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480" windowHeight="12765"/>
  </bookViews>
  <sheets>
    <sheet name="Loss Data" sheetId="1" r:id="rId1"/>
    <sheet name="ILF Size Method" sheetId="2" r:id="rId2"/>
    <sheet name="ILF Layer Method" sheetId="3" r:id="rId3"/>
    <sheet name="Deductible" sheetId="4" r:id="rId4"/>
  </sheets>
  <definedNames>
    <definedName name="_xlnm._FilterDatabase" localSheetId="3" hidden="1">Deductible!$A$1:$A$24</definedName>
    <definedName name="_xlnm._FilterDatabase" localSheetId="2" hidden="1">'ILF Layer Method'!$A$2:$E$25</definedName>
    <definedName name="_xlnm._FilterDatabase" localSheetId="1" hidden="1">'ILF Size Method'!$A$4:$E$27</definedName>
    <definedName name="_xlnm._FilterDatabase" localSheetId="0" hidden="1">'Loss Data'!$D$1:$D$24</definedName>
  </definedNames>
  <calcPr calcId="125725"/>
</workbook>
</file>

<file path=xl/calcChain.xml><?xml version="1.0" encoding="utf-8"?>
<calcChain xmlns="http://schemas.openxmlformats.org/spreadsheetml/2006/main">
  <c r="D12" i="4"/>
  <c r="D11"/>
  <c r="D9"/>
  <c r="D8"/>
  <c r="D7"/>
  <c r="D5"/>
  <c r="D4"/>
  <c r="D3"/>
  <c r="H5" i="3"/>
  <c r="G6" s="1"/>
  <c r="H4"/>
  <c r="G5" s="1"/>
  <c r="H3"/>
  <c r="G4" s="1"/>
  <c r="H7" i="2"/>
  <c r="G8" s="1"/>
  <c r="H6"/>
  <c r="G7" s="1"/>
  <c r="G6"/>
  <c r="C4" s="1"/>
  <c r="H5"/>
  <c r="A6" i="1"/>
  <c r="A7"/>
  <c r="A24" i="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  <c r="A25" i="3"/>
  <c r="A24"/>
  <c r="D24" s="1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7" i="2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E2" i="3"/>
  <c r="D2"/>
  <c r="C2"/>
  <c r="B2"/>
  <c r="B4" i="2"/>
  <c r="H14" i="3"/>
  <c r="H13"/>
  <c r="H11"/>
  <c r="H10"/>
  <c r="H9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25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3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H15" i="2"/>
  <c r="H14"/>
  <c r="H12"/>
  <c r="H11"/>
  <c r="H10"/>
  <c r="E4"/>
  <c r="E2" i="4"/>
  <c r="C5" i="2"/>
  <c r="C6"/>
  <c r="C7"/>
  <c r="C9"/>
  <c r="C8"/>
  <c r="C17"/>
  <c r="C13"/>
  <c r="C18"/>
  <c r="C12"/>
  <c r="C16"/>
  <c r="C11"/>
  <c r="C14"/>
  <c r="C21"/>
  <c r="C22"/>
  <c r="C10"/>
  <c r="C15"/>
  <c r="C24"/>
  <c r="C20"/>
  <c r="C19"/>
  <c r="C23"/>
  <c r="C25"/>
  <c r="C27"/>
  <c r="C26"/>
  <c r="B5"/>
  <c r="B6"/>
  <c r="B7"/>
  <c r="B9"/>
  <c r="B8"/>
  <c r="B17"/>
  <c r="B13"/>
  <c r="B18"/>
  <c r="B12"/>
  <c r="B16"/>
  <c r="B11"/>
  <c r="B14"/>
  <c r="B21"/>
  <c r="B22"/>
  <c r="B10"/>
  <c r="B15"/>
  <c r="B24"/>
  <c r="B20"/>
  <c r="B19"/>
  <c r="B23"/>
  <c r="B25"/>
  <c r="B27"/>
  <c r="B26"/>
  <c r="I5" a="1"/>
  <c r="I6" a="1"/>
  <c r="I6" s="1"/>
  <c r="J5" a="1"/>
  <c r="J5" s="1"/>
  <c r="J6" a="1"/>
  <c r="J6" s="1"/>
  <c r="I5"/>
  <c r="I3" i="3" a="1"/>
  <c r="I3" s="1"/>
  <c r="J3"/>
  <c r="I9" l="1"/>
  <c r="J6"/>
  <c r="I6" a="1"/>
  <c r="I6" s="1"/>
  <c r="I5" a="1"/>
  <c r="I5" s="1"/>
  <c r="J5"/>
  <c r="D5" i="2"/>
  <c r="D7"/>
  <c r="D8"/>
  <c r="D13"/>
  <c r="D12"/>
  <c r="D11"/>
  <c r="D21"/>
  <c r="D10"/>
  <c r="D24"/>
  <c r="D19"/>
  <c r="D25"/>
  <c r="D26"/>
  <c r="D4"/>
  <c r="D6"/>
  <c r="D9"/>
  <c r="D17"/>
  <c r="D18"/>
  <c r="D16"/>
  <c r="D14"/>
  <c r="D22"/>
  <c r="D15"/>
  <c r="D20"/>
  <c r="D23"/>
  <c r="D27"/>
  <c r="J7" a="1"/>
  <c r="J7" s="1"/>
  <c r="I7" a="1"/>
  <c r="I7" s="1"/>
  <c r="I4" i="3" a="1"/>
  <c r="I4" s="1"/>
  <c r="I11" s="1"/>
  <c r="I14" s="1"/>
  <c r="J4"/>
  <c r="E6" i="2"/>
  <c r="E9"/>
  <c r="E17"/>
  <c r="E18"/>
  <c r="E16"/>
  <c r="E14"/>
  <c r="E22"/>
  <c r="E15"/>
  <c r="E20"/>
  <c r="E23"/>
  <c r="E27"/>
  <c r="J8" a="1"/>
  <c r="J8" s="1"/>
  <c r="I8" a="1"/>
  <c r="I8" s="1"/>
  <c r="E5"/>
  <c r="E7"/>
  <c r="E8"/>
  <c r="E13"/>
  <c r="E12"/>
  <c r="E11"/>
  <c r="E21"/>
  <c r="E10"/>
  <c r="E24"/>
  <c r="E19"/>
  <c r="E25"/>
  <c r="E26"/>
  <c r="B27" i="3"/>
  <c r="D27"/>
  <c r="C27"/>
  <c r="E27"/>
  <c r="B29" i="2"/>
  <c r="C29"/>
  <c r="E29" l="1"/>
  <c r="D29"/>
  <c r="I10"/>
  <c r="E3" i="4" s="1"/>
  <c r="E7" s="1"/>
  <c r="I11" i="2"/>
  <c r="E4" i="4" s="1"/>
  <c r="E8" s="1"/>
  <c r="I12" i="2"/>
  <c r="E5" i="4" s="1"/>
  <c r="E9" s="1"/>
  <c r="E12" s="1"/>
  <c r="I10" i="3"/>
  <c r="I13" s="1"/>
  <c r="E11" i="4"/>
  <c r="I14" i="2"/>
  <c r="I15" l="1"/>
</calcChain>
</file>

<file path=xl/sharedStrings.xml><?xml version="1.0" encoding="utf-8"?>
<sst xmlns="http://schemas.openxmlformats.org/spreadsheetml/2006/main" count="28" uniqueCount="23">
  <si>
    <t>Loss</t>
  </si>
  <si>
    <t>Lower Bound</t>
  </si>
  <si>
    <t>Upper Bound</t>
  </si>
  <si>
    <t>Aggregate Losses in Interval</t>
  </si>
  <si>
    <t>Number of Claims in interval</t>
  </si>
  <si>
    <t>Aggregate Losses in Layer</t>
  </si>
  <si>
    <t>Number of Claims in Layer</t>
  </si>
  <si>
    <t>∞</t>
  </si>
  <si>
    <t>Losses</t>
  </si>
  <si>
    <t>Loss Layers
(Basic Limit is 50k)</t>
  </si>
  <si>
    <t>Individual Losses</t>
  </si>
  <si>
    <t>Total</t>
  </si>
  <si>
    <t>E[X] =</t>
  </si>
  <si>
    <t>Base deductible</t>
  </si>
  <si>
    <t>Basic limit</t>
  </si>
  <si>
    <t>Unlimited average severity</t>
  </si>
  <si>
    <t>All losses are from the ground-up and reflect full coverage.</t>
  </si>
  <si>
    <t>For this exercise, there is no need to consider ALAE.</t>
  </si>
  <si>
    <t>Size of Loss Range (000s)</t>
  </si>
  <si>
    <t>Loss Amount in Loss Layer (000s)</t>
  </si>
  <si>
    <t>Basic Limit (000s):</t>
  </si>
  <si>
    <t>Find Increased Limit Factors (ILF) for these values (000s):</t>
  </si>
  <si>
    <t>Calculated on ILF sheets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</si>
</sst>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3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3" fontId="0" fillId="0" borderId="7" xfId="0" applyNumberFormat="1" applyBorder="1"/>
    <xf numFmtId="3" fontId="0" fillId="0" borderId="0" xfId="0" applyNumberFormat="1" applyBorder="1"/>
    <xf numFmtId="0" fontId="0" fillId="0" borderId="8" xfId="0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1" xfId="0" applyBorder="1"/>
    <xf numFmtId="3" fontId="0" fillId="0" borderId="8" xfId="0" applyNumberFormat="1" applyBorder="1"/>
    <xf numFmtId="3" fontId="0" fillId="0" borderId="11" xfId="0" applyNumberFormat="1" applyBorder="1"/>
    <xf numFmtId="0" fontId="2" fillId="0" borderId="12" xfId="0" applyFont="1" applyBorder="1" applyAlignment="1">
      <alignment horizontal="right"/>
    </xf>
    <xf numFmtId="2" fontId="2" fillId="0" borderId="13" xfId="0" applyNumberFormat="1" applyFont="1" applyBorder="1"/>
    <xf numFmtId="0" fontId="2" fillId="0" borderId="1" xfId="0" applyFont="1" applyBorder="1" applyAlignment="1">
      <alignment horizontal="right"/>
    </xf>
    <xf numFmtId="2" fontId="2" fillId="0" borderId="14" xfId="0" applyNumberFormat="1" applyFont="1" applyBorder="1"/>
    <xf numFmtId="0" fontId="0" fillId="0" borderId="10" xfId="0" applyBorder="1" applyAlignment="1">
      <alignment horizontal="center"/>
    </xf>
    <xf numFmtId="0" fontId="3" fillId="0" borderId="0" xfId="0" applyFont="1" applyBorder="1"/>
    <xf numFmtId="3" fontId="2" fillId="0" borderId="15" xfId="0" applyNumberFormat="1" applyFont="1" applyBorder="1" applyAlignment="1">
      <alignment wrapText="1"/>
    </xf>
    <xf numFmtId="3" fontId="2" fillId="0" borderId="16" xfId="0" applyNumberFormat="1" applyFont="1" applyBorder="1"/>
    <xf numFmtId="3" fontId="2" fillId="0" borderId="17" xfId="0" applyNumberFormat="1" applyFont="1" applyBorder="1"/>
    <xf numFmtId="2" fontId="0" fillId="0" borderId="0" xfId="0" applyNumberFormat="1"/>
    <xf numFmtId="0" fontId="2" fillId="0" borderId="2" xfId="0" applyFont="1" applyBorder="1"/>
    <xf numFmtId="164" fontId="2" fillId="0" borderId="13" xfId="0" applyNumberFormat="1" applyFont="1" applyBorder="1"/>
    <xf numFmtId="0" fontId="2" fillId="0" borderId="3" xfId="0" applyFont="1" applyBorder="1"/>
    <xf numFmtId="164" fontId="2" fillId="0" borderId="14" xfId="0" applyNumberFormat="1" applyFont="1" applyBorder="1"/>
    <xf numFmtId="0" fontId="2" fillId="0" borderId="15" xfId="0" applyFon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9" xfId="0" applyBorder="1"/>
    <xf numFmtId="0" fontId="2" fillId="0" borderId="21" xfId="0" applyFont="1" applyBorder="1" applyAlignment="1">
      <alignment wrapText="1"/>
    </xf>
    <xf numFmtId="0" fontId="0" fillId="0" borderId="0" xfId="0" applyBorder="1"/>
    <xf numFmtId="0" fontId="2" fillId="0" borderId="21" xfId="0" applyFont="1" applyBorder="1"/>
    <xf numFmtId="3" fontId="2" fillId="0" borderId="5" xfId="0" applyNumberFormat="1" applyFont="1" applyBorder="1" applyAlignment="1">
      <alignment wrapText="1"/>
    </xf>
    <xf numFmtId="0" fontId="4" fillId="0" borderId="0" xfId="0" applyFont="1" applyAlignment="1">
      <alignment horizontal="right"/>
    </xf>
    <xf numFmtId="3" fontId="0" fillId="0" borderId="0" xfId="0" applyNumberFormat="1" applyAlignment="1">
      <alignment horizontal="left"/>
    </xf>
    <xf numFmtId="0" fontId="0" fillId="0" borderId="26" xfId="0" applyBorder="1"/>
    <xf numFmtId="0" fontId="0" fillId="0" borderId="27" xfId="0" applyBorder="1" applyAlignment="1">
      <alignment horizontal="right"/>
    </xf>
    <xf numFmtId="3" fontId="0" fillId="0" borderId="27" xfId="0" applyNumberFormat="1" applyBorder="1"/>
    <xf numFmtId="0" fontId="0" fillId="0" borderId="7" xfId="0" applyBorder="1"/>
    <xf numFmtId="0" fontId="0" fillId="0" borderId="0" xfId="0" applyBorder="1" applyAlignment="1">
      <alignment horizontal="right"/>
    </xf>
    <xf numFmtId="0" fontId="0" fillId="0" borderId="9" xfId="0" applyBorder="1"/>
    <xf numFmtId="0" fontId="0" fillId="0" borderId="10" xfId="0" applyBorder="1" applyAlignment="1">
      <alignment horizontal="right"/>
    </xf>
    <xf numFmtId="0" fontId="0" fillId="0" borderId="15" xfId="0" applyBorder="1"/>
    <xf numFmtId="0" fontId="0" fillId="0" borderId="16" xfId="0" applyBorder="1" applyAlignment="1">
      <alignment horizontal="right"/>
    </xf>
    <xf numFmtId="3" fontId="0" fillId="0" borderId="16" xfId="0" applyNumberFormat="1" applyBorder="1"/>
    <xf numFmtId="0" fontId="0" fillId="0" borderId="17" xfId="0" applyBorder="1"/>
    <xf numFmtId="0" fontId="2" fillId="0" borderId="28" xfId="0" applyFont="1" applyBorder="1"/>
    <xf numFmtId="0" fontId="2" fillId="0" borderId="25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4" fillId="0" borderId="24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val>
            <c:numRef>
              <c:f>'Loss Data'!$D$2:$D$24</c:f>
              <c:numCache>
                <c:formatCode>#,##0</c:formatCode>
                <c:ptCount val="23"/>
                <c:pt idx="0">
                  <c:v>73677.5</c:v>
                </c:pt>
                <c:pt idx="1">
                  <c:v>255872.5</c:v>
                </c:pt>
                <c:pt idx="2">
                  <c:v>309790</c:v>
                </c:pt>
                <c:pt idx="3">
                  <c:v>408070</c:v>
                </c:pt>
                <c:pt idx="4">
                  <c:v>500532.5</c:v>
                </c:pt>
                <c:pt idx="5">
                  <c:v>588575</c:v>
                </c:pt>
                <c:pt idx="6">
                  <c:v>646130</c:v>
                </c:pt>
                <c:pt idx="7">
                  <c:v>704957.5</c:v>
                </c:pt>
                <c:pt idx="8">
                  <c:v>729917.5</c:v>
                </c:pt>
                <c:pt idx="9">
                  <c:v>753460</c:v>
                </c:pt>
                <c:pt idx="10">
                  <c:v>773370</c:v>
                </c:pt>
                <c:pt idx="11">
                  <c:v>807430</c:v>
                </c:pt>
                <c:pt idx="12">
                  <c:v>847015</c:v>
                </c:pt>
                <c:pt idx="13">
                  <c:v>858975</c:v>
                </c:pt>
                <c:pt idx="14">
                  <c:v>859657.5</c:v>
                </c:pt>
                <c:pt idx="15">
                  <c:v>863850</c:v>
                </c:pt>
                <c:pt idx="16">
                  <c:v>871390</c:v>
                </c:pt>
                <c:pt idx="17">
                  <c:v>893262.5</c:v>
                </c:pt>
                <c:pt idx="18">
                  <c:v>928687.5</c:v>
                </c:pt>
                <c:pt idx="19">
                  <c:v>958912.5</c:v>
                </c:pt>
                <c:pt idx="20">
                  <c:v>1032752.5</c:v>
                </c:pt>
                <c:pt idx="21">
                  <c:v>1186445</c:v>
                </c:pt>
                <c:pt idx="22">
                  <c:v>1347872.5</c:v>
                </c:pt>
              </c:numCache>
            </c:numRef>
          </c:val>
        </c:ser>
        <c:axId val="73759360"/>
        <c:axId val="73766016"/>
      </c:barChart>
      <c:catAx>
        <c:axId val="73759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Claims</a:t>
                </a:r>
              </a:p>
            </c:rich>
          </c:tx>
          <c:layout/>
        </c:title>
        <c:tickLblPos val="nextTo"/>
        <c:crossAx val="73766016"/>
        <c:crosses val="autoZero"/>
        <c:auto val="1"/>
        <c:lblAlgn val="ctr"/>
        <c:lblOffset val="100"/>
      </c:catAx>
      <c:valAx>
        <c:axId val="737660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Size of Loss</a:t>
                </a:r>
              </a:p>
            </c:rich>
          </c:tx>
          <c:layout/>
        </c:title>
        <c:numFmt formatCode="#,##0" sourceLinked="1"/>
        <c:tickLblPos val="nextTo"/>
        <c:crossAx val="73759360"/>
        <c:crosses val="autoZero"/>
        <c:crossBetween val="between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0"/>
          <c:order val="0"/>
          <c:tx>
            <c:strRef>
              <c:f>'ILF Size Method'!$B$4</c:f>
              <c:strCache>
                <c:ptCount val="1"/>
                <c:pt idx="0">
                  <c:v>&lt;=500</c:v>
                </c:pt>
              </c:strCache>
            </c:strRef>
          </c:tx>
          <c:val>
            <c:numRef>
              <c:f>'ILF Size Method'!$B$5:$B$27</c:f>
              <c:numCache>
                <c:formatCode>#,##0</c:formatCode>
                <c:ptCount val="23"/>
                <c:pt idx="0">
                  <c:v>73677.5</c:v>
                </c:pt>
                <c:pt idx="1">
                  <c:v>255872.5</c:v>
                </c:pt>
                <c:pt idx="2">
                  <c:v>309790</c:v>
                </c:pt>
                <c:pt idx="3">
                  <c:v>408070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tx>
            <c:strRef>
              <c:f>'ILF Size Method'!$C$4</c:f>
              <c:strCache>
                <c:ptCount val="1"/>
                <c:pt idx="0">
                  <c:v>500-750</c:v>
                </c:pt>
              </c:strCache>
            </c:strRef>
          </c:tx>
          <c:val>
            <c:numRef>
              <c:f>'ILF Size Method'!$C$5:$C$27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500532.5</c:v>
                </c:pt>
                <c:pt idx="5">
                  <c:v>588575</c:v>
                </c:pt>
                <c:pt idx="6">
                  <c:v>646130</c:v>
                </c:pt>
                <c:pt idx="7">
                  <c:v>704957.5</c:v>
                </c:pt>
                <c:pt idx="8">
                  <c:v>729917.5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tx>
            <c:strRef>
              <c:f>'ILF Size Method'!$D$4</c:f>
              <c:strCache>
                <c:ptCount val="1"/>
                <c:pt idx="0">
                  <c:v>750-1000</c:v>
                </c:pt>
              </c:strCache>
            </c:strRef>
          </c:tx>
          <c:val>
            <c:numRef>
              <c:f>'ILF Size Method'!$D$5:$D$27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753460</c:v>
                </c:pt>
                <c:pt idx="10">
                  <c:v>773370</c:v>
                </c:pt>
                <c:pt idx="11">
                  <c:v>807430</c:v>
                </c:pt>
                <c:pt idx="12">
                  <c:v>847015</c:v>
                </c:pt>
                <c:pt idx="13">
                  <c:v>858975</c:v>
                </c:pt>
                <c:pt idx="14">
                  <c:v>859657.5</c:v>
                </c:pt>
                <c:pt idx="15">
                  <c:v>863850</c:v>
                </c:pt>
                <c:pt idx="16">
                  <c:v>871390</c:v>
                </c:pt>
                <c:pt idx="17">
                  <c:v>893262.5</c:v>
                </c:pt>
                <c:pt idx="18">
                  <c:v>928687.5</c:v>
                </c:pt>
                <c:pt idx="19">
                  <c:v>958912.5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3"/>
          <c:order val="3"/>
          <c:tx>
            <c:strRef>
              <c:f>'ILF Size Method'!$E$4</c:f>
              <c:strCache>
                <c:ptCount val="1"/>
                <c:pt idx="0">
                  <c:v>&gt;1000</c:v>
                </c:pt>
              </c:strCache>
            </c:strRef>
          </c:tx>
          <c:val>
            <c:numRef>
              <c:f>'ILF Size Method'!$E$5:$E$27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1032752.5</c:v>
                </c:pt>
                <c:pt idx="21">
                  <c:v>1186445</c:v>
                </c:pt>
                <c:pt idx="22">
                  <c:v>1347872.5</c:v>
                </c:pt>
              </c:numCache>
            </c:numRef>
          </c:val>
        </c:ser>
        <c:gapWidth val="57"/>
        <c:overlap val="90"/>
        <c:axId val="74314112"/>
        <c:axId val="74316032"/>
      </c:barChart>
      <c:catAx>
        <c:axId val="74314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Claims</a:t>
                </a:r>
              </a:p>
            </c:rich>
          </c:tx>
          <c:layout/>
        </c:title>
        <c:tickLblPos val="nextTo"/>
        <c:crossAx val="74316032"/>
        <c:crosses val="autoZero"/>
        <c:auto val="1"/>
        <c:lblAlgn val="ctr"/>
        <c:lblOffset val="100"/>
      </c:catAx>
      <c:valAx>
        <c:axId val="743160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Size</a:t>
                </a:r>
                <a:r>
                  <a:rPr lang="en-US" baseline="0"/>
                  <a:t> of Loss</a:t>
                </a:r>
                <a:endParaRPr lang="en-US"/>
              </a:p>
            </c:rich>
          </c:tx>
          <c:layout/>
        </c:title>
        <c:numFmt formatCode="#,##0" sourceLinked="1"/>
        <c:tickLblPos val="nextTo"/>
        <c:crossAx val="743141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stacked"/>
        <c:ser>
          <c:idx val="0"/>
          <c:order val="0"/>
          <c:tx>
            <c:strRef>
              <c:f>'ILF Layer Method'!$B$2</c:f>
              <c:strCache>
                <c:ptCount val="1"/>
                <c:pt idx="0">
                  <c:v>&lt;=500</c:v>
                </c:pt>
              </c:strCache>
            </c:strRef>
          </c:tx>
          <c:val>
            <c:numRef>
              <c:f>'ILF Layer Method'!$B$3:$B$25</c:f>
              <c:numCache>
                <c:formatCode>#,##0</c:formatCode>
                <c:ptCount val="23"/>
                <c:pt idx="0">
                  <c:v>73677.5</c:v>
                </c:pt>
                <c:pt idx="1">
                  <c:v>255872.5</c:v>
                </c:pt>
                <c:pt idx="2">
                  <c:v>309790</c:v>
                </c:pt>
                <c:pt idx="3">
                  <c:v>408070</c:v>
                </c:pt>
                <c:pt idx="4">
                  <c:v>500000</c:v>
                </c:pt>
                <c:pt idx="5">
                  <c:v>500000</c:v>
                </c:pt>
                <c:pt idx="6">
                  <c:v>500000</c:v>
                </c:pt>
                <c:pt idx="7">
                  <c:v>500000</c:v>
                </c:pt>
                <c:pt idx="8">
                  <c:v>500000</c:v>
                </c:pt>
                <c:pt idx="9">
                  <c:v>500000</c:v>
                </c:pt>
                <c:pt idx="10">
                  <c:v>500000</c:v>
                </c:pt>
                <c:pt idx="11">
                  <c:v>500000</c:v>
                </c:pt>
                <c:pt idx="12">
                  <c:v>500000</c:v>
                </c:pt>
                <c:pt idx="13">
                  <c:v>500000</c:v>
                </c:pt>
                <c:pt idx="14">
                  <c:v>500000</c:v>
                </c:pt>
                <c:pt idx="15">
                  <c:v>500000</c:v>
                </c:pt>
                <c:pt idx="16">
                  <c:v>500000</c:v>
                </c:pt>
                <c:pt idx="17">
                  <c:v>500000</c:v>
                </c:pt>
                <c:pt idx="18">
                  <c:v>500000</c:v>
                </c:pt>
                <c:pt idx="19">
                  <c:v>500000</c:v>
                </c:pt>
                <c:pt idx="20">
                  <c:v>500000</c:v>
                </c:pt>
                <c:pt idx="21">
                  <c:v>500000</c:v>
                </c:pt>
                <c:pt idx="22">
                  <c:v>500000</c:v>
                </c:pt>
              </c:numCache>
            </c:numRef>
          </c:val>
        </c:ser>
        <c:ser>
          <c:idx val="1"/>
          <c:order val="1"/>
          <c:tx>
            <c:strRef>
              <c:f>'ILF Layer Method'!$C$2</c:f>
              <c:strCache>
                <c:ptCount val="1"/>
                <c:pt idx="0">
                  <c:v>500-750</c:v>
                </c:pt>
              </c:strCache>
            </c:strRef>
          </c:tx>
          <c:val>
            <c:numRef>
              <c:f>'ILF Layer Method'!$C$3:$C$25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532.5</c:v>
                </c:pt>
                <c:pt idx="5">
                  <c:v>88575</c:v>
                </c:pt>
                <c:pt idx="6">
                  <c:v>146130</c:v>
                </c:pt>
                <c:pt idx="7">
                  <c:v>204957.5</c:v>
                </c:pt>
                <c:pt idx="8">
                  <c:v>229917.5</c:v>
                </c:pt>
                <c:pt idx="9">
                  <c:v>250000</c:v>
                </c:pt>
                <c:pt idx="10">
                  <c:v>250000</c:v>
                </c:pt>
                <c:pt idx="11">
                  <c:v>250000</c:v>
                </c:pt>
                <c:pt idx="12">
                  <c:v>250000</c:v>
                </c:pt>
                <c:pt idx="13">
                  <c:v>250000</c:v>
                </c:pt>
                <c:pt idx="14">
                  <c:v>250000</c:v>
                </c:pt>
                <c:pt idx="15">
                  <c:v>250000</c:v>
                </c:pt>
                <c:pt idx="16">
                  <c:v>250000</c:v>
                </c:pt>
                <c:pt idx="17">
                  <c:v>250000</c:v>
                </c:pt>
                <c:pt idx="18">
                  <c:v>250000</c:v>
                </c:pt>
                <c:pt idx="19">
                  <c:v>250000</c:v>
                </c:pt>
                <c:pt idx="20">
                  <c:v>250000</c:v>
                </c:pt>
                <c:pt idx="21">
                  <c:v>250000</c:v>
                </c:pt>
                <c:pt idx="22">
                  <c:v>250000</c:v>
                </c:pt>
              </c:numCache>
            </c:numRef>
          </c:val>
        </c:ser>
        <c:ser>
          <c:idx val="2"/>
          <c:order val="2"/>
          <c:tx>
            <c:strRef>
              <c:f>'ILF Layer Method'!$D$2</c:f>
              <c:strCache>
                <c:ptCount val="1"/>
                <c:pt idx="0">
                  <c:v>750-1000</c:v>
                </c:pt>
              </c:strCache>
            </c:strRef>
          </c:tx>
          <c:val>
            <c:numRef>
              <c:f>'ILF Layer Method'!$D$3:$D$25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3460</c:v>
                </c:pt>
                <c:pt idx="10">
                  <c:v>23370</c:v>
                </c:pt>
                <c:pt idx="11">
                  <c:v>57430</c:v>
                </c:pt>
                <c:pt idx="12">
                  <c:v>97015</c:v>
                </c:pt>
                <c:pt idx="13">
                  <c:v>108975</c:v>
                </c:pt>
                <c:pt idx="14">
                  <c:v>109657.5</c:v>
                </c:pt>
                <c:pt idx="15">
                  <c:v>113850</c:v>
                </c:pt>
                <c:pt idx="16">
                  <c:v>121390</c:v>
                </c:pt>
                <c:pt idx="17">
                  <c:v>143262.5</c:v>
                </c:pt>
                <c:pt idx="18">
                  <c:v>178687.5</c:v>
                </c:pt>
                <c:pt idx="19">
                  <c:v>208912.5</c:v>
                </c:pt>
                <c:pt idx="20">
                  <c:v>250000</c:v>
                </c:pt>
                <c:pt idx="21">
                  <c:v>250000</c:v>
                </c:pt>
                <c:pt idx="22">
                  <c:v>250000</c:v>
                </c:pt>
              </c:numCache>
            </c:numRef>
          </c:val>
        </c:ser>
        <c:ser>
          <c:idx val="3"/>
          <c:order val="3"/>
          <c:tx>
            <c:strRef>
              <c:f>'ILF Layer Method'!$E$2</c:f>
              <c:strCache>
                <c:ptCount val="1"/>
                <c:pt idx="0">
                  <c:v>&gt;1000</c:v>
                </c:pt>
              </c:strCache>
            </c:strRef>
          </c:tx>
          <c:val>
            <c:numRef>
              <c:f>'ILF Layer Method'!$E$3:$E$25</c:f>
              <c:numCache>
                <c:formatCode>#,##0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32752.5</c:v>
                </c:pt>
                <c:pt idx="21">
                  <c:v>186445</c:v>
                </c:pt>
                <c:pt idx="22">
                  <c:v>347872.5</c:v>
                </c:pt>
              </c:numCache>
            </c:numRef>
          </c:val>
        </c:ser>
        <c:gapWidth val="80"/>
        <c:overlap val="100"/>
        <c:axId val="74392320"/>
        <c:axId val="74394240"/>
      </c:barChart>
      <c:catAx>
        <c:axId val="743923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Claims</a:t>
                </a:r>
              </a:p>
            </c:rich>
          </c:tx>
          <c:layout/>
        </c:title>
        <c:tickLblPos val="nextTo"/>
        <c:crossAx val="74394240"/>
        <c:crosses val="autoZero"/>
        <c:auto val="1"/>
        <c:lblAlgn val="ctr"/>
        <c:lblOffset val="100"/>
      </c:catAx>
      <c:valAx>
        <c:axId val="7439424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Size</a:t>
                </a:r>
                <a:r>
                  <a:rPr lang="en-US" baseline="0"/>
                  <a:t> of Loss</a:t>
                </a:r>
                <a:endParaRPr lang="en-US"/>
              </a:p>
            </c:rich>
          </c:tx>
          <c:layout/>
        </c:title>
        <c:numFmt formatCode="#,##0" sourceLinked="1"/>
        <c:tickLblPos val="nextTo"/>
        <c:crossAx val="743923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11</xdr:row>
      <xdr:rowOff>57150</xdr:rowOff>
    </xdr:from>
    <xdr:to>
      <xdr:col>2</xdr:col>
      <xdr:colOff>285751</xdr:colOff>
      <xdr:row>26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16</xdr:row>
      <xdr:rowOff>76200</xdr:rowOff>
    </xdr:from>
    <xdr:to>
      <xdr:col>12</xdr:col>
      <xdr:colOff>390525</xdr:colOff>
      <xdr:row>29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111345</xdr:colOff>
      <xdr:row>16</xdr:row>
      <xdr:rowOff>89995</xdr:rowOff>
    </xdr:from>
    <xdr:to>
      <xdr:col>11</xdr:col>
      <xdr:colOff>59122</xdr:colOff>
      <xdr:row>29</xdr:row>
      <xdr:rowOff>42370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zoomScale="175" zoomScaleNormal="175" workbookViewId="0"/>
  </sheetViews>
  <sheetFormatPr defaultRowHeight="12.75"/>
  <cols>
    <col min="1" max="1" width="51.42578125" bestFit="1" customWidth="1"/>
    <col min="2" max="2" width="15.85546875" customWidth="1"/>
    <col min="3" max="3" width="6" customWidth="1"/>
    <col min="4" max="4" width="16.7109375" bestFit="1" customWidth="1"/>
  </cols>
  <sheetData>
    <row r="1" spans="1:5" ht="13.5" thickBot="1">
      <c r="A1" s="42" t="s">
        <v>21</v>
      </c>
      <c r="B1" s="43">
        <v>750</v>
      </c>
      <c r="D1" s="40" t="s">
        <v>10</v>
      </c>
    </row>
    <row r="2" spans="1:5">
      <c r="B2" s="43">
        <v>1000</v>
      </c>
      <c r="D2" s="32">
        <v>73677.5</v>
      </c>
      <c r="E2" s="1"/>
    </row>
    <row r="3" spans="1:5">
      <c r="B3" s="43"/>
      <c r="D3" s="32">
        <v>255872.5</v>
      </c>
      <c r="E3" s="1"/>
    </row>
    <row r="4" spans="1:5">
      <c r="A4" s="42" t="s">
        <v>20</v>
      </c>
      <c r="B4" s="43">
        <v>500</v>
      </c>
      <c r="D4" s="32">
        <v>309790</v>
      </c>
      <c r="E4" s="1"/>
    </row>
    <row r="5" spans="1:5">
      <c r="D5" s="32">
        <v>408070</v>
      </c>
      <c r="E5" s="1"/>
    </row>
    <row r="6" spans="1:5">
      <c r="A6" t="str">
        <f>"Find DR("&amp;B1&amp;"k) and DR("&amp;B2&amp;"k)."</f>
        <v>Find DR(750k) and DR(1000k).</v>
      </c>
      <c r="D6" s="32">
        <v>500532.5</v>
      </c>
      <c r="E6" s="1"/>
    </row>
    <row r="7" spans="1:5">
      <c r="A7" t="str">
        <f>"Assume base deductible is "&amp;B4&amp;"k."</f>
        <v>Assume base deductible is 500k.</v>
      </c>
      <c r="D7" s="32">
        <v>588575</v>
      </c>
      <c r="E7" s="1"/>
    </row>
    <row r="8" spans="1:5">
      <c r="D8" s="32">
        <v>646130</v>
      </c>
      <c r="E8" s="1"/>
    </row>
    <row r="9" spans="1:5">
      <c r="A9" t="s">
        <v>16</v>
      </c>
      <c r="D9" s="32">
        <v>704957.5</v>
      </c>
      <c r="E9" s="1"/>
    </row>
    <row r="10" spans="1:5">
      <c r="A10" t="s">
        <v>17</v>
      </c>
      <c r="D10" s="32">
        <v>729917.5</v>
      </c>
      <c r="E10" s="1"/>
    </row>
    <row r="11" spans="1:5">
      <c r="D11" s="32">
        <v>753460</v>
      </c>
      <c r="E11" s="1"/>
    </row>
    <row r="12" spans="1:5">
      <c r="D12" s="32">
        <v>773370</v>
      </c>
      <c r="E12" s="1"/>
    </row>
    <row r="13" spans="1:5">
      <c r="D13" s="32">
        <v>807430</v>
      </c>
      <c r="E13" s="1"/>
    </row>
    <row r="14" spans="1:5">
      <c r="D14" s="32">
        <v>847015</v>
      </c>
      <c r="E14" s="1"/>
    </row>
    <row r="15" spans="1:5">
      <c r="D15" s="32">
        <v>858975</v>
      </c>
      <c r="E15" s="1"/>
    </row>
    <row r="16" spans="1:5">
      <c r="D16" s="32">
        <v>859657.5</v>
      </c>
      <c r="E16" s="1"/>
    </row>
    <row r="17" spans="4:5">
      <c r="D17" s="32">
        <v>863850</v>
      </c>
      <c r="E17" s="1"/>
    </row>
    <row r="18" spans="4:5">
      <c r="D18" s="32">
        <v>871390</v>
      </c>
      <c r="E18" s="1"/>
    </row>
    <row r="19" spans="4:5">
      <c r="D19" s="32">
        <v>893262.5</v>
      </c>
      <c r="E19" s="1"/>
    </row>
    <row r="20" spans="4:5">
      <c r="D20" s="32">
        <v>928687.5</v>
      </c>
      <c r="E20" s="1"/>
    </row>
    <row r="21" spans="4:5">
      <c r="D21" s="32">
        <v>958912.5</v>
      </c>
      <c r="E21" s="1"/>
    </row>
    <row r="22" spans="4:5">
      <c r="D22" s="32">
        <v>1032752.5</v>
      </c>
      <c r="E22" s="1"/>
    </row>
    <row r="23" spans="4:5">
      <c r="D23" s="32">
        <v>1186445</v>
      </c>
      <c r="E23" s="1"/>
    </row>
    <row r="24" spans="4:5">
      <c r="D24" s="33">
        <v>1347872.5</v>
      </c>
      <c r="E24" s="1"/>
    </row>
  </sheetData>
  <phoneticPr fontId="1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9"/>
  <sheetViews>
    <sheetView zoomScale="145" zoomScaleNormal="145" workbookViewId="0"/>
  </sheetViews>
  <sheetFormatPr defaultRowHeight="12.75"/>
  <cols>
    <col min="1" max="3" width="9.5703125" bestFit="1" customWidth="1"/>
    <col min="4" max="4" width="10.140625" bestFit="1" customWidth="1"/>
    <col min="5" max="5" width="10.85546875" customWidth="1"/>
    <col min="6" max="6" width="10.140625" bestFit="1" customWidth="1"/>
    <col min="7" max="7" width="9.5703125" bestFit="1" customWidth="1"/>
    <col min="8" max="8" width="9.7109375" customWidth="1"/>
    <col min="9" max="10" width="10.140625" bestFit="1" customWidth="1"/>
  </cols>
  <sheetData>
    <row r="3" spans="1:10">
      <c r="A3" s="22"/>
      <c r="B3" s="57" t="s">
        <v>18</v>
      </c>
      <c r="C3" s="58"/>
      <c r="D3" s="58"/>
      <c r="E3" s="59"/>
    </row>
    <row r="4" spans="1:10" ht="39" customHeight="1" thickBot="1">
      <c r="A4" s="6" t="s">
        <v>0</v>
      </c>
      <c r="B4" s="6" t="str">
        <f>"&lt;="&amp;H5/1000</f>
        <v>&lt;=500</v>
      </c>
      <c r="C4" s="7" t="str">
        <f>ROUND(G6/1000,0)&amp;"-"&amp;H6/1000</f>
        <v>500-750</v>
      </c>
      <c r="D4" s="41" t="str">
        <f>ROUND(G7/1000,0)&amp;"-"&amp;H7/1000</f>
        <v>750-1000</v>
      </c>
      <c r="E4" s="8" t="str">
        <f>"&gt;"&amp;H7/1000</f>
        <v>&gt;1000</v>
      </c>
      <c r="G4" s="38" t="s">
        <v>1</v>
      </c>
      <c r="H4" s="38" t="s">
        <v>2</v>
      </c>
      <c r="I4" s="38" t="s">
        <v>3</v>
      </c>
      <c r="J4" s="38" t="s">
        <v>4</v>
      </c>
    </row>
    <row r="5" spans="1:10">
      <c r="A5" s="1">
        <f>'Loss Data'!D2</f>
        <v>73677.5</v>
      </c>
      <c r="B5" s="10">
        <f t="shared" ref="B5:B27" si="0">IF(AND($A5&gt;=$G$5,$A5&lt;=$H$5),$A5,0)</f>
        <v>73677.5</v>
      </c>
      <c r="C5" s="10">
        <f t="shared" ref="C5:C27" si="1">IF(AND($A5&gt;=$G$6,$A5&lt;=$H$6),$A5,0)</f>
        <v>0</v>
      </c>
      <c r="D5" s="10">
        <f t="shared" ref="D5:D27" si="2">IF(AND($A5&gt;=$G$7,$A5&lt;=$H$7),$A5,0)</f>
        <v>0</v>
      </c>
      <c r="E5" s="15">
        <f t="shared" ref="E5:E27" si="3">IF(AND($A5&gt;=$G$8,$A5&lt;=$H$8),$A5,0)</f>
        <v>0</v>
      </c>
      <c r="G5" s="33">
        <v>1</v>
      </c>
      <c r="H5" s="33">
        <f>'Loss Data'!B4*1000</f>
        <v>500000</v>
      </c>
      <c r="I5" s="33">
        <f t="array" ref="I5">SUM(IF($A$5:$A$27&gt;=G5,IF($A$5:$A$27&lt;=H5,$A$5:$A$27,0),0))</f>
        <v>1047410</v>
      </c>
      <c r="J5" s="37">
        <f t="array" ref="J5">SUM(IF($A$5:$A$27&gt;=G5,IF($A$5:$A$27&lt;=H5,1,0),0))</f>
        <v>4</v>
      </c>
    </row>
    <row r="6" spans="1:10">
      <c r="A6" s="1">
        <f>'Loss Data'!D3</f>
        <v>255872.5</v>
      </c>
      <c r="B6" s="10">
        <f t="shared" si="0"/>
        <v>255872.5</v>
      </c>
      <c r="C6" s="10">
        <f t="shared" si="1"/>
        <v>0</v>
      </c>
      <c r="D6" s="10">
        <f t="shared" si="2"/>
        <v>0</v>
      </c>
      <c r="E6" s="15">
        <f t="shared" si="3"/>
        <v>0</v>
      </c>
      <c r="G6" s="34">
        <f>H5+1</f>
        <v>500001</v>
      </c>
      <c r="H6" s="34">
        <f>'Loss Data'!B1*1000</f>
        <v>750000</v>
      </c>
      <c r="I6" s="34">
        <f t="array" ref="I6">SUM(IF($A$5:$A$27&gt;=G6,IF($A$5:$A$27&lt;=H6,$A$5:$A$27,0),0))</f>
        <v>3170112.5</v>
      </c>
      <c r="J6" s="35">
        <f t="array" ref="J6">SUM(IF($A$5:$A$27&gt;=G6,IF($A$5:$A$27&lt;=H6,1,0),0))</f>
        <v>5</v>
      </c>
    </row>
    <row r="7" spans="1:10">
      <c r="A7" s="1">
        <f>'Loss Data'!D4</f>
        <v>309790</v>
      </c>
      <c r="B7" s="10">
        <f t="shared" si="0"/>
        <v>309790</v>
      </c>
      <c r="C7" s="10">
        <f t="shared" si="1"/>
        <v>0</v>
      </c>
      <c r="D7" s="10">
        <f t="shared" si="2"/>
        <v>0</v>
      </c>
      <c r="E7" s="15">
        <f t="shared" si="3"/>
        <v>0</v>
      </c>
      <c r="G7" s="34">
        <f>H6+1</f>
        <v>750001</v>
      </c>
      <c r="H7" s="34">
        <f>'Loss Data'!B2*1000</f>
        <v>1000000</v>
      </c>
      <c r="I7" s="34">
        <f t="array" ref="I7">SUM(IF($A$5:$A$27&gt;=G7,IF($A$5:$A$27&lt;=H7,$A$5:$A$27,0),0))</f>
        <v>9416010</v>
      </c>
      <c r="J7" s="35">
        <f t="array" ref="J7">SUM(IF($A$5:$A$27&gt;=G7,IF($A$5:$A$27&lt;=H7,1,0),0))</f>
        <v>11</v>
      </c>
    </row>
    <row r="8" spans="1:10">
      <c r="A8" s="1">
        <f>'Loss Data'!D5</f>
        <v>408070</v>
      </c>
      <c r="B8" s="10">
        <f t="shared" si="0"/>
        <v>408070</v>
      </c>
      <c r="C8" s="10">
        <f t="shared" si="1"/>
        <v>0</v>
      </c>
      <c r="D8" s="10">
        <f t="shared" si="2"/>
        <v>0</v>
      </c>
      <c r="E8" s="15">
        <f t="shared" si="3"/>
        <v>0</v>
      </c>
      <c r="G8" s="34">
        <f>H7+1</f>
        <v>1000001</v>
      </c>
      <c r="H8" s="36" t="s">
        <v>7</v>
      </c>
      <c r="I8" s="34">
        <f t="array" ref="I8">SUM(IF($A$5:$A$27&gt;=G8,IF($A$5:$A$27&lt;=H8,$A$5:$A$27,0),0))</f>
        <v>3567070</v>
      </c>
      <c r="J8" s="35">
        <f t="array" ref="J8">SUM(IF($A$5:$A$27&gt;=G8,IF($A$5:$A$27&lt;=H8,1,0),0))</f>
        <v>3</v>
      </c>
    </row>
    <row r="9" spans="1:10">
      <c r="A9" s="1">
        <f>'Loss Data'!D6</f>
        <v>500532.5</v>
      </c>
      <c r="B9" s="10">
        <f t="shared" si="0"/>
        <v>0</v>
      </c>
      <c r="C9" s="10">
        <f t="shared" si="1"/>
        <v>500532.5</v>
      </c>
      <c r="D9" s="10">
        <f t="shared" si="2"/>
        <v>0</v>
      </c>
      <c r="E9" s="15">
        <f t="shared" si="3"/>
        <v>0</v>
      </c>
    </row>
    <row r="10" spans="1:10">
      <c r="A10" s="1">
        <f>'Loss Data'!D7</f>
        <v>588575</v>
      </c>
      <c r="B10" s="10">
        <f t="shared" si="0"/>
        <v>0</v>
      </c>
      <c r="C10" s="10">
        <f t="shared" si="1"/>
        <v>588575</v>
      </c>
      <c r="D10" s="10">
        <f t="shared" si="2"/>
        <v>0</v>
      </c>
      <c r="E10" s="15">
        <f t="shared" si="3"/>
        <v>0</v>
      </c>
      <c r="H10" s="3" t="str">
        <f>"E[X Λ "&amp;H5/1000&amp;"k] ="</f>
        <v>E[X Λ 500k] =</v>
      </c>
      <c r="I10" s="1">
        <f>(SUM($I$5:I5)+SUM(J6:$J$8)*H5)/SUM($J$5:$J$8)</f>
        <v>458583.04347826086</v>
      </c>
      <c r="J10" t="s">
        <v>14</v>
      </c>
    </row>
    <row r="11" spans="1:10">
      <c r="A11" s="1">
        <f>'Loss Data'!D8</f>
        <v>646130</v>
      </c>
      <c r="B11" s="10">
        <f t="shared" si="0"/>
        <v>0</v>
      </c>
      <c r="C11" s="10">
        <f t="shared" si="1"/>
        <v>646130</v>
      </c>
      <c r="D11" s="10">
        <f t="shared" si="2"/>
        <v>0</v>
      </c>
      <c r="E11" s="15">
        <f t="shared" si="3"/>
        <v>0</v>
      </c>
      <c r="H11" s="3" t="str">
        <f t="shared" ref="H11:H12" si="4">"E[X Λ "&amp;H6/1000&amp;"k] ="</f>
        <v>E[X Λ 750k] =</v>
      </c>
      <c r="I11" s="1">
        <f>(SUM($I$5:I6)+SUM(J7:$J$8)*H6)/SUM($J$5:$J$8)</f>
        <v>639892.28260869568</v>
      </c>
    </row>
    <row r="12" spans="1:10">
      <c r="A12" s="1">
        <f>'Loss Data'!D9</f>
        <v>704957.5</v>
      </c>
      <c r="B12" s="10">
        <f t="shared" si="0"/>
        <v>0</v>
      </c>
      <c r="C12" s="10">
        <f t="shared" si="1"/>
        <v>704957.5</v>
      </c>
      <c r="D12" s="10">
        <f t="shared" si="2"/>
        <v>0</v>
      </c>
      <c r="E12" s="15">
        <f t="shared" si="3"/>
        <v>0</v>
      </c>
      <c r="H12" s="3" t="str">
        <f t="shared" si="4"/>
        <v>E[X Λ 1000k] =</v>
      </c>
      <c r="I12" s="1">
        <f>(SUM($I$5:I7)+SUM(J8:$J$8)*H7)/SUM($J$5:$J$8)</f>
        <v>723197.06521739135</v>
      </c>
    </row>
    <row r="13" spans="1:10" ht="13.5" thickBot="1">
      <c r="A13" s="1">
        <f>'Loss Data'!D10</f>
        <v>729917.5</v>
      </c>
      <c r="B13" s="10">
        <f t="shared" si="0"/>
        <v>0</v>
      </c>
      <c r="C13" s="10">
        <f t="shared" si="1"/>
        <v>729917.5</v>
      </c>
      <c r="D13" s="10">
        <f t="shared" si="2"/>
        <v>0</v>
      </c>
      <c r="E13" s="15">
        <f t="shared" si="3"/>
        <v>0</v>
      </c>
    </row>
    <row r="14" spans="1:10">
      <c r="A14" s="1">
        <f>'Loss Data'!D11</f>
        <v>753460</v>
      </c>
      <c r="B14" s="10">
        <f t="shared" si="0"/>
        <v>0</v>
      </c>
      <c r="C14" s="10">
        <f t="shared" si="1"/>
        <v>0</v>
      </c>
      <c r="D14" s="10">
        <f t="shared" si="2"/>
        <v>753460</v>
      </c>
      <c r="E14" s="15">
        <f t="shared" si="3"/>
        <v>0</v>
      </c>
      <c r="G14" s="4"/>
      <c r="H14" s="17" t="str">
        <f>"ILF("&amp;H6/1000&amp;"k) ="</f>
        <v>ILF(750k) =</v>
      </c>
      <c r="I14" s="18">
        <f>I11/$I$10</f>
        <v>1.3953683890168298</v>
      </c>
    </row>
    <row r="15" spans="1:10" ht="13.5" thickBot="1">
      <c r="A15" s="1">
        <f>'Loss Data'!D12</f>
        <v>773370</v>
      </c>
      <c r="B15" s="10">
        <f t="shared" si="0"/>
        <v>0</v>
      </c>
      <c r="C15" s="10">
        <f t="shared" si="1"/>
        <v>0</v>
      </c>
      <c r="D15" s="10">
        <f t="shared" si="2"/>
        <v>773370</v>
      </c>
      <c r="E15" s="15">
        <f t="shared" si="3"/>
        <v>0</v>
      </c>
      <c r="G15" s="5"/>
      <c r="H15" s="19" t="str">
        <f>"ILF("&amp;H7/1000&amp;"k) ="</f>
        <v>ILF(1000k) =</v>
      </c>
      <c r="I15" s="20">
        <f>I12/$I$10</f>
        <v>1.5770253076347653</v>
      </c>
    </row>
    <row r="16" spans="1:10">
      <c r="A16" s="1">
        <f>'Loss Data'!D13</f>
        <v>807430</v>
      </c>
      <c r="B16" s="10">
        <f t="shared" si="0"/>
        <v>0</v>
      </c>
      <c r="C16" s="10">
        <f t="shared" si="1"/>
        <v>0</v>
      </c>
      <c r="D16" s="10">
        <f t="shared" si="2"/>
        <v>807430</v>
      </c>
      <c r="E16" s="15">
        <f t="shared" si="3"/>
        <v>0</v>
      </c>
      <c r="H16" s="3"/>
    </row>
    <row r="17" spans="1:5">
      <c r="A17" s="1">
        <f>'Loss Data'!D14</f>
        <v>847015</v>
      </c>
      <c r="B17" s="10">
        <f t="shared" si="0"/>
        <v>0</v>
      </c>
      <c r="C17" s="10">
        <f t="shared" si="1"/>
        <v>0</v>
      </c>
      <c r="D17" s="10">
        <f t="shared" si="2"/>
        <v>847015</v>
      </c>
      <c r="E17" s="15">
        <f t="shared" si="3"/>
        <v>0</v>
      </c>
    </row>
    <row r="18" spans="1:5">
      <c r="A18" s="1">
        <f>'Loss Data'!D15</f>
        <v>858975</v>
      </c>
      <c r="B18" s="10">
        <f t="shared" si="0"/>
        <v>0</v>
      </c>
      <c r="C18" s="10">
        <f t="shared" si="1"/>
        <v>0</v>
      </c>
      <c r="D18" s="10">
        <f t="shared" si="2"/>
        <v>858975</v>
      </c>
      <c r="E18" s="15">
        <f t="shared" si="3"/>
        <v>0</v>
      </c>
    </row>
    <row r="19" spans="1:5">
      <c r="A19" s="1">
        <f>'Loss Data'!D16</f>
        <v>859657.5</v>
      </c>
      <c r="B19" s="10">
        <f t="shared" si="0"/>
        <v>0</v>
      </c>
      <c r="C19" s="10">
        <f t="shared" si="1"/>
        <v>0</v>
      </c>
      <c r="D19" s="10">
        <f t="shared" si="2"/>
        <v>859657.5</v>
      </c>
      <c r="E19" s="15">
        <f t="shared" si="3"/>
        <v>0</v>
      </c>
    </row>
    <row r="20" spans="1:5">
      <c r="A20" s="1">
        <f>'Loss Data'!D17</f>
        <v>863850</v>
      </c>
      <c r="B20" s="10">
        <f t="shared" si="0"/>
        <v>0</v>
      </c>
      <c r="C20" s="10">
        <f t="shared" si="1"/>
        <v>0</v>
      </c>
      <c r="D20" s="10">
        <f t="shared" si="2"/>
        <v>863850</v>
      </c>
      <c r="E20" s="15">
        <f t="shared" si="3"/>
        <v>0</v>
      </c>
    </row>
    <row r="21" spans="1:5">
      <c r="A21" s="1">
        <f>'Loss Data'!D18</f>
        <v>871390</v>
      </c>
      <c r="B21" s="10">
        <f t="shared" si="0"/>
        <v>0</v>
      </c>
      <c r="C21" s="10">
        <f t="shared" si="1"/>
        <v>0</v>
      </c>
      <c r="D21" s="10">
        <f t="shared" si="2"/>
        <v>871390</v>
      </c>
      <c r="E21" s="15">
        <f t="shared" si="3"/>
        <v>0</v>
      </c>
    </row>
    <row r="22" spans="1:5">
      <c r="A22" s="1">
        <f>'Loss Data'!D19</f>
        <v>893262.5</v>
      </c>
      <c r="B22" s="10">
        <f t="shared" si="0"/>
        <v>0</v>
      </c>
      <c r="C22" s="10">
        <f t="shared" si="1"/>
        <v>0</v>
      </c>
      <c r="D22" s="10">
        <f t="shared" si="2"/>
        <v>893262.5</v>
      </c>
      <c r="E22" s="15">
        <f t="shared" si="3"/>
        <v>0</v>
      </c>
    </row>
    <row r="23" spans="1:5">
      <c r="A23" s="1">
        <f>'Loss Data'!D20</f>
        <v>928687.5</v>
      </c>
      <c r="B23" s="10">
        <f t="shared" si="0"/>
        <v>0</v>
      </c>
      <c r="C23" s="10">
        <f t="shared" si="1"/>
        <v>0</v>
      </c>
      <c r="D23" s="10">
        <f t="shared" si="2"/>
        <v>928687.5</v>
      </c>
      <c r="E23" s="15">
        <f t="shared" si="3"/>
        <v>0</v>
      </c>
    </row>
    <row r="24" spans="1:5">
      <c r="A24" s="1">
        <f>'Loss Data'!D21</f>
        <v>958912.5</v>
      </c>
      <c r="B24" s="10">
        <f t="shared" si="0"/>
        <v>0</v>
      </c>
      <c r="C24" s="10">
        <f t="shared" si="1"/>
        <v>0</v>
      </c>
      <c r="D24" s="10">
        <f t="shared" si="2"/>
        <v>958912.5</v>
      </c>
      <c r="E24" s="15">
        <f t="shared" si="3"/>
        <v>0</v>
      </c>
    </row>
    <row r="25" spans="1:5">
      <c r="A25" s="1">
        <f>'Loss Data'!D22</f>
        <v>1032752.5</v>
      </c>
      <c r="B25" s="10">
        <f t="shared" si="0"/>
        <v>0</v>
      </c>
      <c r="C25" s="10">
        <f t="shared" si="1"/>
        <v>0</v>
      </c>
      <c r="D25" s="10">
        <f t="shared" si="2"/>
        <v>0</v>
      </c>
      <c r="E25" s="15">
        <f t="shared" si="3"/>
        <v>1032752.5</v>
      </c>
    </row>
    <row r="26" spans="1:5">
      <c r="A26" s="1">
        <f>'Loss Data'!D23</f>
        <v>1186445</v>
      </c>
      <c r="B26" s="10">
        <f t="shared" si="0"/>
        <v>0</v>
      </c>
      <c r="C26" s="10">
        <f t="shared" si="1"/>
        <v>0</v>
      </c>
      <c r="D26" s="10">
        <f t="shared" si="2"/>
        <v>0</v>
      </c>
      <c r="E26" s="15">
        <f t="shared" si="3"/>
        <v>1186445</v>
      </c>
    </row>
    <row r="27" spans="1:5">
      <c r="A27" s="13">
        <f>'Loss Data'!D24</f>
        <v>1347872.5</v>
      </c>
      <c r="B27" s="13">
        <f t="shared" si="0"/>
        <v>0</v>
      </c>
      <c r="C27" s="13">
        <f t="shared" si="1"/>
        <v>0</v>
      </c>
      <c r="D27" s="13">
        <f t="shared" si="2"/>
        <v>0</v>
      </c>
      <c r="E27" s="16">
        <f t="shared" si="3"/>
        <v>1347872.5</v>
      </c>
    </row>
    <row r="29" spans="1:5">
      <c r="A29" s="31" t="s">
        <v>11</v>
      </c>
      <c r="B29" s="24">
        <f>SUM(B5:B27)</f>
        <v>1047410</v>
      </c>
      <c r="C29" s="24">
        <f>SUM(C5:C27)</f>
        <v>3170112.5</v>
      </c>
      <c r="D29" s="24">
        <f>SUM(D5:D27)</f>
        <v>9416010</v>
      </c>
      <c r="E29" s="25">
        <f>SUM(E5:E27)</f>
        <v>3567070</v>
      </c>
    </row>
  </sheetData>
  <mergeCells count="1">
    <mergeCell ref="B3:E3"/>
  </mergeCells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7"/>
  <sheetViews>
    <sheetView zoomScale="145" zoomScaleNormal="145" workbookViewId="0"/>
  </sheetViews>
  <sheetFormatPr defaultRowHeight="12.75"/>
  <cols>
    <col min="1" max="1" width="10.140625" bestFit="1" customWidth="1"/>
    <col min="2" max="2" width="10.5703125" bestFit="1" customWidth="1"/>
    <col min="3" max="3" width="10.140625" customWidth="1"/>
    <col min="4" max="4" width="13.7109375" customWidth="1"/>
    <col min="5" max="5" width="10.85546875" bestFit="1" customWidth="1"/>
    <col min="7" max="7" width="10.5703125" customWidth="1"/>
    <col min="8" max="8" width="10.42578125" customWidth="1"/>
    <col min="9" max="9" width="14.140625" customWidth="1"/>
    <col min="10" max="10" width="11.7109375" customWidth="1"/>
  </cols>
  <sheetData>
    <row r="1" spans="1:10" ht="29.25" customHeight="1">
      <c r="A1" s="39"/>
      <c r="B1" s="60" t="s">
        <v>19</v>
      </c>
      <c r="C1" s="61"/>
      <c r="D1" s="61"/>
      <c r="E1" s="62"/>
      <c r="G1" s="67" t="s">
        <v>9</v>
      </c>
      <c r="H1" s="58"/>
      <c r="I1" s="63" t="s">
        <v>5</v>
      </c>
      <c r="J1" s="65" t="s">
        <v>6</v>
      </c>
    </row>
    <row r="2" spans="1:10" ht="26.25" thickBot="1">
      <c r="A2" s="40" t="s">
        <v>8</v>
      </c>
      <c r="B2" s="55" t="str">
        <f>"&lt;="&amp;H3/1000</f>
        <v>&lt;=500</v>
      </c>
      <c r="C2" s="2" t="str">
        <f>H3/1000&amp;"-"&amp;H4/1000</f>
        <v>500-750</v>
      </c>
      <c r="D2" s="2" t="str">
        <f>H4/1000&amp;"-"&amp;H5/1000</f>
        <v>750-1000</v>
      </c>
      <c r="E2" s="56" t="str">
        <f>"&gt;"&amp;H5/1000</f>
        <v>&gt;1000</v>
      </c>
      <c r="G2" s="6" t="s">
        <v>1</v>
      </c>
      <c r="H2" s="7" t="s">
        <v>2</v>
      </c>
      <c r="I2" s="64"/>
      <c r="J2" s="66"/>
    </row>
    <row r="3" spans="1:10">
      <c r="A3" s="32">
        <f>'Loss Data'!D2</f>
        <v>73677.5</v>
      </c>
      <c r="B3" s="9">
        <f>MIN(A3,$H$3)</f>
        <v>73677.5</v>
      </c>
      <c r="C3" s="10">
        <f>MAX(MIN($A3,$H$4)-$H$3,0)</f>
        <v>0</v>
      </c>
      <c r="D3" s="10">
        <f>MAX(MIN($A3,$H$5)-$H$4,0)</f>
        <v>0</v>
      </c>
      <c r="E3" s="15">
        <f>MAX($A3-$H$5,0)</f>
        <v>0</v>
      </c>
      <c r="G3" s="9">
        <v>1</v>
      </c>
      <c r="H3" s="10">
        <f>'Loss Data'!B4*1000</f>
        <v>500000</v>
      </c>
      <c r="I3" s="32">
        <f t="array" ref="I3">SUM(IF(A3:A25&lt;=H3,A3:A25,H3))</f>
        <v>10547410</v>
      </c>
      <c r="J3" s="11">
        <f>COUNTIF($A$3:$A$25,"&gt;="&amp;G3)</f>
        <v>23</v>
      </c>
    </row>
    <row r="4" spans="1:10">
      <c r="A4" s="32">
        <f>'Loss Data'!D3</f>
        <v>255872.5</v>
      </c>
      <c r="B4" s="9">
        <f t="shared" ref="B4:B25" si="0">MIN(A4,$H$3)</f>
        <v>255872.5</v>
      </c>
      <c r="C4" s="10">
        <f t="shared" ref="C4:C25" si="1">MAX(MIN(A4,$H$4)-$H$3,0)</f>
        <v>0</v>
      </c>
      <c r="D4" s="10">
        <f t="shared" ref="D4:D25" si="2">MAX(MIN($A4,$H$5)-$H$4,0)</f>
        <v>0</v>
      </c>
      <c r="E4" s="15">
        <f t="shared" ref="E4:E25" si="3">MAX($A4-$H$5,0)</f>
        <v>0</v>
      </c>
      <c r="G4" s="9">
        <f>H3+1</f>
        <v>500001</v>
      </c>
      <c r="H4" s="10">
        <f>'Loss Data'!B1*1000</f>
        <v>750000</v>
      </c>
      <c r="I4" s="32">
        <f t="array" ref="I4">SUM(IF($A$3:$A$25&gt;=G4,IF($A$3:$A$25&lt;=H4,$A$3:$A$25-H3,H4-H3),0))</f>
        <v>4170112.5</v>
      </c>
      <c r="J4" s="11">
        <f>COUNTIF($A$3:$A$25,"&gt;="&amp;G4)</f>
        <v>19</v>
      </c>
    </row>
    <row r="5" spans="1:10">
      <c r="A5" s="32">
        <f>'Loss Data'!D4</f>
        <v>309790</v>
      </c>
      <c r="B5" s="9">
        <f t="shared" si="0"/>
        <v>309790</v>
      </c>
      <c r="C5" s="10">
        <f t="shared" si="1"/>
        <v>0</v>
      </c>
      <c r="D5" s="10">
        <f t="shared" si="2"/>
        <v>0</v>
      </c>
      <c r="E5" s="15">
        <f t="shared" si="3"/>
        <v>0</v>
      </c>
      <c r="G5" s="9">
        <f t="shared" ref="G5:G6" si="4">H4+1</f>
        <v>750001</v>
      </c>
      <c r="H5" s="10">
        <f>'Loss Data'!B2*1000</f>
        <v>1000000</v>
      </c>
      <c r="I5" s="32">
        <f t="array" ref="I5">SUM(IF($A$3:$A$25&gt;=G5,IF($A$3:$A$25&lt;=H5,$A$3:$A$25-H4,H5-H4),0))</f>
        <v>1916010</v>
      </c>
      <c r="J5" s="11">
        <f>COUNTIF($A$3:$A$25,"&gt;="&amp;G5)</f>
        <v>14</v>
      </c>
    </row>
    <row r="6" spans="1:10">
      <c r="A6" s="32">
        <f>'Loss Data'!D5</f>
        <v>408070</v>
      </c>
      <c r="B6" s="9">
        <f t="shared" si="0"/>
        <v>408070</v>
      </c>
      <c r="C6" s="10">
        <f t="shared" si="1"/>
        <v>0</v>
      </c>
      <c r="D6" s="10">
        <f t="shared" si="2"/>
        <v>0</v>
      </c>
      <c r="E6" s="15">
        <f t="shared" si="3"/>
        <v>0</v>
      </c>
      <c r="G6" s="12">
        <f t="shared" si="4"/>
        <v>1000001</v>
      </c>
      <c r="H6" s="21" t="s">
        <v>7</v>
      </c>
      <c r="I6" s="33">
        <f t="array" ref="I6">SUM(IF($A$3:$A$25&gt;=G6,IF($A$3:$A$25&lt;=H6,$A$3:$A$25-H5,H6-H5),0))</f>
        <v>567070</v>
      </c>
      <c r="J6" s="14">
        <f>COUNTIF($A$3:$A$25,"&gt;="&amp;G6)</f>
        <v>3</v>
      </c>
    </row>
    <row r="7" spans="1:10">
      <c r="A7" s="32">
        <f>'Loss Data'!D6</f>
        <v>500532.5</v>
      </c>
      <c r="B7" s="9">
        <f t="shared" si="0"/>
        <v>500000</v>
      </c>
      <c r="C7" s="10">
        <f t="shared" si="1"/>
        <v>532.5</v>
      </c>
      <c r="D7" s="10">
        <f t="shared" si="2"/>
        <v>0</v>
      </c>
      <c r="E7" s="15">
        <f t="shared" si="3"/>
        <v>0</v>
      </c>
    </row>
    <row r="8" spans="1:10">
      <c r="A8" s="32">
        <f>'Loss Data'!D7</f>
        <v>588575</v>
      </c>
      <c r="B8" s="9">
        <f t="shared" si="0"/>
        <v>500000</v>
      </c>
      <c r="C8" s="10">
        <f t="shared" si="1"/>
        <v>88575</v>
      </c>
      <c r="D8" s="10">
        <f t="shared" si="2"/>
        <v>0</v>
      </c>
      <c r="E8" s="15">
        <f t="shared" si="3"/>
        <v>0</v>
      </c>
    </row>
    <row r="9" spans="1:10">
      <c r="A9" s="32">
        <f>'Loss Data'!D8</f>
        <v>646130</v>
      </c>
      <c r="B9" s="9">
        <f t="shared" si="0"/>
        <v>500000</v>
      </c>
      <c r="C9" s="10">
        <f t="shared" si="1"/>
        <v>146130</v>
      </c>
      <c r="D9" s="10">
        <f t="shared" si="2"/>
        <v>0</v>
      </c>
      <c r="E9" s="15">
        <f t="shared" si="3"/>
        <v>0</v>
      </c>
      <c r="H9" s="3" t="str">
        <f>"E[X Λ "&amp;H3/1000&amp;"k] ="</f>
        <v>E[X Λ 500k] =</v>
      </c>
      <c r="I9" s="1">
        <f>SUM($I$3:I3)/$J$3</f>
        <v>458583.04347826086</v>
      </c>
    </row>
    <row r="10" spans="1:10">
      <c r="A10" s="32">
        <f>'Loss Data'!D9</f>
        <v>704957.5</v>
      </c>
      <c r="B10" s="9">
        <f t="shared" si="0"/>
        <v>500000</v>
      </c>
      <c r="C10" s="10">
        <f t="shared" si="1"/>
        <v>204957.5</v>
      </c>
      <c r="D10" s="10">
        <f t="shared" si="2"/>
        <v>0</v>
      </c>
      <c r="E10" s="15">
        <f t="shared" si="3"/>
        <v>0</v>
      </c>
      <c r="H10" s="3" t="str">
        <f t="shared" ref="H10:H11" si="5">"E[X Λ "&amp;H4/1000&amp;"k] ="</f>
        <v>E[X Λ 750k] =</v>
      </c>
      <c r="I10" s="1">
        <f>SUM($I$3:I4)/$J$3</f>
        <v>639892.28260869568</v>
      </c>
    </row>
    <row r="11" spans="1:10">
      <c r="A11" s="32">
        <f>'Loss Data'!D10</f>
        <v>729917.5</v>
      </c>
      <c r="B11" s="9">
        <f t="shared" si="0"/>
        <v>500000</v>
      </c>
      <c r="C11" s="10">
        <f t="shared" si="1"/>
        <v>229917.5</v>
      </c>
      <c r="D11" s="10">
        <f t="shared" si="2"/>
        <v>0</v>
      </c>
      <c r="E11" s="15">
        <f t="shared" si="3"/>
        <v>0</v>
      </c>
      <c r="H11" s="3" t="str">
        <f t="shared" si="5"/>
        <v>E[X Λ 1000k] =</v>
      </c>
      <c r="I11" s="1">
        <f>SUM($I$3:I5)/$J$3</f>
        <v>723197.06521739135</v>
      </c>
    </row>
    <row r="12" spans="1:10" ht="13.5" thickBot="1">
      <c r="A12" s="32">
        <f>'Loss Data'!D11</f>
        <v>753460</v>
      </c>
      <c r="B12" s="9">
        <f t="shared" si="0"/>
        <v>500000</v>
      </c>
      <c r="C12" s="10">
        <f t="shared" si="1"/>
        <v>250000</v>
      </c>
      <c r="D12" s="10">
        <f t="shared" si="2"/>
        <v>3460</v>
      </c>
      <c r="E12" s="15">
        <f t="shared" si="3"/>
        <v>0</v>
      </c>
    </row>
    <row r="13" spans="1:10">
      <c r="A13" s="32">
        <f>'Loss Data'!D12</f>
        <v>773370</v>
      </c>
      <c r="B13" s="9">
        <f t="shared" si="0"/>
        <v>500000</v>
      </c>
      <c r="C13" s="10">
        <f t="shared" si="1"/>
        <v>250000</v>
      </c>
      <c r="D13" s="10">
        <f t="shared" si="2"/>
        <v>23370</v>
      </c>
      <c r="E13" s="15">
        <f t="shared" si="3"/>
        <v>0</v>
      </c>
      <c r="G13" s="4"/>
      <c r="H13" s="17" t="str">
        <f>"ILF("&amp;H4/1000&amp;"k) ="</f>
        <v>ILF(750k) =</v>
      </c>
      <c r="I13" s="18">
        <f>I10/$I$9</f>
        <v>1.3953683890168298</v>
      </c>
    </row>
    <row r="14" spans="1:10" ht="13.5" thickBot="1">
      <c r="A14" s="32">
        <f>'Loss Data'!D13</f>
        <v>807430</v>
      </c>
      <c r="B14" s="9">
        <f t="shared" si="0"/>
        <v>500000</v>
      </c>
      <c r="C14" s="10">
        <f t="shared" si="1"/>
        <v>250000</v>
      </c>
      <c r="D14" s="10">
        <f t="shared" si="2"/>
        <v>57430</v>
      </c>
      <c r="E14" s="15">
        <f t="shared" si="3"/>
        <v>0</v>
      </c>
      <c r="G14" s="5"/>
      <c r="H14" s="19" t="str">
        <f>"ILF("&amp;H5/1000&amp;"k) ="</f>
        <v>ILF(1000k) =</v>
      </c>
      <c r="I14" s="20">
        <f>I11/$I$9</f>
        <v>1.5770253076347653</v>
      </c>
    </row>
    <row r="15" spans="1:10">
      <c r="A15" s="32">
        <f>'Loss Data'!D14</f>
        <v>847015</v>
      </c>
      <c r="B15" s="9">
        <f t="shared" si="0"/>
        <v>500000</v>
      </c>
      <c r="C15" s="10">
        <f t="shared" si="1"/>
        <v>250000</v>
      </c>
      <c r="D15" s="10">
        <f t="shared" si="2"/>
        <v>97015</v>
      </c>
      <c r="E15" s="15">
        <f t="shared" si="3"/>
        <v>0</v>
      </c>
    </row>
    <row r="16" spans="1:10">
      <c r="A16" s="32">
        <f>'Loss Data'!D15</f>
        <v>858975</v>
      </c>
      <c r="B16" s="9">
        <f t="shared" si="0"/>
        <v>500000</v>
      </c>
      <c r="C16" s="10">
        <f t="shared" si="1"/>
        <v>250000</v>
      </c>
      <c r="D16" s="10">
        <f t="shared" si="2"/>
        <v>108975</v>
      </c>
      <c r="E16" s="15">
        <f t="shared" si="3"/>
        <v>0</v>
      </c>
    </row>
    <row r="17" spans="1:5">
      <c r="A17" s="32">
        <f>'Loss Data'!D16</f>
        <v>859657.5</v>
      </c>
      <c r="B17" s="9">
        <f t="shared" si="0"/>
        <v>500000</v>
      </c>
      <c r="C17" s="10">
        <f t="shared" si="1"/>
        <v>250000</v>
      </c>
      <c r="D17" s="10">
        <f t="shared" si="2"/>
        <v>109657.5</v>
      </c>
      <c r="E17" s="15">
        <f t="shared" si="3"/>
        <v>0</v>
      </c>
    </row>
    <row r="18" spans="1:5">
      <c r="A18" s="32">
        <f>'Loss Data'!D17</f>
        <v>863850</v>
      </c>
      <c r="B18" s="9">
        <f t="shared" si="0"/>
        <v>500000</v>
      </c>
      <c r="C18" s="10">
        <f t="shared" si="1"/>
        <v>250000</v>
      </c>
      <c r="D18" s="10">
        <f t="shared" si="2"/>
        <v>113850</v>
      </c>
      <c r="E18" s="15">
        <f t="shared" si="3"/>
        <v>0</v>
      </c>
    </row>
    <row r="19" spans="1:5">
      <c r="A19" s="32">
        <f>'Loss Data'!D18</f>
        <v>871390</v>
      </c>
      <c r="B19" s="9">
        <f t="shared" si="0"/>
        <v>500000</v>
      </c>
      <c r="C19" s="10">
        <f t="shared" si="1"/>
        <v>250000</v>
      </c>
      <c r="D19" s="10">
        <f t="shared" si="2"/>
        <v>121390</v>
      </c>
      <c r="E19" s="15">
        <f t="shared" si="3"/>
        <v>0</v>
      </c>
    </row>
    <row r="20" spans="1:5">
      <c r="A20" s="32">
        <f>'Loss Data'!D19</f>
        <v>893262.5</v>
      </c>
      <c r="B20" s="9">
        <f t="shared" si="0"/>
        <v>500000</v>
      </c>
      <c r="C20" s="10">
        <f t="shared" si="1"/>
        <v>250000</v>
      </c>
      <c r="D20" s="10">
        <f t="shared" si="2"/>
        <v>143262.5</v>
      </c>
      <c r="E20" s="15">
        <f t="shared" si="3"/>
        <v>0</v>
      </c>
    </row>
    <row r="21" spans="1:5">
      <c r="A21" s="32">
        <f>'Loss Data'!D20</f>
        <v>928687.5</v>
      </c>
      <c r="B21" s="9">
        <f t="shared" si="0"/>
        <v>500000</v>
      </c>
      <c r="C21" s="10">
        <f t="shared" si="1"/>
        <v>250000</v>
      </c>
      <c r="D21" s="10">
        <f t="shared" si="2"/>
        <v>178687.5</v>
      </c>
      <c r="E21" s="15">
        <f t="shared" si="3"/>
        <v>0</v>
      </c>
    </row>
    <row r="22" spans="1:5">
      <c r="A22" s="32">
        <f>'Loss Data'!D21</f>
        <v>958912.5</v>
      </c>
      <c r="B22" s="9">
        <f t="shared" si="0"/>
        <v>500000</v>
      </c>
      <c r="C22" s="10">
        <f t="shared" si="1"/>
        <v>250000</v>
      </c>
      <c r="D22" s="10">
        <f t="shared" si="2"/>
        <v>208912.5</v>
      </c>
      <c r="E22" s="15">
        <f t="shared" si="3"/>
        <v>0</v>
      </c>
    </row>
    <row r="23" spans="1:5">
      <c r="A23" s="32">
        <f>'Loss Data'!D22</f>
        <v>1032752.5</v>
      </c>
      <c r="B23" s="9">
        <f t="shared" si="0"/>
        <v>500000</v>
      </c>
      <c r="C23" s="10">
        <f t="shared" si="1"/>
        <v>250000</v>
      </c>
      <c r="D23" s="10">
        <f t="shared" si="2"/>
        <v>250000</v>
      </c>
      <c r="E23" s="15">
        <f t="shared" si="3"/>
        <v>32752.5</v>
      </c>
    </row>
    <row r="24" spans="1:5">
      <c r="A24" s="32">
        <f>'Loss Data'!D23</f>
        <v>1186445</v>
      </c>
      <c r="B24" s="9">
        <f t="shared" si="0"/>
        <v>500000</v>
      </c>
      <c r="C24" s="10">
        <f t="shared" si="1"/>
        <v>250000</v>
      </c>
      <c r="D24" s="10">
        <f t="shared" si="2"/>
        <v>250000</v>
      </c>
      <c r="E24" s="15">
        <f t="shared" si="3"/>
        <v>186445</v>
      </c>
    </row>
    <row r="25" spans="1:5">
      <c r="A25" s="33">
        <f>'Loss Data'!D24</f>
        <v>1347872.5</v>
      </c>
      <c r="B25" s="12">
        <f t="shared" si="0"/>
        <v>500000</v>
      </c>
      <c r="C25" s="13">
        <f t="shared" si="1"/>
        <v>250000</v>
      </c>
      <c r="D25" s="13">
        <f t="shared" si="2"/>
        <v>250000</v>
      </c>
      <c r="E25" s="16">
        <f t="shared" si="3"/>
        <v>347872.5</v>
      </c>
    </row>
    <row r="27" spans="1:5" ht="38.25">
      <c r="A27" s="23" t="s">
        <v>5</v>
      </c>
      <c r="B27" s="24">
        <f>SUM(B3:B25)</f>
        <v>10547410</v>
      </c>
      <c r="C27" s="24">
        <f>SUM(C3:C25)</f>
        <v>4170112.5</v>
      </c>
      <c r="D27" s="24">
        <f>SUM(D3:D25)</f>
        <v>1916010</v>
      </c>
      <c r="E27" s="25">
        <f>SUM(E3:E25)</f>
        <v>567070</v>
      </c>
    </row>
  </sheetData>
  <mergeCells count="4">
    <mergeCell ref="B1:E1"/>
    <mergeCell ref="I1:I2"/>
    <mergeCell ref="J1:J2"/>
    <mergeCell ref="G1:H1"/>
  </mergeCells>
  <phoneticPr fontId="1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"/>
  <sheetViews>
    <sheetView zoomScale="145" zoomScaleNormal="145" workbookViewId="0"/>
  </sheetViews>
  <sheetFormatPr defaultRowHeight="12.75"/>
  <cols>
    <col min="1" max="1" width="16.7109375" bestFit="1" customWidth="1"/>
    <col min="6" max="6" width="22.7109375" customWidth="1"/>
  </cols>
  <sheetData>
    <row r="1" spans="1:6" ht="13.5" thickBot="1">
      <c r="A1" s="2" t="s">
        <v>10</v>
      </c>
      <c r="D1" s="1"/>
    </row>
    <row r="2" spans="1:6">
      <c r="A2" s="1">
        <f>'Loss Data'!D2</f>
        <v>73677.5</v>
      </c>
      <c r="C2" s="51"/>
      <c r="D2" s="52" t="s">
        <v>12</v>
      </c>
      <c r="E2" s="53">
        <f>AVERAGE(A2:A24)</f>
        <v>747852.28260869568</v>
      </c>
      <c r="F2" s="54" t="s">
        <v>15</v>
      </c>
    </row>
    <row r="3" spans="1:6">
      <c r="A3" s="1">
        <f>'Loss Data'!D3</f>
        <v>255872.5</v>
      </c>
      <c r="C3" s="44"/>
      <c r="D3" s="45" t="str">
        <f>"E[X Λ "&amp;('Loss Data'!B4)&amp;"k] ="</f>
        <v>E[X Λ 500k] =</v>
      </c>
      <c r="E3" s="46">
        <f>'ILF Size Method'!I10</f>
        <v>458583.04347826086</v>
      </c>
      <c r="F3" s="68" t="s">
        <v>22</v>
      </c>
    </row>
    <row r="4" spans="1:6">
      <c r="A4" s="1">
        <f>'Loss Data'!D4</f>
        <v>309790</v>
      </c>
      <c r="C4" s="47"/>
      <c r="D4" s="48" t="str">
        <f>"E[X Λ "&amp;('Loss Data'!B1)&amp;"k] ="</f>
        <v>E[X Λ 750k] =</v>
      </c>
      <c r="E4" s="10">
        <f>'ILF Size Method'!I11</f>
        <v>639892.28260869568</v>
      </c>
      <c r="F4" s="69"/>
    </row>
    <row r="5" spans="1:6">
      <c r="A5" s="1">
        <f>'Loss Data'!D5</f>
        <v>408070</v>
      </c>
      <c r="C5" s="49"/>
      <c r="D5" s="50" t="str">
        <f>"E[X Λ "&amp;('Loss Data'!B2)&amp;"k] ="</f>
        <v>E[X Λ 1000k] =</v>
      </c>
      <c r="E5" s="13">
        <f>'ILF Size Method'!I12</f>
        <v>723197.06521739135</v>
      </c>
      <c r="F5" s="70"/>
    </row>
    <row r="6" spans="1:6">
      <c r="A6" s="1">
        <f>'Loss Data'!D6</f>
        <v>500532.5</v>
      </c>
    </row>
    <row r="7" spans="1:6">
      <c r="A7" s="1">
        <f>'Loss Data'!D7</f>
        <v>588575</v>
      </c>
      <c r="D7" s="3" t="str">
        <f>"LER("&amp;('Loss Data'!B4)&amp;"k) ="</f>
        <v>LER(500k) =</v>
      </c>
      <c r="E7" s="26">
        <f>E3/$E$2</f>
        <v>0.61320003180121163</v>
      </c>
      <c r="F7" t="s">
        <v>13</v>
      </c>
    </row>
    <row r="8" spans="1:6">
      <c r="A8" s="1">
        <f>'Loss Data'!D8</f>
        <v>646130</v>
      </c>
      <c r="D8" s="3" t="str">
        <f>"LER("&amp;('Loss Data'!B1)&amp;"k) ="</f>
        <v>LER(750k) =</v>
      </c>
      <c r="E8" s="26">
        <f>E4/$E$2</f>
        <v>0.85563994051952541</v>
      </c>
    </row>
    <row r="9" spans="1:6">
      <c r="A9" s="1">
        <f>'Loss Data'!D9</f>
        <v>704957.5</v>
      </c>
      <c r="D9" s="3" t="str">
        <f>"LER("&amp;('Loss Data'!B2)&amp;"k) ="</f>
        <v>LER(1000k) =</v>
      </c>
      <c r="E9" s="26">
        <f>E5/$E$2</f>
        <v>0.96703196879295361</v>
      </c>
    </row>
    <row r="10" spans="1:6" ht="13.5" thickBot="1">
      <c r="A10" s="1">
        <f>'Loss Data'!D10</f>
        <v>729917.5</v>
      </c>
    </row>
    <row r="11" spans="1:6">
      <c r="A11" s="1">
        <f>'Loss Data'!D11</f>
        <v>753460</v>
      </c>
      <c r="C11" s="27"/>
      <c r="D11" s="17" t="str">
        <f>"DR("&amp;('Loss Data'!B1)&amp;"k) ="</f>
        <v>DR(750k) =</v>
      </c>
      <c r="E11" s="28">
        <f>(1-E8)/(1-$E$7)</f>
        <v>0.37321631682834971</v>
      </c>
    </row>
    <row r="12" spans="1:6" ht="13.5" thickBot="1">
      <c r="A12" s="1">
        <f>'Loss Data'!D12</f>
        <v>773370</v>
      </c>
      <c r="C12" s="29"/>
      <c r="D12" s="19" t="str">
        <f>"DR("&amp;('Loss Data'!B2)&amp;"k) ="</f>
        <v>DR(1000k) =</v>
      </c>
      <c r="E12" s="30">
        <f>(1-E9)/(1-$E$7)</f>
        <v>8.5232766074332014E-2</v>
      </c>
    </row>
    <row r="13" spans="1:6">
      <c r="A13" s="1">
        <f>'Loss Data'!D13</f>
        <v>807430</v>
      </c>
    </row>
    <row r="14" spans="1:6">
      <c r="A14" s="1">
        <f>'Loss Data'!D14</f>
        <v>847015</v>
      </c>
    </row>
    <row r="15" spans="1:6">
      <c r="A15" s="1">
        <f>'Loss Data'!D15</f>
        <v>858975</v>
      </c>
    </row>
    <row r="16" spans="1:6">
      <c r="A16" s="1">
        <f>'Loss Data'!D16</f>
        <v>859657.5</v>
      </c>
    </row>
    <row r="17" spans="1:1">
      <c r="A17" s="1">
        <f>'Loss Data'!D17</f>
        <v>863850</v>
      </c>
    </row>
    <row r="18" spans="1:1">
      <c r="A18" s="1">
        <f>'Loss Data'!D18</f>
        <v>871390</v>
      </c>
    </row>
    <row r="19" spans="1:1">
      <c r="A19" s="1">
        <f>'Loss Data'!D19</f>
        <v>893262.5</v>
      </c>
    </row>
    <row r="20" spans="1:1">
      <c r="A20" s="1">
        <f>'Loss Data'!D20</f>
        <v>928687.5</v>
      </c>
    </row>
    <row r="21" spans="1:1">
      <c r="A21" s="1">
        <f>'Loss Data'!D21</f>
        <v>958912.5</v>
      </c>
    </row>
    <row r="22" spans="1:1">
      <c r="A22" s="1">
        <f>'Loss Data'!D22</f>
        <v>1032752.5</v>
      </c>
    </row>
    <row r="23" spans="1:1">
      <c r="A23" s="1">
        <f>'Loss Data'!D23</f>
        <v>1186445</v>
      </c>
    </row>
    <row r="24" spans="1:1">
      <c r="A24" s="1">
        <f>'Loss Data'!D24</f>
        <v>1347872.5</v>
      </c>
    </row>
  </sheetData>
  <mergeCells count="1">
    <mergeCell ref="F3:F5"/>
  </mergeCells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Loss Data</vt:lpstr>
      <vt:lpstr>ILF Size Method</vt:lpstr>
      <vt:lpstr>ILF Layer Method</vt:lpstr>
      <vt:lpstr>Deductible</vt:lpstr>
    </vt:vector>
  </TitlesOfParts>
  <Company>ISO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</dc:creator>
  <cp:lastModifiedBy>%username%</cp:lastModifiedBy>
  <dcterms:created xsi:type="dcterms:W3CDTF">2009-02-20T16:31:32Z</dcterms:created>
  <dcterms:modified xsi:type="dcterms:W3CDTF">2012-03-07T19:55:40Z</dcterms:modified>
</cp:coreProperties>
</file>