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tf090003\Home\n1002747\CAS Events - 2016\CARe\Bayesian Loss Development\"/>
    </mc:Choice>
  </mc:AlternateContent>
  <bookViews>
    <workbookView xWindow="0" yWindow="0" windowWidth="25200" windowHeight="12030"/>
  </bookViews>
  <sheets>
    <sheet name="Single Benchmark" sheetId="24" r:id="rId1"/>
    <sheet name="Mixture Model" sheetId="26" r:id="rId2"/>
  </sheets>
  <definedNames>
    <definedName name="solver_adj" localSheetId="1" hidden="1">'Mixture Model'!$C$22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'Mixture Model'!#REF!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52511"/>
</workbook>
</file>

<file path=xl/calcChain.xml><?xml version="1.0" encoding="utf-8"?>
<calcChain xmlns="http://schemas.openxmlformats.org/spreadsheetml/2006/main">
  <c r="M29" i="26" l="1"/>
  <c r="I16" i="24" l="1"/>
  <c r="H17" i="24"/>
  <c r="H16" i="24"/>
  <c r="G18" i="24"/>
  <c r="G17" i="24"/>
  <c r="G16" i="24"/>
  <c r="F19" i="24"/>
  <c r="F18" i="24"/>
  <c r="F17" i="24"/>
  <c r="F16" i="24"/>
  <c r="E20" i="24"/>
  <c r="E19" i="24"/>
  <c r="E18" i="24"/>
  <c r="E17" i="24"/>
  <c r="E16" i="24"/>
  <c r="D21" i="24"/>
  <c r="D20" i="24"/>
  <c r="D19" i="24"/>
  <c r="D18" i="24"/>
  <c r="D17" i="24"/>
  <c r="D16" i="24"/>
  <c r="C22" i="24"/>
  <c r="C21" i="24"/>
  <c r="C20" i="24"/>
  <c r="C19" i="24"/>
  <c r="C18" i="24"/>
  <c r="C17" i="24"/>
  <c r="C16" i="24"/>
  <c r="L33" i="26" l="1"/>
  <c r="L17" i="26"/>
  <c r="L49" i="26" l="1"/>
  <c r="F69" i="26" s="1"/>
  <c r="I69" i="26" l="1"/>
  <c r="I70" i="26" s="1"/>
  <c r="C69" i="26"/>
  <c r="E69" i="26"/>
  <c r="E71" i="26" s="1"/>
  <c r="G69" i="26"/>
  <c r="F71" i="26" s="1"/>
  <c r="F70" i="26"/>
  <c r="C70" i="26"/>
  <c r="J69" i="26"/>
  <c r="H69" i="26"/>
  <c r="D69" i="26"/>
  <c r="J70" i="26" l="1"/>
  <c r="J71" i="26"/>
  <c r="E70" i="26"/>
  <c r="G70" i="26"/>
  <c r="D70" i="26"/>
  <c r="D71" i="26"/>
  <c r="I71" i="26"/>
  <c r="H70" i="26"/>
  <c r="H71" i="26"/>
  <c r="C71" i="26"/>
  <c r="G71" i="26"/>
  <c r="C50" i="26" l="1"/>
  <c r="C56" i="26"/>
  <c r="D54" i="26"/>
  <c r="J50" i="26"/>
  <c r="I50" i="26"/>
  <c r="H50" i="26"/>
  <c r="G50" i="26"/>
  <c r="F50" i="26"/>
  <c r="E50" i="26"/>
  <c r="D50" i="26"/>
  <c r="C40" i="26"/>
  <c r="D38" i="26"/>
  <c r="J34" i="26"/>
  <c r="J35" i="26" s="1"/>
  <c r="I34" i="26"/>
  <c r="H34" i="26"/>
  <c r="G34" i="26"/>
  <c r="F34" i="26"/>
  <c r="E34" i="26"/>
  <c r="D34" i="26"/>
  <c r="C34" i="26"/>
  <c r="C24" i="26"/>
  <c r="D22" i="26"/>
  <c r="J18" i="26"/>
  <c r="I18" i="26"/>
  <c r="H18" i="26"/>
  <c r="G18" i="26"/>
  <c r="F18" i="26"/>
  <c r="E18" i="26"/>
  <c r="D18" i="26"/>
  <c r="C18" i="26"/>
  <c r="C51" i="26" l="1"/>
  <c r="C55" i="26" s="1"/>
  <c r="G51" i="26"/>
  <c r="E54" i="26"/>
  <c r="D40" i="26"/>
  <c r="E22" i="26"/>
  <c r="F35" i="26"/>
  <c r="C35" i="26"/>
  <c r="C36" i="26" s="1"/>
  <c r="C37" i="26" s="1"/>
  <c r="G35" i="26"/>
  <c r="E35" i="26"/>
  <c r="I35" i="26"/>
  <c r="E38" i="26"/>
  <c r="H19" i="26"/>
  <c r="D19" i="26"/>
  <c r="I51" i="26"/>
  <c r="H51" i="26"/>
  <c r="E51" i="26"/>
  <c r="D51" i="26"/>
  <c r="D52" i="26" s="1"/>
  <c r="D53" i="26" s="1"/>
  <c r="F51" i="26"/>
  <c r="J51" i="26"/>
  <c r="D56" i="26"/>
  <c r="D35" i="26"/>
  <c r="D36" i="26" s="1"/>
  <c r="D37" i="26" s="1"/>
  <c r="H35" i="26"/>
  <c r="E19" i="26"/>
  <c r="I19" i="26"/>
  <c r="C19" i="26"/>
  <c r="G19" i="26"/>
  <c r="F19" i="26"/>
  <c r="J19" i="26"/>
  <c r="D24" i="26"/>
  <c r="C39" i="24"/>
  <c r="D33" i="24"/>
  <c r="J29" i="24"/>
  <c r="J30" i="24" s="1"/>
  <c r="I29" i="24"/>
  <c r="H29" i="24"/>
  <c r="G29" i="24"/>
  <c r="F29" i="24"/>
  <c r="E29" i="24"/>
  <c r="D29" i="24"/>
  <c r="C29" i="24"/>
  <c r="I25" i="24"/>
  <c r="H25" i="24"/>
  <c r="G25" i="24"/>
  <c r="F25" i="24"/>
  <c r="E25" i="24"/>
  <c r="D25" i="24"/>
  <c r="C25" i="24"/>
  <c r="I24" i="24"/>
  <c r="H24" i="24"/>
  <c r="G24" i="24"/>
  <c r="F24" i="24"/>
  <c r="E24" i="24"/>
  <c r="D24" i="24"/>
  <c r="C24" i="24"/>
  <c r="C20" i="26" l="1"/>
  <c r="C21" i="26" s="1"/>
  <c r="C65" i="26"/>
  <c r="C64" i="26"/>
  <c r="D20" i="26"/>
  <c r="D21" i="26" s="1"/>
  <c r="D65" i="26"/>
  <c r="D64" i="26"/>
  <c r="J64" i="26"/>
  <c r="I64" i="26"/>
  <c r="H64" i="26"/>
  <c r="F64" i="26"/>
  <c r="E65" i="26"/>
  <c r="E64" i="26"/>
  <c r="G64" i="26"/>
  <c r="C52" i="26"/>
  <c r="C53" i="26" s="1"/>
  <c r="C30" i="24"/>
  <c r="G30" i="24"/>
  <c r="E8" i="26"/>
  <c r="I8" i="26"/>
  <c r="F9" i="26"/>
  <c r="E33" i="24"/>
  <c r="F8" i="26"/>
  <c r="C9" i="26"/>
  <c r="G9" i="26"/>
  <c r="C8" i="26"/>
  <c r="G8" i="26"/>
  <c r="D26" i="24"/>
  <c r="D9" i="26"/>
  <c r="H9" i="26"/>
  <c r="D8" i="26"/>
  <c r="H8" i="26"/>
  <c r="E9" i="26"/>
  <c r="I9" i="26"/>
  <c r="E56" i="26"/>
  <c r="E55" i="26" s="1"/>
  <c r="E58" i="26" s="1"/>
  <c r="F54" i="26"/>
  <c r="F52" i="26" s="1"/>
  <c r="E52" i="26"/>
  <c r="E53" i="26" s="1"/>
  <c r="F38" i="26"/>
  <c r="G38" i="26" s="1"/>
  <c r="E24" i="26"/>
  <c r="E23" i="26" s="1"/>
  <c r="E26" i="26" s="1"/>
  <c r="F22" i="26"/>
  <c r="E20" i="26"/>
  <c r="E21" i="26" s="1"/>
  <c r="C39" i="26"/>
  <c r="E36" i="26"/>
  <c r="E40" i="26"/>
  <c r="E39" i="26" s="1"/>
  <c r="D55" i="26"/>
  <c r="D39" i="26"/>
  <c r="C23" i="26"/>
  <c r="D23" i="26"/>
  <c r="E26" i="24"/>
  <c r="E30" i="24"/>
  <c r="H26" i="24"/>
  <c r="I30" i="24"/>
  <c r="I26" i="24"/>
  <c r="D30" i="24"/>
  <c r="H30" i="24"/>
  <c r="F30" i="24"/>
  <c r="C31" i="24"/>
  <c r="C32" i="24" s="1"/>
  <c r="C38" i="24"/>
  <c r="C40" i="24" s="1"/>
  <c r="F26" i="24"/>
  <c r="C26" i="24"/>
  <c r="C44" i="24"/>
  <c r="G26" i="24"/>
  <c r="E39" i="24"/>
  <c r="E44" i="24" s="1"/>
  <c r="F33" i="24"/>
  <c r="D39" i="24"/>
  <c r="D44" i="24" s="1"/>
  <c r="D31" i="24"/>
  <c r="F65" i="26" l="1"/>
  <c r="D29" i="26"/>
  <c r="D61" i="26"/>
  <c r="C45" i="26"/>
  <c r="D45" i="26"/>
  <c r="D58" i="26"/>
  <c r="C42" i="26"/>
  <c r="E42" i="26"/>
  <c r="D42" i="26"/>
  <c r="G10" i="26"/>
  <c r="D26" i="26"/>
  <c r="C58" i="26"/>
  <c r="I10" i="26"/>
  <c r="H10" i="26"/>
  <c r="E31" i="24"/>
  <c r="C26" i="26"/>
  <c r="C61" i="26"/>
  <c r="C10" i="26"/>
  <c r="F10" i="26"/>
  <c r="E32" i="24"/>
  <c r="C29" i="26"/>
  <c r="E10" i="26"/>
  <c r="D10" i="26"/>
  <c r="G22" i="26"/>
  <c r="F24" i="26"/>
  <c r="F23" i="26" s="1"/>
  <c r="F26" i="26" s="1"/>
  <c r="G54" i="26"/>
  <c r="E61" i="26"/>
  <c r="F56" i="26"/>
  <c r="F55" i="26" s="1"/>
  <c r="F58" i="26" s="1"/>
  <c r="H38" i="26"/>
  <c r="F36" i="26"/>
  <c r="F40" i="26"/>
  <c r="F39" i="26" s="1"/>
  <c r="F42" i="26" s="1"/>
  <c r="F20" i="26"/>
  <c r="F21" i="26" s="1"/>
  <c r="F29" i="26" s="1"/>
  <c r="E29" i="26"/>
  <c r="G40" i="26"/>
  <c r="G39" i="26" s="1"/>
  <c r="G42" i="26" s="1"/>
  <c r="E37" i="26"/>
  <c r="E45" i="26" s="1"/>
  <c r="G36" i="26"/>
  <c r="F53" i="26"/>
  <c r="F61" i="26" s="1"/>
  <c r="C43" i="24"/>
  <c r="C45" i="24" s="1"/>
  <c r="G33" i="24"/>
  <c r="F31" i="24"/>
  <c r="F32" i="24" s="1"/>
  <c r="F39" i="24"/>
  <c r="E38" i="24"/>
  <c r="E43" i="24" s="1"/>
  <c r="E45" i="24" s="1"/>
  <c r="D32" i="24"/>
  <c r="D38" i="24"/>
  <c r="D43" i="24" s="1"/>
  <c r="D45" i="24" s="1"/>
  <c r="G65" i="26" l="1"/>
  <c r="G20" i="26"/>
  <c r="G21" i="26" s="1"/>
  <c r="G29" i="26" s="1"/>
  <c r="H22" i="26"/>
  <c r="G24" i="26"/>
  <c r="G23" i="26" s="1"/>
  <c r="G26" i="26" s="1"/>
  <c r="H40" i="26"/>
  <c r="G52" i="26"/>
  <c r="G53" i="26" s="1"/>
  <c r="G61" i="26" s="1"/>
  <c r="H54" i="26"/>
  <c r="G56" i="26"/>
  <c r="G55" i="26" s="1"/>
  <c r="G58" i="26" s="1"/>
  <c r="H36" i="26"/>
  <c r="H37" i="26" s="1"/>
  <c r="F37" i="26"/>
  <c r="F45" i="26" s="1"/>
  <c r="I38" i="26"/>
  <c r="G37" i="26"/>
  <c r="G45" i="26" s="1"/>
  <c r="H39" i="26"/>
  <c r="H42" i="26" s="1"/>
  <c r="D40" i="24"/>
  <c r="E40" i="24"/>
  <c r="H33" i="24"/>
  <c r="G31" i="24"/>
  <c r="G32" i="24" s="1"/>
  <c r="G39" i="24"/>
  <c r="F44" i="24"/>
  <c r="F38" i="24"/>
  <c r="F43" i="24" s="1"/>
  <c r="H20" i="26" l="1"/>
  <c r="H21" i="26" s="1"/>
  <c r="H29" i="26" s="1"/>
  <c r="H65" i="26"/>
  <c r="I22" i="26"/>
  <c r="H24" i="26"/>
  <c r="H23" i="26" s="1"/>
  <c r="H26" i="26" s="1"/>
  <c r="H52" i="26"/>
  <c r="H53" i="26" s="1"/>
  <c r="H61" i="26" s="1"/>
  <c r="I54" i="26"/>
  <c r="H56" i="26"/>
  <c r="H55" i="26" s="1"/>
  <c r="H58" i="26" s="1"/>
  <c r="I36" i="26"/>
  <c r="I37" i="26" s="1"/>
  <c r="I45" i="26" s="1"/>
  <c r="I40" i="26"/>
  <c r="I39" i="26" s="1"/>
  <c r="I42" i="26" s="1"/>
  <c r="H45" i="26"/>
  <c r="J38" i="26"/>
  <c r="G38" i="24"/>
  <c r="G43" i="24" s="1"/>
  <c r="G44" i="24"/>
  <c r="F40" i="24"/>
  <c r="F45" i="24"/>
  <c r="I33" i="24"/>
  <c r="H31" i="24"/>
  <c r="H32" i="24" s="1"/>
  <c r="H39" i="24"/>
  <c r="J22" i="26" l="1"/>
  <c r="J20" i="26" s="1"/>
  <c r="I65" i="26"/>
  <c r="I24" i="26"/>
  <c r="I23" i="26" s="1"/>
  <c r="I26" i="26" s="1"/>
  <c r="I20" i="26"/>
  <c r="I21" i="26" s="1"/>
  <c r="I29" i="26" s="1"/>
  <c r="I56" i="26"/>
  <c r="I55" i="26" s="1"/>
  <c r="I58" i="26" s="1"/>
  <c r="J36" i="26"/>
  <c r="J54" i="26"/>
  <c r="I52" i="26"/>
  <c r="I53" i="26" s="1"/>
  <c r="I61" i="26" s="1"/>
  <c r="J40" i="26"/>
  <c r="J39" i="26" s="1"/>
  <c r="J42" i="26" s="1"/>
  <c r="J43" i="26" s="1"/>
  <c r="I43" i="26" s="1"/>
  <c r="H43" i="26" s="1"/>
  <c r="G43" i="26" s="1"/>
  <c r="F43" i="26" s="1"/>
  <c r="E43" i="26" s="1"/>
  <c r="D43" i="26" s="1"/>
  <c r="C43" i="26" s="1"/>
  <c r="J37" i="26"/>
  <c r="J45" i="26" s="1"/>
  <c r="L45" i="26" s="1"/>
  <c r="M45" i="26" s="1"/>
  <c r="J24" i="26"/>
  <c r="G45" i="24"/>
  <c r="I39" i="24"/>
  <c r="J33" i="24"/>
  <c r="I31" i="24"/>
  <c r="H38" i="24"/>
  <c r="H43" i="24" s="1"/>
  <c r="H44" i="24"/>
  <c r="G40" i="24"/>
  <c r="J65" i="26" l="1"/>
  <c r="J52" i="26"/>
  <c r="J53" i="26" s="1"/>
  <c r="J61" i="26" s="1"/>
  <c r="L61" i="26" s="1"/>
  <c r="M61" i="26" s="1"/>
  <c r="J56" i="26"/>
  <c r="J55" i="26" s="1"/>
  <c r="J58" i="26" s="1"/>
  <c r="J59" i="26" s="1"/>
  <c r="I59" i="26" s="1"/>
  <c r="H59" i="26" s="1"/>
  <c r="G59" i="26" s="1"/>
  <c r="F59" i="26" s="1"/>
  <c r="E59" i="26" s="1"/>
  <c r="D59" i="26" s="1"/>
  <c r="C59" i="26" s="1"/>
  <c r="J21" i="26"/>
  <c r="J29" i="26" s="1"/>
  <c r="L29" i="26" s="1"/>
  <c r="J23" i="26"/>
  <c r="J26" i="26" s="1"/>
  <c r="J27" i="26" s="1"/>
  <c r="I27" i="26" s="1"/>
  <c r="H27" i="26" s="1"/>
  <c r="G27" i="26" s="1"/>
  <c r="F27" i="26" s="1"/>
  <c r="E27" i="26" s="1"/>
  <c r="D27" i="26" s="1"/>
  <c r="C27" i="26" s="1"/>
  <c r="H45" i="24"/>
  <c r="I32" i="24"/>
  <c r="J31" i="24"/>
  <c r="J32" i="24" s="1"/>
  <c r="J39" i="24"/>
  <c r="H40" i="24"/>
  <c r="I38" i="24"/>
  <c r="I43" i="24" s="1"/>
  <c r="I44" i="24"/>
  <c r="L43" i="26" l="1"/>
  <c r="L59" i="26"/>
  <c r="L27" i="26"/>
  <c r="I40" i="24"/>
  <c r="I45" i="24"/>
  <c r="J44" i="24"/>
  <c r="J38" i="24"/>
  <c r="J43" i="24" s="1"/>
  <c r="I74" i="26" l="1"/>
  <c r="E74" i="26"/>
  <c r="H74" i="26"/>
  <c r="D74" i="26"/>
  <c r="G74" i="26"/>
  <c r="C74" i="26"/>
  <c r="J74" i="26"/>
  <c r="J76" i="26" s="1"/>
  <c r="F74" i="26"/>
  <c r="J40" i="24"/>
  <c r="J45" i="24"/>
  <c r="J75" i="26" l="1"/>
  <c r="H75" i="26"/>
  <c r="H76" i="26"/>
  <c r="C75" i="26"/>
  <c r="C76" i="26"/>
  <c r="E75" i="26"/>
  <c r="E76" i="26"/>
  <c r="G75" i="26"/>
  <c r="G76" i="26"/>
  <c r="I75" i="26"/>
  <c r="I76" i="26"/>
  <c r="F75" i="26"/>
  <c r="F76" i="26"/>
  <c r="D75" i="26"/>
  <c r="D76" i="26"/>
</calcChain>
</file>

<file path=xl/sharedStrings.xml><?xml version="1.0" encoding="utf-8"?>
<sst xmlns="http://schemas.openxmlformats.org/spreadsheetml/2006/main" count="88" uniqueCount="33">
  <si>
    <t>ATA</t>
  </si>
  <si>
    <t>Avg ATA</t>
  </si>
  <si>
    <t>Col. 1</t>
  </si>
  <si>
    <t>Col. 2</t>
  </si>
  <si>
    <t>Pattern</t>
  </si>
  <si>
    <t>Alpha</t>
  </si>
  <si>
    <t>Beta</t>
  </si>
  <si>
    <t>Alpha+Beta</t>
  </si>
  <si>
    <t>Benchmark Pattern</t>
  </si>
  <si>
    <t>Credibility Weighted</t>
  </si>
  <si>
    <t>LDF</t>
  </si>
  <si>
    <t>12-24</t>
  </si>
  <si>
    <t>24-36</t>
  </si>
  <si>
    <t>36-48</t>
  </si>
  <si>
    <t>48-60</t>
  </si>
  <si>
    <t>60-72</t>
  </si>
  <si>
    <t>72-84</t>
  </si>
  <si>
    <t>84-96</t>
  </si>
  <si>
    <t>96-Ult</t>
  </si>
  <si>
    <t>Single Benchmark Example</t>
  </si>
  <si>
    <t>Mixture Model</t>
  </si>
  <si>
    <t>Data from Triangle</t>
  </si>
  <si>
    <t>Fast Pattern</t>
  </si>
  <si>
    <t>Blended ATA</t>
  </si>
  <si>
    <t>Medium Pattern</t>
  </si>
  <si>
    <t>Slow Pattern</t>
  </si>
  <si>
    <t>Loglikelihood</t>
  </si>
  <si>
    <t>Average of Benchmark Patterns</t>
  </si>
  <si>
    <t>Posterior Mean Pattern</t>
  </si>
  <si>
    <t>Likelihood</t>
  </si>
  <si>
    <t>Scaling Factor:</t>
  </si>
  <si>
    <t>Var Between</t>
  </si>
  <si>
    <t>Var Within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</si>
</sst>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0.000%"/>
  </numFmts>
  <fonts count="23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</cellStyleXfs>
  <cellXfs count="19">
    <xf numFmtId="0" fontId="0" fillId="0" borderId="0" xfId="0"/>
    <xf numFmtId="3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0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20" fillId="0" borderId="0" xfId="0" applyFont="1"/>
    <xf numFmtId="165" fontId="0" fillId="33" borderId="0" xfId="0" applyNumberFormat="1" applyFill="1"/>
    <xf numFmtId="164" fontId="0" fillId="33" borderId="0" xfId="0" applyNumberFormat="1" applyFill="1"/>
    <xf numFmtId="0" fontId="21" fillId="0" borderId="0" xfId="0" applyFont="1"/>
    <xf numFmtId="0" fontId="20" fillId="0" borderId="0" xfId="0" quotePrefix="1" applyFont="1" applyAlignment="1">
      <alignment horizontal="right"/>
    </xf>
    <xf numFmtId="3" fontId="0" fillId="33" borderId="0" xfId="0" applyNumberFormat="1" applyFill="1"/>
    <xf numFmtId="0" fontId="20" fillId="0" borderId="0" xfId="0" applyFont="1" applyAlignment="1">
      <alignment horizontal="left"/>
    </xf>
    <xf numFmtId="0" fontId="22" fillId="0" borderId="0" xfId="0" applyFont="1"/>
    <xf numFmtId="166" fontId="0" fillId="0" borderId="0" xfId="0" applyNumberFormat="1"/>
    <xf numFmtId="167" fontId="0" fillId="0" borderId="0" xfId="0" applyNumberFormat="1"/>
    <xf numFmtId="167" fontId="0" fillId="33" borderId="0" xfId="0" applyNumberFormat="1" applyFill="1"/>
    <xf numFmtId="0" fontId="20" fillId="0" borderId="0" xfId="0" applyFont="1" applyAlignment="1">
      <alignment horizontal="righ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6"/>
    <cellStyle name="Note" xfId="15" builtinId="10" customBuiltin="1"/>
    <cellStyle name="Output" xfId="10" builtinId="21" customBuiltin="1"/>
    <cellStyle name="p2_Normal" xfId="42"/>
    <cellStyle name="p3_Normal" xfId="43"/>
    <cellStyle name="p4_Normal" xfId="44"/>
    <cellStyle name="p5_Normal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Age-to-Age</a:t>
            </a:r>
            <a:r>
              <a:rPr lang="en-US" baseline="0"/>
              <a:t> (ATA) Factors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Triangle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'Single Benchmark'!$C$15:$J$15</c:f>
              <c:strCache>
                <c:ptCount val="8"/>
                <c:pt idx="0">
                  <c:v>12-24</c:v>
                </c:pt>
                <c:pt idx="1">
                  <c:v>24-36</c:v>
                </c:pt>
                <c:pt idx="2">
                  <c:v>36-48</c:v>
                </c:pt>
                <c:pt idx="3">
                  <c:v>48-60</c:v>
                </c:pt>
                <c:pt idx="4">
                  <c:v>60-72</c:v>
                </c:pt>
                <c:pt idx="5">
                  <c:v>72-84</c:v>
                </c:pt>
                <c:pt idx="6">
                  <c:v>84-96</c:v>
                </c:pt>
                <c:pt idx="7">
                  <c:v>96-Ult</c:v>
                </c:pt>
              </c:strCache>
            </c:strRef>
          </c:cat>
          <c:val>
            <c:numRef>
              <c:f>'Single Benchmark'!$C$26:$I$26</c:f>
              <c:numCache>
                <c:formatCode>0.000</c:formatCode>
                <c:ptCount val="7"/>
                <c:pt idx="0">
                  <c:v>2.1675724637681157</c:v>
                </c:pt>
                <c:pt idx="1">
                  <c:v>1.4115504682622269</c:v>
                </c:pt>
                <c:pt idx="2">
                  <c:v>1.2711946050096339</c:v>
                </c:pt>
                <c:pt idx="3">
                  <c:v>1.1149237472766884</c:v>
                </c:pt>
                <c:pt idx="4">
                  <c:v>1.0470668485675307</c:v>
                </c:pt>
                <c:pt idx="5">
                  <c:v>1.0597285067873303</c:v>
                </c:pt>
                <c:pt idx="6">
                  <c:v>1.0033112582781456</c:v>
                </c:pt>
              </c:numCache>
            </c:numRef>
          </c:val>
          <c:smooth val="0"/>
        </c:ser>
        <c:ser>
          <c:idx val="1"/>
          <c:order val="1"/>
          <c:tx>
            <c:v>Benchmark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'Single Benchmark'!$C$15:$J$15</c:f>
              <c:strCache>
                <c:ptCount val="8"/>
                <c:pt idx="0">
                  <c:v>12-24</c:v>
                </c:pt>
                <c:pt idx="1">
                  <c:v>24-36</c:v>
                </c:pt>
                <c:pt idx="2">
                  <c:v>36-48</c:v>
                </c:pt>
                <c:pt idx="3">
                  <c:v>48-60</c:v>
                </c:pt>
                <c:pt idx="4">
                  <c:v>60-72</c:v>
                </c:pt>
                <c:pt idx="5">
                  <c:v>72-84</c:v>
                </c:pt>
                <c:pt idx="6">
                  <c:v>84-96</c:v>
                </c:pt>
                <c:pt idx="7">
                  <c:v>96-Ult</c:v>
                </c:pt>
              </c:strCache>
            </c:strRef>
          </c:cat>
          <c:val>
            <c:numRef>
              <c:f>'Single Benchmark'!$C$40:$J$40</c:f>
              <c:numCache>
                <c:formatCode>0.000</c:formatCode>
                <c:ptCount val="8"/>
                <c:pt idx="0">
                  <c:v>2.8188005650443047</c:v>
                </c:pt>
                <c:pt idx="1">
                  <c:v>1.9733907754688291</c:v>
                </c:pt>
                <c:pt idx="2">
                  <c:v>1.5708598726114649</c:v>
                </c:pt>
                <c:pt idx="3">
                  <c:v>1.3637350705754614</c:v>
                </c:pt>
                <c:pt idx="4">
                  <c:v>1.1822849807445444</c:v>
                </c:pt>
                <c:pt idx="5">
                  <c:v>1.101060070671378</c:v>
                </c:pt>
                <c:pt idx="6">
                  <c:v>1.0760456273764258</c:v>
                </c:pt>
                <c:pt idx="7">
                  <c:v>1.3149999999999999</c:v>
                </c:pt>
              </c:numCache>
            </c:numRef>
          </c:val>
          <c:smooth val="0"/>
        </c:ser>
        <c:ser>
          <c:idx val="2"/>
          <c:order val="2"/>
          <c:tx>
            <c:v>Blended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'Single Benchmark'!$C$15:$J$15</c:f>
              <c:strCache>
                <c:ptCount val="8"/>
                <c:pt idx="0">
                  <c:v>12-24</c:v>
                </c:pt>
                <c:pt idx="1">
                  <c:v>24-36</c:v>
                </c:pt>
                <c:pt idx="2">
                  <c:v>36-48</c:v>
                </c:pt>
                <c:pt idx="3">
                  <c:v>48-60</c:v>
                </c:pt>
                <c:pt idx="4">
                  <c:v>60-72</c:v>
                </c:pt>
                <c:pt idx="5">
                  <c:v>72-84</c:v>
                </c:pt>
                <c:pt idx="6">
                  <c:v>84-96</c:v>
                </c:pt>
                <c:pt idx="7">
                  <c:v>96-Ult</c:v>
                </c:pt>
              </c:strCache>
            </c:strRef>
          </c:cat>
          <c:val>
            <c:numRef>
              <c:f>'Single Benchmark'!$C$45:$J$45</c:f>
              <c:numCache>
                <c:formatCode>0.000</c:formatCode>
                <c:ptCount val="8"/>
                <c:pt idx="0">
                  <c:v>2.5338447620836098</c:v>
                </c:pt>
                <c:pt idx="1">
                  <c:v>1.699937796364001</c:v>
                </c:pt>
                <c:pt idx="2">
                  <c:v>1.436274307704386</c:v>
                </c:pt>
                <c:pt idx="3">
                  <c:v>1.267948533025621</c:v>
                </c:pt>
                <c:pt idx="4">
                  <c:v>1.1414067842226008</c:v>
                </c:pt>
                <c:pt idx="5">
                  <c:v>1.0914204121334292</c:v>
                </c:pt>
                <c:pt idx="6">
                  <c:v>1.0658793784118821</c:v>
                </c:pt>
                <c:pt idx="7">
                  <c:v>1.3149999999999999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66224"/>
        <c:axId val="405965832"/>
      </c:lineChart>
      <c:catAx>
        <c:axId val="40596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965832"/>
        <c:crosses val="autoZero"/>
        <c:auto val="1"/>
        <c:lblAlgn val="ctr"/>
        <c:lblOffset val="100"/>
        <c:noMultiLvlLbl val="0"/>
      </c:catAx>
      <c:valAx>
        <c:axId val="40596583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96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Age-to-Age</a:t>
            </a:r>
            <a:r>
              <a:rPr lang="en-US" baseline="0"/>
              <a:t> (ATA) Factors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Triangle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'Mixture Model'!$C$5:$J$5</c:f>
              <c:strCache>
                <c:ptCount val="8"/>
                <c:pt idx="0">
                  <c:v>12-24</c:v>
                </c:pt>
                <c:pt idx="1">
                  <c:v>24-36</c:v>
                </c:pt>
                <c:pt idx="2">
                  <c:v>36-48</c:v>
                </c:pt>
                <c:pt idx="3">
                  <c:v>48-60</c:v>
                </c:pt>
                <c:pt idx="4">
                  <c:v>60-72</c:v>
                </c:pt>
                <c:pt idx="5">
                  <c:v>72-84</c:v>
                </c:pt>
                <c:pt idx="6">
                  <c:v>84-96</c:v>
                </c:pt>
                <c:pt idx="7">
                  <c:v>96-Ult</c:v>
                </c:pt>
              </c:strCache>
            </c:strRef>
          </c:cat>
          <c:val>
            <c:numRef>
              <c:f>'Mixture Model'!$C$10:$J$10</c:f>
              <c:numCache>
                <c:formatCode>0.000</c:formatCode>
                <c:ptCount val="8"/>
                <c:pt idx="0">
                  <c:v>2.1675724637681157</c:v>
                </c:pt>
                <c:pt idx="1">
                  <c:v>1.4115504682622269</c:v>
                </c:pt>
                <c:pt idx="2">
                  <c:v>1.2711946050096339</c:v>
                </c:pt>
                <c:pt idx="3">
                  <c:v>1.1149237472766884</c:v>
                </c:pt>
                <c:pt idx="4">
                  <c:v>1.0470668485675307</c:v>
                </c:pt>
                <c:pt idx="5">
                  <c:v>1.0597285067873303</c:v>
                </c:pt>
                <c:pt idx="6">
                  <c:v>1.0033112582781456</c:v>
                </c:pt>
              </c:numCache>
            </c:numRef>
          </c:val>
          <c:smooth val="0"/>
        </c:ser>
        <c:ser>
          <c:idx val="1"/>
          <c:order val="1"/>
          <c:tx>
            <c:v>Benchmark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'Mixture Model'!$C$5:$J$5</c:f>
              <c:strCache>
                <c:ptCount val="8"/>
                <c:pt idx="0">
                  <c:v>12-24</c:v>
                </c:pt>
                <c:pt idx="1">
                  <c:v>24-36</c:v>
                </c:pt>
                <c:pt idx="2">
                  <c:v>36-48</c:v>
                </c:pt>
                <c:pt idx="3">
                  <c:v>48-60</c:v>
                </c:pt>
                <c:pt idx="4">
                  <c:v>60-72</c:v>
                </c:pt>
                <c:pt idx="5">
                  <c:v>72-84</c:v>
                </c:pt>
                <c:pt idx="6">
                  <c:v>84-96</c:v>
                </c:pt>
                <c:pt idx="7">
                  <c:v>96-Ult</c:v>
                </c:pt>
              </c:strCache>
            </c:strRef>
          </c:cat>
          <c:val>
            <c:numRef>
              <c:f>'Mixture Model'!$C$71:$J$71</c:f>
              <c:numCache>
                <c:formatCode>0.000</c:formatCode>
                <c:ptCount val="8"/>
                <c:pt idx="0">
                  <c:v>2.8734816033870372</c:v>
                </c:pt>
                <c:pt idx="1">
                  <c:v>1.9578759384988091</c:v>
                </c:pt>
                <c:pt idx="2">
                  <c:v>1.563196590174561</c:v>
                </c:pt>
                <c:pt idx="3">
                  <c:v>1.3454322308205218</c:v>
                </c:pt>
                <c:pt idx="4">
                  <c:v>1.182354342998543</c:v>
                </c:pt>
                <c:pt idx="5">
                  <c:v>1.103145175658891</c:v>
                </c:pt>
                <c:pt idx="6">
                  <c:v>1.0692455346865903</c:v>
                </c:pt>
                <c:pt idx="7">
                  <c:v>1.3248430134441946</c:v>
                </c:pt>
              </c:numCache>
            </c:numRef>
          </c:val>
          <c:smooth val="0"/>
        </c:ser>
        <c:ser>
          <c:idx val="2"/>
          <c:order val="2"/>
          <c:tx>
            <c:v>Blended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'Mixture Model'!$C$5:$J$5</c:f>
              <c:strCache>
                <c:ptCount val="8"/>
                <c:pt idx="0">
                  <c:v>12-24</c:v>
                </c:pt>
                <c:pt idx="1">
                  <c:v>24-36</c:v>
                </c:pt>
                <c:pt idx="2">
                  <c:v>36-48</c:v>
                </c:pt>
                <c:pt idx="3">
                  <c:v>48-60</c:v>
                </c:pt>
                <c:pt idx="4">
                  <c:v>60-72</c:v>
                </c:pt>
                <c:pt idx="5">
                  <c:v>72-84</c:v>
                </c:pt>
                <c:pt idx="6">
                  <c:v>84-96</c:v>
                </c:pt>
                <c:pt idx="7">
                  <c:v>96-Ult</c:v>
                </c:pt>
              </c:strCache>
            </c:strRef>
          </c:cat>
          <c:val>
            <c:numRef>
              <c:f>'Mixture Model'!$C$76:$J$76</c:f>
              <c:numCache>
                <c:formatCode>0.000</c:formatCode>
                <c:ptCount val="8"/>
                <c:pt idx="0">
                  <c:v>2.6930489108718185</c:v>
                </c:pt>
                <c:pt idx="1">
                  <c:v>1.7972786214627168</c:v>
                </c:pt>
                <c:pt idx="2">
                  <c:v>1.4755601751601402</c:v>
                </c:pt>
                <c:pt idx="3">
                  <c:v>1.2803864027851843</c:v>
                </c:pt>
                <c:pt idx="4">
                  <c:v>1.1459333960413207</c:v>
                </c:pt>
                <c:pt idx="5">
                  <c:v>1.0877517050086507</c:v>
                </c:pt>
                <c:pt idx="6">
                  <c:v>1.0566088198964365</c:v>
                </c:pt>
                <c:pt idx="7">
                  <c:v>1.2790676816401207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65048"/>
        <c:axId val="405964656"/>
      </c:lineChart>
      <c:catAx>
        <c:axId val="40596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964656"/>
        <c:crosses val="autoZero"/>
        <c:auto val="1"/>
        <c:lblAlgn val="ctr"/>
        <c:lblOffset val="100"/>
        <c:noMultiLvlLbl val="0"/>
      </c:catAx>
      <c:valAx>
        <c:axId val="40596465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965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5</xdr:row>
      <xdr:rowOff>66674</xdr:rowOff>
    </xdr:from>
    <xdr:to>
      <xdr:col>19</xdr:col>
      <xdr:colOff>152400</xdr:colOff>
      <xdr:row>24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10</xdr:row>
      <xdr:rowOff>0</xdr:rowOff>
    </xdr:from>
    <xdr:to>
      <xdr:col>22</xdr:col>
      <xdr:colOff>304800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tabSelected="1" workbookViewId="0">
      <selection activeCell="B2" sqref="B2"/>
    </sheetView>
  </sheetViews>
  <sheetFormatPr defaultRowHeight="12.75" x14ac:dyDescent="0.2"/>
  <cols>
    <col min="2" max="2" width="10.7109375" customWidth="1"/>
    <col min="3" max="10" width="9.7109375" customWidth="1"/>
  </cols>
  <sheetData>
    <row r="2" spans="2:10" x14ac:dyDescent="0.2">
      <c r="D2" s="10" t="s">
        <v>19</v>
      </c>
    </row>
    <row r="4" spans="2:10" x14ac:dyDescent="0.2">
      <c r="C4">
        <v>12</v>
      </c>
      <c r="D4">
        <v>24</v>
      </c>
      <c r="E4">
        <v>36</v>
      </c>
      <c r="F4">
        <v>48</v>
      </c>
      <c r="G4">
        <v>60</v>
      </c>
      <c r="H4">
        <v>72</v>
      </c>
      <c r="I4">
        <v>84</v>
      </c>
      <c r="J4">
        <v>96</v>
      </c>
    </row>
    <row r="6" spans="2:10" x14ac:dyDescent="0.2">
      <c r="B6" s="3">
        <v>1990</v>
      </c>
      <c r="C6" s="1">
        <v>73</v>
      </c>
      <c r="D6" s="1">
        <v>262</v>
      </c>
      <c r="E6" s="1">
        <v>469</v>
      </c>
      <c r="F6" s="1">
        <v>528</v>
      </c>
      <c r="G6" s="1">
        <v>536</v>
      </c>
      <c r="H6" s="1">
        <v>591</v>
      </c>
      <c r="I6" s="1">
        <v>604</v>
      </c>
      <c r="J6" s="1">
        <v>606</v>
      </c>
    </row>
    <row r="7" spans="2:10" x14ac:dyDescent="0.2">
      <c r="B7" s="3">
        <v>1991</v>
      </c>
      <c r="C7" s="1">
        <v>148</v>
      </c>
      <c r="D7" s="1">
        <v>346</v>
      </c>
      <c r="E7" s="1">
        <v>391</v>
      </c>
      <c r="F7" s="1">
        <v>502</v>
      </c>
      <c r="G7" s="1">
        <v>522</v>
      </c>
      <c r="H7" s="1">
        <v>514</v>
      </c>
      <c r="I7" s="1">
        <v>567</v>
      </c>
    </row>
    <row r="8" spans="2:10" x14ac:dyDescent="0.2">
      <c r="B8" s="3">
        <v>1992</v>
      </c>
      <c r="C8" s="1">
        <v>99</v>
      </c>
      <c r="D8" s="1">
        <v>198</v>
      </c>
      <c r="E8" s="1">
        <v>219</v>
      </c>
      <c r="F8" s="1">
        <v>394</v>
      </c>
      <c r="G8" s="1">
        <v>408</v>
      </c>
      <c r="H8" s="1">
        <v>430</v>
      </c>
    </row>
    <row r="9" spans="2:10" x14ac:dyDescent="0.2">
      <c r="B9" s="3">
        <v>1993</v>
      </c>
      <c r="C9" s="1">
        <v>118</v>
      </c>
      <c r="D9" s="1">
        <v>255</v>
      </c>
      <c r="E9" s="1">
        <v>352</v>
      </c>
      <c r="F9" s="1">
        <v>412</v>
      </c>
      <c r="G9" s="1">
        <v>581</v>
      </c>
    </row>
    <row r="10" spans="2:10" x14ac:dyDescent="0.2">
      <c r="B10" s="3">
        <v>1994</v>
      </c>
      <c r="C10" s="1">
        <v>275</v>
      </c>
      <c r="D10" s="1">
        <v>415</v>
      </c>
      <c r="E10" s="1">
        <v>645</v>
      </c>
      <c r="F10" s="1">
        <v>803</v>
      </c>
    </row>
    <row r="11" spans="2:10" x14ac:dyDescent="0.2">
      <c r="B11" s="3">
        <v>1995</v>
      </c>
      <c r="C11" s="1">
        <v>261</v>
      </c>
      <c r="D11" s="1">
        <v>446</v>
      </c>
      <c r="E11" s="1">
        <v>637</v>
      </c>
    </row>
    <row r="12" spans="2:10" x14ac:dyDescent="0.2">
      <c r="B12" s="3">
        <v>1996</v>
      </c>
      <c r="C12" s="1">
        <v>130</v>
      </c>
      <c r="D12" s="1">
        <v>471</v>
      </c>
    </row>
    <row r="13" spans="2:10" x14ac:dyDescent="0.2">
      <c r="B13" s="3">
        <v>1997</v>
      </c>
      <c r="C13" s="1">
        <v>148</v>
      </c>
    </row>
    <row r="15" spans="2:10" x14ac:dyDescent="0.2">
      <c r="C15" s="11" t="s">
        <v>11</v>
      </c>
      <c r="D15" s="11" t="s">
        <v>12</v>
      </c>
      <c r="E15" s="11" t="s">
        <v>13</v>
      </c>
      <c r="F15" s="11" t="s">
        <v>14</v>
      </c>
      <c r="G15" s="11" t="s">
        <v>15</v>
      </c>
      <c r="H15" s="11" t="s">
        <v>16</v>
      </c>
      <c r="I15" s="11" t="s">
        <v>17</v>
      </c>
      <c r="J15" s="11" t="s">
        <v>18</v>
      </c>
    </row>
    <row r="16" spans="2:10" x14ac:dyDescent="0.2">
      <c r="B16" s="3">
        <v>1990</v>
      </c>
      <c r="C16" s="5">
        <f t="shared" ref="C16:I16" si="0">D6/C6</f>
        <v>3.5890410958904111</v>
      </c>
      <c r="D16" s="5">
        <f t="shared" si="0"/>
        <v>1.7900763358778626</v>
      </c>
      <c r="E16" s="5">
        <f t="shared" si="0"/>
        <v>1.1257995735607675</v>
      </c>
      <c r="F16" s="5">
        <f t="shared" si="0"/>
        <v>1.0151515151515151</v>
      </c>
      <c r="G16" s="5">
        <f t="shared" si="0"/>
        <v>1.1026119402985075</v>
      </c>
      <c r="H16" s="5">
        <f t="shared" si="0"/>
        <v>1.0219966159052454</v>
      </c>
      <c r="I16" s="5">
        <f t="shared" si="0"/>
        <v>1.0033112582781456</v>
      </c>
    </row>
    <row r="17" spans="2:10" x14ac:dyDescent="0.2">
      <c r="B17" s="3">
        <v>1991</v>
      </c>
      <c r="C17" s="5">
        <f t="shared" ref="C17:D22" si="1">D7/C7</f>
        <v>2.3378378378378377</v>
      </c>
      <c r="D17" s="5">
        <f t="shared" si="1"/>
        <v>1.1300578034682081</v>
      </c>
      <c r="E17" s="5">
        <f t="shared" ref="E17:F17" si="2">F7/E7</f>
        <v>1.2838874680306904</v>
      </c>
      <c r="F17" s="5">
        <f t="shared" si="2"/>
        <v>1.0398406374501992</v>
      </c>
      <c r="G17" s="5">
        <f t="shared" ref="G17:H17" si="3">H7/G7</f>
        <v>0.98467432950191569</v>
      </c>
      <c r="H17" s="5">
        <f t="shared" si="3"/>
        <v>1.1031128404669261</v>
      </c>
    </row>
    <row r="18" spans="2:10" x14ac:dyDescent="0.2">
      <c r="B18" s="3">
        <v>1992</v>
      </c>
      <c r="C18" s="5">
        <f t="shared" si="1"/>
        <v>2</v>
      </c>
      <c r="D18" s="5">
        <f t="shared" si="1"/>
        <v>1.106060606060606</v>
      </c>
      <c r="E18" s="5">
        <f t="shared" ref="E18:F18" si="4">F8/E8</f>
        <v>1.7990867579908676</v>
      </c>
      <c r="F18" s="5">
        <f t="shared" si="4"/>
        <v>1.0355329949238579</v>
      </c>
      <c r="G18" s="5">
        <f t="shared" ref="G18" si="5">H8/G8</f>
        <v>1.053921568627451</v>
      </c>
    </row>
    <row r="19" spans="2:10" x14ac:dyDescent="0.2">
      <c r="B19" s="3">
        <v>1993</v>
      </c>
      <c r="C19" s="5">
        <f t="shared" si="1"/>
        <v>2.1610169491525424</v>
      </c>
      <c r="D19" s="5">
        <f t="shared" si="1"/>
        <v>1.3803921568627451</v>
      </c>
      <c r="E19" s="5">
        <f t="shared" ref="E19:F19" si="6">F9/E9</f>
        <v>1.1704545454545454</v>
      </c>
      <c r="F19" s="5">
        <f t="shared" si="6"/>
        <v>1.4101941747572815</v>
      </c>
    </row>
    <row r="20" spans="2:10" x14ac:dyDescent="0.2">
      <c r="B20" s="3">
        <v>1994</v>
      </c>
      <c r="C20" s="5">
        <f t="shared" si="1"/>
        <v>1.509090909090909</v>
      </c>
      <c r="D20" s="5">
        <f t="shared" si="1"/>
        <v>1.5542168674698795</v>
      </c>
      <c r="E20" s="5">
        <f t="shared" ref="E20" si="7">F10/E10</f>
        <v>1.2449612403100776</v>
      </c>
    </row>
    <row r="21" spans="2:10" x14ac:dyDescent="0.2">
      <c r="B21" s="3">
        <v>1995</v>
      </c>
      <c r="C21" s="5">
        <f t="shared" si="1"/>
        <v>1.7088122605363985</v>
      </c>
      <c r="D21" s="5">
        <f t="shared" si="1"/>
        <v>1.4282511210762332</v>
      </c>
    </row>
    <row r="22" spans="2:10" x14ac:dyDescent="0.2">
      <c r="B22" s="3">
        <v>1996</v>
      </c>
      <c r="C22" s="5">
        <f t="shared" si="1"/>
        <v>3.6230769230769231</v>
      </c>
    </row>
    <row r="23" spans="2:10" x14ac:dyDescent="0.2">
      <c r="C23" s="5"/>
    </row>
    <row r="24" spans="2:10" x14ac:dyDescent="0.2">
      <c r="B24" s="3" t="s">
        <v>2</v>
      </c>
      <c r="C24" s="1">
        <f>SUM(C$6:C12)</f>
        <v>1104</v>
      </c>
      <c r="D24" s="1">
        <f>SUM(D$6:D11)</f>
        <v>1922</v>
      </c>
      <c r="E24" s="1">
        <f>SUM(E$6:E10)</f>
        <v>2076</v>
      </c>
      <c r="F24" s="1">
        <f>SUM(F$6:F9)</f>
        <v>1836</v>
      </c>
      <c r="G24" s="1">
        <f>SUM(G$6:G8)</f>
        <v>1466</v>
      </c>
      <c r="H24" s="1">
        <f>SUM(H$6:H7)</f>
        <v>1105</v>
      </c>
      <c r="I24" s="1">
        <f>SUM(I$6:I6)</f>
        <v>604</v>
      </c>
      <c r="J24" s="1"/>
    </row>
    <row r="25" spans="2:10" x14ac:dyDescent="0.2">
      <c r="B25" s="3" t="s">
        <v>3</v>
      </c>
      <c r="C25" s="1">
        <f>SUM(D$6:D12)</f>
        <v>2393</v>
      </c>
      <c r="D25" s="1">
        <f>SUM(E$6:E11)</f>
        <v>2713</v>
      </c>
      <c r="E25" s="1">
        <f>SUM(F$6:F10)</f>
        <v>2639</v>
      </c>
      <c r="F25" s="1">
        <f>SUM(G$6:G9)</f>
        <v>2047</v>
      </c>
      <c r="G25" s="1">
        <f>SUM(H$6:H8)</f>
        <v>1535</v>
      </c>
      <c r="H25" s="1">
        <f>SUM(I$6:I7)</f>
        <v>1171</v>
      </c>
      <c r="I25" s="1">
        <f>SUM(J$6:J6)</f>
        <v>606</v>
      </c>
      <c r="J25" s="1"/>
    </row>
    <row r="26" spans="2:10" x14ac:dyDescent="0.2">
      <c r="B26" s="3" t="s">
        <v>1</v>
      </c>
      <c r="C26" s="5">
        <f>C25/C24</f>
        <v>2.1675724637681157</v>
      </c>
      <c r="D26" s="5">
        <f t="shared" ref="D26:I26" si="8">D25/D24</f>
        <v>1.4115504682622269</v>
      </c>
      <c r="E26" s="5">
        <f t="shared" si="8"/>
        <v>1.2711946050096339</v>
      </c>
      <c r="F26" s="5">
        <f t="shared" si="8"/>
        <v>1.1149237472766884</v>
      </c>
      <c r="G26" s="5">
        <f t="shared" si="8"/>
        <v>1.0470668485675307</v>
      </c>
      <c r="H26" s="5">
        <f t="shared" si="8"/>
        <v>1.0597285067873303</v>
      </c>
      <c r="I26" s="5">
        <f t="shared" si="8"/>
        <v>1.0033112582781456</v>
      </c>
    </row>
    <row r="28" spans="2:10" x14ac:dyDescent="0.2">
      <c r="B28" s="3" t="s">
        <v>10</v>
      </c>
      <c r="C28" s="8">
        <v>21.95</v>
      </c>
      <c r="D28" s="8">
        <v>7.7869999999999999</v>
      </c>
      <c r="E28" s="8">
        <v>3.9460000000000002</v>
      </c>
      <c r="F28" s="8">
        <v>2.512</v>
      </c>
      <c r="G28" s="8">
        <v>1.8420000000000001</v>
      </c>
      <c r="H28" s="8">
        <v>1.5580000000000001</v>
      </c>
      <c r="I28" s="8">
        <v>1.415</v>
      </c>
      <c r="J28" s="8">
        <v>1.3149999999999999</v>
      </c>
    </row>
    <row r="29" spans="2:10" x14ac:dyDescent="0.2">
      <c r="B29" s="3" t="s">
        <v>4</v>
      </c>
      <c r="C29" s="4">
        <f>1/C28</f>
        <v>4.5558086560364468E-2</v>
      </c>
      <c r="D29" s="4">
        <f t="shared" ref="D29:J29" si="9">1/D28</f>
        <v>0.1284191601386927</v>
      </c>
      <c r="E29" s="4">
        <f t="shared" si="9"/>
        <v>0.25342118601115055</v>
      </c>
      <c r="F29" s="4">
        <f t="shared" si="9"/>
        <v>0.39808917197452232</v>
      </c>
      <c r="G29" s="4">
        <f t="shared" si="9"/>
        <v>0.54288816503800219</v>
      </c>
      <c r="H29" s="4">
        <f t="shared" si="9"/>
        <v>0.64184852374839541</v>
      </c>
      <c r="I29" s="4">
        <f t="shared" si="9"/>
        <v>0.70671378091872794</v>
      </c>
      <c r="J29" s="4">
        <f t="shared" si="9"/>
        <v>0.76045627376425862</v>
      </c>
    </row>
    <row r="30" spans="2:10" x14ac:dyDescent="0.2">
      <c r="B30" s="3" t="s">
        <v>0</v>
      </c>
      <c r="C30" s="5">
        <f>D29/C29</f>
        <v>2.8188005650443047</v>
      </c>
      <c r="D30" s="5">
        <f t="shared" ref="D30:I30" si="10">E29/D29</f>
        <v>1.9733907754688291</v>
      </c>
      <c r="E30" s="5">
        <f t="shared" si="10"/>
        <v>1.5708598726114649</v>
      </c>
      <c r="F30" s="5">
        <f t="shared" si="10"/>
        <v>1.3637350705754614</v>
      </c>
      <c r="G30" s="5">
        <f t="shared" si="10"/>
        <v>1.1822849807445444</v>
      </c>
      <c r="H30" s="5">
        <f t="shared" si="10"/>
        <v>1.101060070671378</v>
      </c>
      <c r="I30" s="5">
        <f t="shared" si="10"/>
        <v>1.0760456273764258</v>
      </c>
      <c r="J30" s="5">
        <f>1/J29</f>
        <v>1.3149999999999999</v>
      </c>
    </row>
    <row r="31" spans="2:10" x14ac:dyDescent="0.2">
      <c r="B31" s="3" t="s">
        <v>5</v>
      </c>
      <c r="C31" s="6">
        <f>C33*(1-1/C30)</f>
        <v>2.5809567198177676</v>
      </c>
      <c r="D31" s="6">
        <f t="shared" ref="D31:J31" si="11">D33*(1-1/D30)</f>
        <v>1.9730319763708746</v>
      </c>
      <c r="E31" s="6">
        <f t="shared" si="11"/>
        <v>1.4536239229599595</v>
      </c>
      <c r="F31" s="6">
        <f t="shared" si="11"/>
        <v>1.0668789808917194</v>
      </c>
      <c r="G31" s="6">
        <f t="shared" si="11"/>
        <v>0.61672095548317074</v>
      </c>
      <c r="H31" s="6">
        <f t="shared" si="11"/>
        <v>0.36713735558408178</v>
      </c>
      <c r="I31" s="6">
        <f t="shared" si="11"/>
        <v>0.28268551236749095</v>
      </c>
      <c r="J31" s="6">
        <f t="shared" si="11"/>
        <v>0.95817490494296553</v>
      </c>
    </row>
    <row r="32" spans="2:10" x14ac:dyDescent="0.2">
      <c r="B32" s="3" t="s">
        <v>6</v>
      </c>
      <c r="C32" s="6">
        <f>C33-C31</f>
        <v>1.4190432801822324</v>
      </c>
      <c r="D32" s="6">
        <f t="shared" ref="D32:J32" si="12">D33-D31</f>
        <v>2.0269680236291254</v>
      </c>
      <c r="E32" s="6">
        <f t="shared" si="12"/>
        <v>2.5463760770400405</v>
      </c>
      <c r="F32" s="6">
        <f t="shared" si="12"/>
        <v>2.9331210191082806</v>
      </c>
      <c r="G32" s="6">
        <f t="shared" si="12"/>
        <v>3.3832790445168293</v>
      </c>
      <c r="H32" s="6">
        <f t="shared" si="12"/>
        <v>3.6328626444159182</v>
      </c>
      <c r="I32" s="6">
        <f t="shared" si="12"/>
        <v>3.717314487632509</v>
      </c>
      <c r="J32" s="6">
        <f t="shared" si="12"/>
        <v>3.0418250950570345</v>
      </c>
    </row>
    <row r="33" spans="2:10" x14ac:dyDescent="0.2">
      <c r="B33" s="3" t="s">
        <v>7</v>
      </c>
      <c r="C33" s="9">
        <v>4</v>
      </c>
      <c r="D33" s="9">
        <f>C33</f>
        <v>4</v>
      </c>
      <c r="E33" s="9">
        <f t="shared" ref="E33:J33" si="13">D33</f>
        <v>4</v>
      </c>
      <c r="F33" s="9">
        <f t="shared" si="13"/>
        <v>4</v>
      </c>
      <c r="G33" s="9">
        <f t="shared" si="13"/>
        <v>4</v>
      </c>
      <c r="H33" s="9">
        <f t="shared" si="13"/>
        <v>4</v>
      </c>
      <c r="I33" s="9">
        <f t="shared" si="13"/>
        <v>4</v>
      </c>
      <c r="J33" s="9">
        <f t="shared" si="13"/>
        <v>4</v>
      </c>
    </row>
    <row r="35" spans="2:10" x14ac:dyDescent="0.2">
      <c r="C35" s="2" t="s">
        <v>30</v>
      </c>
      <c r="D35" s="12">
        <v>1000</v>
      </c>
    </row>
    <row r="37" spans="2:10" x14ac:dyDescent="0.2">
      <c r="B37" s="7" t="s">
        <v>8</v>
      </c>
    </row>
    <row r="38" spans="2:10" x14ac:dyDescent="0.2">
      <c r="B38" s="3" t="s">
        <v>2</v>
      </c>
      <c r="C38" s="1">
        <f>C39/C30</f>
        <v>1419.0432801822324</v>
      </c>
      <c r="D38" s="1">
        <f t="shared" ref="D38:J38" si="14">D39/D30</f>
        <v>2026.9680236291256</v>
      </c>
      <c r="E38" s="1">
        <f t="shared" si="14"/>
        <v>2546.3760770400409</v>
      </c>
      <c r="F38" s="1">
        <f t="shared" si="14"/>
        <v>2933.1210191082805</v>
      </c>
      <c r="G38" s="1">
        <f t="shared" si="14"/>
        <v>3383.2790445168293</v>
      </c>
      <c r="H38" s="1">
        <f t="shared" si="14"/>
        <v>3632.8626444159181</v>
      </c>
      <c r="I38" s="1">
        <f t="shared" si="14"/>
        <v>3717.3144876325091</v>
      </c>
      <c r="J38" s="1">
        <f t="shared" si="14"/>
        <v>3041.8250950570346</v>
      </c>
    </row>
    <row r="39" spans="2:10" x14ac:dyDescent="0.2">
      <c r="B39" s="3" t="s">
        <v>3</v>
      </c>
      <c r="C39" s="1">
        <f t="shared" ref="C39:J39" si="15">C33*$D$35</f>
        <v>4000</v>
      </c>
      <c r="D39" s="1">
        <f t="shared" si="15"/>
        <v>4000</v>
      </c>
      <c r="E39" s="1">
        <f t="shared" si="15"/>
        <v>4000</v>
      </c>
      <c r="F39" s="1">
        <f t="shared" si="15"/>
        <v>4000</v>
      </c>
      <c r="G39" s="1">
        <f t="shared" si="15"/>
        <v>4000</v>
      </c>
      <c r="H39" s="1">
        <f t="shared" si="15"/>
        <v>4000</v>
      </c>
      <c r="I39" s="1">
        <f t="shared" si="15"/>
        <v>4000</v>
      </c>
      <c r="J39" s="1">
        <f t="shared" si="15"/>
        <v>4000</v>
      </c>
    </row>
    <row r="40" spans="2:10" x14ac:dyDescent="0.2">
      <c r="B40" s="3" t="s">
        <v>1</v>
      </c>
      <c r="C40" s="5">
        <f>C39/C38</f>
        <v>2.8188005650443047</v>
      </c>
      <c r="D40" s="5">
        <f t="shared" ref="D40:J40" si="16">D39/D38</f>
        <v>1.9733907754688291</v>
      </c>
      <c r="E40" s="5">
        <f t="shared" si="16"/>
        <v>1.5708598726114649</v>
      </c>
      <c r="F40" s="5">
        <f t="shared" si="16"/>
        <v>1.3637350705754614</v>
      </c>
      <c r="G40" s="5">
        <f t="shared" si="16"/>
        <v>1.1822849807445444</v>
      </c>
      <c r="H40" s="5">
        <f t="shared" si="16"/>
        <v>1.101060070671378</v>
      </c>
      <c r="I40" s="5">
        <f t="shared" si="16"/>
        <v>1.0760456273764258</v>
      </c>
      <c r="J40" s="5">
        <f t="shared" si="16"/>
        <v>1.3149999999999999</v>
      </c>
    </row>
    <row r="42" spans="2:10" x14ac:dyDescent="0.2">
      <c r="B42" s="7" t="s">
        <v>9</v>
      </c>
    </row>
    <row r="43" spans="2:10" x14ac:dyDescent="0.2">
      <c r="B43" s="3" t="s">
        <v>2</v>
      </c>
      <c r="C43" s="1">
        <f t="shared" ref="C43:J44" si="17">C24+C38</f>
        <v>2523.0432801822326</v>
      </c>
      <c r="D43" s="1">
        <f t="shared" si="17"/>
        <v>3948.9680236291256</v>
      </c>
      <c r="E43" s="1">
        <f t="shared" si="17"/>
        <v>4622.3760770400404</v>
      </c>
      <c r="F43" s="1">
        <f t="shared" si="17"/>
        <v>4769.121019108281</v>
      </c>
      <c r="G43" s="1">
        <f t="shared" si="17"/>
        <v>4849.2790445168293</v>
      </c>
      <c r="H43" s="1">
        <f t="shared" si="17"/>
        <v>4737.8626444159181</v>
      </c>
      <c r="I43" s="1">
        <f t="shared" si="17"/>
        <v>4321.3144876325096</v>
      </c>
      <c r="J43" s="1">
        <f t="shared" si="17"/>
        <v>3041.8250950570346</v>
      </c>
    </row>
    <row r="44" spans="2:10" x14ac:dyDescent="0.2">
      <c r="B44" s="3" t="s">
        <v>3</v>
      </c>
      <c r="C44" s="1">
        <f t="shared" si="17"/>
        <v>6393</v>
      </c>
      <c r="D44" s="1">
        <f t="shared" si="17"/>
        <v>6713</v>
      </c>
      <c r="E44" s="1">
        <f t="shared" si="17"/>
        <v>6639</v>
      </c>
      <c r="F44" s="1">
        <f t="shared" si="17"/>
        <v>6047</v>
      </c>
      <c r="G44" s="1">
        <f t="shared" si="17"/>
        <v>5535</v>
      </c>
      <c r="H44" s="1">
        <f t="shared" si="17"/>
        <v>5171</v>
      </c>
      <c r="I44" s="1">
        <f t="shared" si="17"/>
        <v>4606</v>
      </c>
      <c r="J44" s="1">
        <f t="shared" si="17"/>
        <v>4000</v>
      </c>
    </row>
    <row r="45" spans="2:10" x14ac:dyDescent="0.2">
      <c r="B45" s="3" t="s">
        <v>1</v>
      </c>
      <c r="C45" s="5">
        <f>C44/C43</f>
        <v>2.5338447620836098</v>
      </c>
      <c r="D45" s="5">
        <f t="shared" ref="D45:J45" si="18">D44/D43</f>
        <v>1.699937796364001</v>
      </c>
      <c r="E45" s="5">
        <f t="shared" si="18"/>
        <v>1.436274307704386</v>
      </c>
      <c r="F45" s="5">
        <f t="shared" si="18"/>
        <v>1.267948533025621</v>
      </c>
      <c r="G45" s="5">
        <f t="shared" si="18"/>
        <v>1.1414067842226008</v>
      </c>
      <c r="H45" s="5">
        <f t="shared" si="18"/>
        <v>1.0914204121334292</v>
      </c>
      <c r="I45" s="5">
        <f t="shared" si="18"/>
        <v>1.0658793784118821</v>
      </c>
      <c r="J45" s="5">
        <f t="shared" si="18"/>
        <v>1.3149999999999999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6"/>
  <sheetViews>
    <sheetView workbookViewId="0"/>
  </sheetViews>
  <sheetFormatPr defaultRowHeight="12.75" x14ac:dyDescent="0.2"/>
  <cols>
    <col min="2" max="2" width="14.7109375" customWidth="1"/>
    <col min="3" max="10" width="9.7109375" customWidth="1"/>
    <col min="11" max="11" width="1.7109375" customWidth="1"/>
  </cols>
  <sheetData>
    <row r="2" spans="2:13" x14ac:dyDescent="0.2">
      <c r="D2" s="10" t="s">
        <v>20</v>
      </c>
    </row>
    <row r="5" spans="2:13" x14ac:dyDescent="0.2"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M5" s="18" t="s">
        <v>29</v>
      </c>
    </row>
    <row r="6" spans="2:13" x14ac:dyDescent="0.2">
      <c r="C6" s="11"/>
      <c r="D6" s="11"/>
      <c r="E6" s="11"/>
      <c r="F6" s="11"/>
      <c r="G6" s="11"/>
      <c r="H6" s="11"/>
      <c r="I6" s="11"/>
      <c r="J6" s="11"/>
    </row>
    <row r="7" spans="2:13" x14ac:dyDescent="0.2">
      <c r="B7" s="7" t="s">
        <v>21</v>
      </c>
      <c r="C7" s="11"/>
      <c r="D7" s="11"/>
      <c r="E7" s="11"/>
      <c r="F7" s="11"/>
      <c r="G7" s="11"/>
      <c r="H7" s="11"/>
      <c r="I7" s="11"/>
      <c r="J7" s="11"/>
    </row>
    <row r="8" spans="2:13" x14ac:dyDescent="0.2">
      <c r="B8" s="3" t="s">
        <v>2</v>
      </c>
      <c r="C8" s="1">
        <f>'Single Benchmark'!C24</f>
        <v>1104</v>
      </c>
      <c r="D8" s="1">
        <f>'Single Benchmark'!D24</f>
        <v>1922</v>
      </c>
      <c r="E8" s="1">
        <f>'Single Benchmark'!E24</f>
        <v>2076</v>
      </c>
      <c r="F8" s="1">
        <f>'Single Benchmark'!F24</f>
        <v>1836</v>
      </c>
      <c r="G8" s="1">
        <f>'Single Benchmark'!G24</f>
        <v>1466</v>
      </c>
      <c r="H8" s="1">
        <f>'Single Benchmark'!H24</f>
        <v>1105</v>
      </c>
      <c r="I8" s="1">
        <f>'Single Benchmark'!I24</f>
        <v>604</v>
      </c>
      <c r="J8" s="1"/>
    </row>
    <row r="9" spans="2:13" x14ac:dyDescent="0.2">
      <c r="B9" s="3" t="s">
        <v>3</v>
      </c>
      <c r="C9" s="1">
        <f>'Single Benchmark'!C25</f>
        <v>2393</v>
      </c>
      <c r="D9" s="1">
        <f>'Single Benchmark'!D25</f>
        <v>2713</v>
      </c>
      <c r="E9" s="1">
        <f>'Single Benchmark'!E25</f>
        <v>2639</v>
      </c>
      <c r="F9" s="1">
        <f>'Single Benchmark'!F25</f>
        <v>2047</v>
      </c>
      <c r="G9" s="1">
        <f>'Single Benchmark'!G25</f>
        <v>1535</v>
      </c>
      <c r="H9" s="1">
        <f>'Single Benchmark'!H25</f>
        <v>1171</v>
      </c>
      <c r="I9" s="1">
        <f>'Single Benchmark'!I25</f>
        <v>606</v>
      </c>
      <c r="J9" s="1"/>
    </row>
    <row r="10" spans="2:13" x14ac:dyDescent="0.2">
      <c r="B10" s="3" t="s">
        <v>1</v>
      </c>
      <c r="C10" s="5">
        <f>C9/C8</f>
        <v>2.1675724637681157</v>
      </c>
      <c r="D10" s="5">
        <f t="shared" ref="D10:I10" si="0">D9/D8</f>
        <v>1.4115504682622269</v>
      </c>
      <c r="E10" s="5">
        <f t="shared" si="0"/>
        <v>1.2711946050096339</v>
      </c>
      <c r="F10" s="5">
        <f t="shared" si="0"/>
        <v>1.1149237472766884</v>
      </c>
      <c r="G10" s="5">
        <f t="shared" si="0"/>
        <v>1.0470668485675307</v>
      </c>
      <c r="H10" s="5">
        <f t="shared" si="0"/>
        <v>1.0597285067873303</v>
      </c>
      <c r="I10" s="5">
        <f t="shared" si="0"/>
        <v>1.0033112582781456</v>
      </c>
    </row>
    <row r="12" spans="2:13" x14ac:dyDescent="0.2">
      <c r="C12" s="2" t="s">
        <v>30</v>
      </c>
      <c r="D12" s="12">
        <v>1000</v>
      </c>
    </row>
    <row r="16" spans="2:13" x14ac:dyDescent="0.2">
      <c r="B16" s="14" t="s">
        <v>22</v>
      </c>
    </row>
    <row r="17" spans="2:13" x14ac:dyDescent="0.2">
      <c r="B17" s="3" t="s">
        <v>10</v>
      </c>
      <c r="C17" s="8">
        <v>14.013999999999999</v>
      </c>
      <c r="D17" s="8">
        <v>4.93</v>
      </c>
      <c r="E17" s="8">
        <v>2.6070000000000002</v>
      </c>
      <c r="F17" s="8">
        <v>1.7589999999999999</v>
      </c>
      <c r="G17" s="8">
        <v>1.4059999999999999</v>
      </c>
      <c r="H17" s="8">
        <v>1.2629999999999999</v>
      </c>
      <c r="I17" s="8">
        <v>1.1910000000000001</v>
      </c>
      <c r="J17" s="8">
        <v>1.155</v>
      </c>
      <c r="L17" s="17">
        <f>1/3</f>
        <v>0.33333333333333331</v>
      </c>
    </row>
    <row r="18" spans="2:13" x14ac:dyDescent="0.2">
      <c r="B18" s="3" t="s">
        <v>4</v>
      </c>
      <c r="C18" s="4">
        <f>1/C17</f>
        <v>7.1357214214357076E-2</v>
      </c>
      <c r="D18" s="4">
        <f t="shared" ref="D18:J18" si="1">1/D17</f>
        <v>0.20283975659229211</v>
      </c>
      <c r="E18" s="4">
        <f t="shared" si="1"/>
        <v>0.3835826620636747</v>
      </c>
      <c r="F18" s="4">
        <f t="shared" si="1"/>
        <v>0.56850483229107451</v>
      </c>
      <c r="G18" s="4">
        <f t="shared" si="1"/>
        <v>0.71123755334281658</v>
      </c>
      <c r="H18" s="4">
        <f t="shared" si="1"/>
        <v>0.79176563737133809</v>
      </c>
      <c r="I18" s="4">
        <f t="shared" si="1"/>
        <v>0.83963056255247692</v>
      </c>
      <c r="J18" s="4">
        <f t="shared" si="1"/>
        <v>0.86580086580086579</v>
      </c>
    </row>
    <row r="19" spans="2:13" x14ac:dyDescent="0.2">
      <c r="B19" s="3" t="s">
        <v>0</v>
      </c>
      <c r="C19" s="5">
        <f>D18/C18</f>
        <v>2.8425963488843817</v>
      </c>
      <c r="D19" s="5">
        <f t="shared" ref="D19:I19" si="2">E18/D18</f>
        <v>1.8910625239739161</v>
      </c>
      <c r="E19" s="5">
        <f t="shared" si="2"/>
        <v>1.4820920977828314</v>
      </c>
      <c r="F19" s="5">
        <f t="shared" si="2"/>
        <v>1.2510668563300142</v>
      </c>
      <c r="G19" s="5">
        <f t="shared" si="2"/>
        <v>1.1132224861441014</v>
      </c>
      <c r="H19" s="5">
        <f t="shared" si="2"/>
        <v>1.0604534005037782</v>
      </c>
      <c r="I19" s="5">
        <f t="shared" si="2"/>
        <v>1.0311688311688312</v>
      </c>
      <c r="J19" s="5">
        <f>1/J18</f>
        <v>1.155</v>
      </c>
    </row>
    <row r="20" spans="2:13" x14ac:dyDescent="0.2">
      <c r="B20" s="3" t="s">
        <v>5</v>
      </c>
      <c r="C20" s="6">
        <f>C22*(1-1/C19)</f>
        <v>6.4820893392321981</v>
      </c>
      <c r="D20" s="6">
        <f t="shared" ref="D20:J20" si="3">D22*(1-1/D19)</f>
        <v>4.7119675456389443</v>
      </c>
      <c r="E20" s="6">
        <f t="shared" si="3"/>
        <v>3.2527809742999625</v>
      </c>
      <c r="F20" s="6">
        <f t="shared" si="3"/>
        <v>2.0068220579874927</v>
      </c>
      <c r="G20" s="6">
        <f t="shared" si="3"/>
        <v>1.0170697012802277</v>
      </c>
      <c r="H20" s="6">
        <f t="shared" si="3"/>
        <v>0.57007125890736199</v>
      </c>
      <c r="I20" s="6">
        <f t="shared" si="3"/>
        <v>0.30226700251889227</v>
      </c>
      <c r="J20" s="6">
        <f t="shared" si="3"/>
        <v>1.3419913419913421</v>
      </c>
    </row>
    <row r="21" spans="2:13" x14ac:dyDescent="0.2">
      <c r="B21" s="3" t="s">
        <v>6</v>
      </c>
      <c r="C21" s="6">
        <f>C22-C20</f>
        <v>3.5179106607678019</v>
      </c>
      <c r="D21" s="6">
        <f t="shared" ref="D21:J21" si="4">D22-D20</f>
        <v>5.2880324543610557</v>
      </c>
      <c r="E21" s="6">
        <f t="shared" si="4"/>
        <v>6.7472190257000371</v>
      </c>
      <c r="F21" s="6">
        <f t="shared" si="4"/>
        <v>7.9931779420125073</v>
      </c>
      <c r="G21" s="6">
        <f t="shared" si="4"/>
        <v>8.9829302987197721</v>
      </c>
      <c r="H21" s="6">
        <f t="shared" si="4"/>
        <v>9.4299287410926382</v>
      </c>
      <c r="I21" s="6">
        <f t="shared" si="4"/>
        <v>9.6977329974811077</v>
      </c>
      <c r="J21" s="6">
        <f t="shared" si="4"/>
        <v>8.6580086580086579</v>
      </c>
    </row>
    <row r="22" spans="2:13" x14ac:dyDescent="0.2">
      <c r="B22" s="3" t="s">
        <v>7</v>
      </c>
      <c r="C22" s="9">
        <v>10</v>
      </c>
      <c r="D22" s="9">
        <f>C22</f>
        <v>10</v>
      </c>
      <c r="E22" s="9">
        <f t="shared" ref="E22:J22" si="5">D22</f>
        <v>10</v>
      </c>
      <c r="F22" s="9">
        <f t="shared" si="5"/>
        <v>10</v>
      </c>
      <c r="G22" s="9">
        <f t="shared" si="5"/>
        <v>10</v>
      </c>
      <c r="H22" s="9">
        <f t="shared" si="5"/>
        <v>10</v>
      </c>
      <c r="I22" s="9">
        <f t="shared" si="5"/>
        <v>10</v>
      </c>
      <c r="J22" s="9">
        <f t="shared" si="5"/>
        <v>10</v>
      </c>
    </row>
    <row r="23" spans="2:13" x14ac:dyDescent="0.2">
      <c r="B23" s="3" t="s">
        <v>2</v>
      </c>
      <c r="C23" s="1">
        <f t="shared" ref="C23:J23" si="6">C24/C19</f>
        <v>3517.9106607678032</v>
      </c>
      <c r="D23" s="1">
        <f t="shared" si="6"/>
        <v>5288.0324543610559</v>
      </c>
      <c r="E23" s="1">
        <f t="shared" si="6"/>
        <v>6747.2190257000375</v>
      </c>
      <c r="F23" s="1">
        <f t="shared" si="6"/>
        <v>7993.1779420125067</v>
      </c>
      <c r="G23" s="1">
        <f t="shared" si="6"/>
        <v>8982.9302987197716</v>
      </c>
      <c r="H23" s="1">
        <f t="shared" si="6"/>
        <v>9429.9287410926372</v>
      </c>
      <c r="I23" s="1">
        <f t="shared" si="6"/>
        <v>9697.7329974811091</v>
      </c>
      <c r="J23" s="1">
        <f t="shared" si="6"/>
        <v>8658.0086580086572</v>
      </c>
    </row>
    <row r="24" spans="2:13" x14ac:dyDescent="0.2">
      <c r="B24" s="3" t="s">
        <v>3</v>
      </c>
      <c r="C24" s="1">
        <f t="shared" ref="C24:J24" si="7">C22*$D$12</f>
        <v>10000</v>
      </c>
      <c r="D24" s="1">
        <f t="shared" si="7"/>
        <v>10000</v>
      </c>
      <c r="E24" s="1">
        <f t="shared" si="7"/>
        <v>10000</v>
      </c>
      <c r="F24" s="1">
        <f t="shared" si="7"/>
        <v>10000</v>
      </c>
      <c r="G24" s="1">
        <f t="shared" si="7"/>
        <v>10000</v>
      </c>
      <c r="H24" s="1">
        <f t="shared" si="7"/>
        <v>10000</v>
      </c>
      <c r="I24" s="1">
        <f t="shared" si="7"/>
        <v>10000</v>
      </c>
      <c r="J24" s="1">
        <f t="shared" si="7"/>
        <v>10000</v>
      </c>
    </row>
    <row r="26" spans="2:13" x14ac:dyDescent="0.2">
      <c r="B26" s="3" t="s">
        <v>23</v>
      </c>
      <c r="C26" s="5">
        <f t="shared" ref="C26:J26" si="8">(C24+C$9)/(C23+C$8)</f>
        <v>2.6813586219213601</v>
      </c>
      <c r="D26" s="5">
        <f t="shared" si="8"/>
        <v>1.7632375555134183</v>
      </c>
      <c r="E26" s="5">
        <f t="shared" si="8"/>
        <v>1.4324703901360103</v>
      </c>
      <c r="F26" s="5">
        <f t="shared" si="8"/>
        <v>1.2256365762296291</v>
      </c>
      <c r="G26" s="5">
        <f t="shared" si="8"/>
        <v>1.1039407547213993</v>
      </c>
      <c r="H26" s="5">
        <f t="shared" si="8"/>
        <v>1.0603773669988197</v>
      </c>
      <c r="I26" s="5">
        <f t="shared" si="8"/>
        <v>1.0295355162663686</v>
      </c>
      <c r="J26" s="5">
        <f t="shared" si="8"/>
        <v>1.155</v>
      </c>
    </row>
    <row r="27" spans="2:13" x14ac:dyDescent="0.2">
      <c r="B27" s="3" t="s">
        <v>10</v>
      </c>
      <c r="C27" s="5">
        <f t="shared" ref="C27:H27" si="9">C26*D27</f>
        <v>11.554273162861755</v>
      </c>
      <c r="D27" s="5">
        <f t="shared" si="9"/>
        <v>4.3091114587956163</v>
      </c>
      <c r="E27" s="5">
        <f t="shared" si="9"/>
        <v>2.443863247650083</v>
      </c>
      <c r="F27" s="5">
        <f t="shared" si="9"/>
        <v>1.7060480024428588</v>
      </c>
      <c r="G27" s="5">
        <f t="shared" si="9"/>
        <v>1.3919689045924999</v>
      </c>
      <c r="H27" s="5">
        <f t="shared" si="9"/>
        <v>1.2609090647656993</v>
      </c>
      <c r="I27" s="5">
        <f>I26*J27</f>
        <v>1.1891135212876558</v>
      </c>
      <c r="J27" s="5">
        <f>J26</f>
        <v>1.155</v>
      </c>
      <c r="L27" s="16">
        <f>L17*M29/($L$17*$M$29+$L$33*$M$45+$L$49*$M$61)</f>
        <v>0.43978654022334734</v>
      </c>
    </row>
    <row r="28" spans="2:13" x14ac:dyDescent="0.2">
      <c r="B28" s="3"/>
      <c r="C28" s="5"/>
      <c r="D28" s="5"/>
      <c r="E28" s="5"/>
      <c r="F28" s="5"/>
      <c r="G28" s="5"/>
      <c r="H28" s="5"/>
      <c r="I28" s="5"/>
      <c r="J28" s="5"/>
    </row>
    <row r="29" spans="2:13" x14ac:dyDescent="0.2">
      <c r="B29" s="3" t="s">
        <v>26</v>
      </c>
      <c r="C29" s="15">
        <f>GAMMALN(C$9/$D$12+1)-GAMMALN(C$8/$D$12+1)-GAMMALN((C$9-C$8)/$D$12+1)+GAMMALN(C20+(C$9-C$8)/$D$12)+GAMMALN(C21+C$8/$D$12)-GAMMALN(C20+C21+C$9/$D$12)+GAMMALN(C20+C21)-GAMMALN(C20)-GAMMALN(C21)</f>
        <v>-0.93633154864059343</v>
      </c>
      <c r="D29" s="15">
        <f t="shared" ref="D29:J29" si="10">GAMMALN(D$9/$D$12+1)-GAMMALN(D$8/$D$12+1)-GAMMALN((D$9-D$8)/$D$12+1)+GAMMALN(D20+(D$9-D$8)/$D$12)+GAMMALN(D21+D$8/$D$12)-GAMMALN(D20+D21+D$9/$D$12)+GAMMALN(D20+D21)-GAMMALN(D20)-GAMMALN(D21)</f>
        <v>-1.0051763440510295</v>
      </c>
      <c r="E29" s="15">
        <f t="shared" si="10"/>
        <v>-0.82521480027686955</v>
      </c>
      <c r="F29" s="15">
        <f t="shared" si="10"/>
        <v>-0.52604336015553255</v>
      </c>
      <c r="G29" s="15">
        <f t="shared" si="10"/>
        <v>-0.26874957211075845</v>
      </c>
      <c r="H29" s="15">
        <f t="shared" si="10"/>
        <v>-0.25350765704465061</v>
      </c>
      <c r="I29" s="15">
        <f t="shared" si="10"/>
        <v>-2.9049146553639105E-2</v>
      </c>
      <c r="J29" s="15">
        <f t="shared" si="10"/>
        <v>0</v>
      </c>
      <c r="L29" s="15">
        <f>SUM(C29:J29)</f>
        <v>-3.8440724288330732</v>
      </c>
      <c r="M29">
        <f>EXP(L29)</f>
        <v>2.1406248173759364E-2</v>
      </c>
    </row>
    <row r="32" spans="2:13" x14ac:dyDescent="0.2">
      <c r="B32" s="14" t="s">
        <v>24</v>
      </c>
    </row>
    <row r="33" spans="2:13" x14ac:dyDescent="0.2">
      <c r="B33" s="3" t="s">
        <v>10</v>
      </c>
      <c r="C33" s="8">
        <v>21.95</v>
      </c>
      <c r="D33" s="8">
        <v>7.7869999999999999</v>
      </c>
      <c r="E33" s="8">
        <v>3.9460000000000002</v>
      </c>
      <c r="F33" s="8">
        <v>2.512</v>
      </c>
      <c r="G33" s="8">
        <v>1.8420000000000001</v>
      </c>
      <c r="H33" s="8">
        <v>1.5580000000000001</v>
      </c>
      <c r="I33" s="8">
        <v>1.415</v>
      </c>
      <c r="J33" s="8">
        <v>1.3149999999999999</v>
      </c>
      <c r="L33" s="17">
        <f>1/3</f>
        <v>0.33333333333333331</v>
      </c>
    </row>
    <row r="34" spans="2:13" x14ac:dyDescent="0.2">
      <c r="B34" s="3" t="s">
        <v>4</v>
      </c>
      <c r="C34" s="4">
        <f>1/C33</f>
        <v>4.5558086560364468E-2</v>
      </c>
      <c r="D34" s="4">
        <f t="shared" ref="D34:J34" si="11">1/D33</f>
        <v>0.1284191601386927</v>
      </c>
      <c r="E34" s="4">
        <f t="shared" si="11"/>
        <v>0.25342118601115055</v>
      </c>
      <c r="F34" s="4">
        <f t="shared" si="11"/>
        <v>0.39808917197452232</v>
      </c>
      <c r="G34" s="4">
        <f t="shared" si="11"/>
        <v>0.54288816503800219</v>
      </c>
      <c r="H34" s="4">
        <f t="shared" si="11"/>
        <v>0.64184852374839541</v>
      </c>
      <c r="I34" s="4">
        <f t="shared" si="11"/>
        <v>0.70671378091872794</v>
      </c>
      <c r="J34" s="4">
        <f t="shared" si="11"/>
        <v>0.76045627376425862</v>
      </c>
    </row>
    <row r="35" spans="2:13" x14ac:dyDescent="0.2">
      <c r="B35" s="3" t="s">
        <v>0</v>
      </c>
      <c r="C35" s="5">
        <f>D34/C34</f>
        <v>2.8188005650443047</v>
      </c>
      <c r="D35" s="5">
        <f t="shared" ref="D35" si="12">E34/D34</f>
        <v>1.9733907754688291</v>
      </c>
      <c r="E35" s="5">
        <f t="shared" ref="E35" si="13">F34/E34</f>
        <v>1.5708598726114649</v>
      </c>
      <c r="F35" s="5">
        <f t="shared" ref="F35" si="14">G34/F34</f>
        <v>1.3637350705754614</v>
      </c>
      <c r="G35" s="5">
        <f t="shared" ref="G35" si="15">H34/G34</f>
        <v>1.1822849807445444</v>
      </c>
      <c r="H35" s="5">
        <f t="shared" ref="H35" si="16">I34/H34</f>
        <v>1.101060070671378</v>
      </c>
      <c r="I35" s="5">
        <f t="shared" ref="I35" si="17">J34/I34</f>
        <v>1.0760456273764258</v>
      </c>
      <c r="J35" s="5">
        <f>1/J34</f>
        <v>1.3149999999999999</v>
      </c>
    </row>
    <row r="36" spans="2:13" x14ac:dyDescent="0.2">
      <c r="B36" s="3" t="s">
        <v>5</v>
      </c>
      <c r="C36" s="6">
        <f>C38*(1-1/C35)</f>
        <v>6.4523917995444187</v>
      </c>
      <c r="D36" s="6">
        <f t="shared" ref="D36:J36" si="18">D38*(1-1/D35)</f>
        <v>4.9325799409271864</v>
      </c>
      <c r="E36" s="6">
        <f t="shared" si="18"/>
        <v>3.6340598073998986</v>
      </c>
      <c r="F36" s="6">
        <f t="shared" si="18"/>
        <v>2.6671974522292983</v>
      </c>
      <c r="G36" s="6">
        <f t="shared" si="18"/>
        <v>1.5418023887079269</v>
      </c>
      <c r="H36" s="6">
        <f t="shared" si="18"/>
        <v>0.91784338896020445</v>
      </c>
      <c r="I36" s="6">
        <f t="shared" si="18"/>
        <v>0.70671378091872739</v>
      </c>
      <c r="J36" s="6">
        <f t="shared" si="18"/>
        <v>2.3954372623574138</v>
      </c>
    </row>
    <row r="37" spans="2:13" x14ac:dyDescent="0.2">
      <c r="B37" s="3" t="s">
        <v>6</v>
      </c>
      <c r="C37" s="6">
        <f>C38-C36</f>
        <v>3.5476082004555813</v>
      </c>
      <c r="D37" s="6">
        <f t="shared" ref="D37:J37" si="19">D38-D36</f>
        <v>5.0674200590728136</v>
      </c>
      <c r="E37" s="6">
        <f t="shared" si="19"/>
        <v>6.3659401926001014</v>
      </c>
      <c r="F37" s="6">
        <f t="shared" si="19"/>
        <v>7.3328025477707017</v>
      </c>
      <c r="G37" s="6">
        <f t="shared" si="19"/>
        <v>8.4581976112920731</v>
      </c>
      <c r="H37" s="6">
        <f t="shared" si="19"/>
        <v>9.082156611039796</v>
      </c>
      <c r="I37" s="6">
        <f t="shared" si="19"/>
        <v>9.2932862190812724</v>
      </c>
      <c r="J37" s="6">
        <f t="shared" si="19"/>
        <v>7.6045627376425866</v>
      </c>
    </row>
    <row r="38" spans="2:13" x14ac:dyDescent="0.2">
      <c r="B38" s="3" t="s">
        <v>7</v>
      </c>
      <c r="C38" s="9">
        <v>10</v>
      </c>
      <c r="D38" s="9">
        <f>C38</f>
        <v>10</v>
      </c>
      <c r="E38" s="9">
        <f t="shared" ref="E38" si="20">D38</f>
        <v>10</v>
      </c>
      <c r="F38" s="9">
        <f t="shared" ref="F38" si="21">E38</f>
        <v>10</v>
      </c>
      <c r="G38" s="9">
        <f t="shared" ref="G38" si="22">F38</f>
        <v>10</v>
      </c>
      <c r="H38" s="9">
        <f t="shared" ref="H38" si="23">G38</f>
        <v>10</v>
      </c>
      <c r="I38" s="9">
        <f t="shared" ref="I38" si="24">H38</f>
        <v>10</v>
      </c>
      <c r="J38" s="9">
        <f t="shared" ref="J38" si="25">I38</f>
        <v>10</v>
      </c>
    </row>
    <row r="39" spans="2:13" x14ac:dyDescent="0.2">
      <c r="B39" s="3" t="s">
        <v>2</v>
      </c>
      <c r="C39" s="1">
        <f t="shared" ref="C39:J39" si="26">C40/C35</f>
        <v>3547.608200455581</v>
      </c>
      <c r="D39" s="1">
        <f t="shared" si="26"/>
        <v>5067.4200590728142</v>
      </c>
      <c r="E39" s="1">
        <f t="shared" si="26"/>
        <v>6365.9401926001019</v>
      </c>
      <c r="F39" s="1">
        <f t="shared" si="26"/>
        <v>7332.8025477707006</v>
      </c>
      <c r="G39" s="1">
        <f t="shared" si="26"/>
        <v>8458.1976112920729</v>
      </c>
      <c r="H39" s="1">
        <f t="shared" si="26"/>
        <v>9082.1566110397944</v>
      </c>
      <c r="I39" s="1">
        <f t="shared" si="26"/>
        <v>9293.2862190812721</v>
      </c>
      <c r="J39" s="1">
        <f t="shared" si="26"/>
        <v>7604.5627376425855</v>
      </c>
    </row>
    <row r="40" spans="2:13" x14ac:dyDescent="0.2">
      <c r="B40" s="3" t="s">
        <v>3</v>
      </c>
      <c r="C40" s="1">
        <f t="shared" ref="C40:J40" si="27">C38*$D$12</f>
        <v>10000</v>
      </c>
      <c r="D40" s="1">
        <f t="shared" si="27"/>
        <v>10000</v>
      </c>
      <c r="E40" s="1">
        <f t="shared" si="27"/>
        <v>10000</v>
      </c>
      <c r="F40" s="1">
        <f t="shared" si="27"/>
        <v>10000</v>
      </c>
      <c r="G40" s="1">
        <f t="shared" si="27"/>
        <v>10000</v>
      </c>
      <c r="H40" s="1">
        <f t="shared" si="27"/>
        <v>10000</v>
      </c>
      <c r="I40" s="1">
        <f t="shared" si="27"/>
        <v>10000</v>
      </c>
      <c r="J40" s="1">
        <f t="shared" si="27"/>
        <v>10000</v>
      </c>
    </row>
    <row r="42" spans="2:13" x14ac:dyDescent="0.2">
      <c r="B42" s="3" t="s">
        <v>23</v>
      </c>
      <c r="C42" s="5">
        <f>(C40+C$9)/(C39+C$8)</f>
        <v>2.6642398641369285</v>
      </c>
      <c r="D42" s="5">
        <f t="shared" ref="D42:J42" si="28">(D40+D$9)/(D39+D$8)</f>
        <v>1.8188919670806638</v>
      </c>
      <c r="E42" s="5">
        <f t="shared" si="28"/>
        <v>1.4971676784773824</v>
      </c>
      <c r="F42" s="5">
        <f t="shared" si="28"/>
        <v>1.3139120334671295</v>
      </c>
      <c r="G42" s="5">
        <f t="shared" si="28"/>
        <v>1.1623105919288734</v>
      </c>
      <c r="H42" s="5">
        <f t="shared" si="28"/>
        <v>1.0965768394974922</v>
      </c>
      <c r="I42" s="5">
        <f t="shared" si="28"/>
        <v>1.0716068794244202</v>
      </c>
      <c r="J42" s="5">
        <f t="shared" si="28"/>
        <v>1.3149999999999999</v>
      </c>
    </row>
    <row r="43" spans="2:13" x14ac:dyDescent="0.2">
      <c r="B43" s="3" t="s">
        <v>10</v>
      </c>
      <c r="C43" s="5">
        <f t="shared" ref="C43" si="29">C42*D43</f>
        <v>17.121407758764725</v>
      </c>
      <c r="D43" s="5">
        <f t="shared" ref="D43" si="30">D42*E43</f>
        <v>6.4263762393297679</v>
      </c>
      <c r="E43" s="5">
        <f t="shared" ref="E43" si="31">E42*F43</f>
        <v>3.5331269562117829</v>
      </c>
      <c r="F43" s="5">
        <f t="shared" ref="F43" si="32">F42*G43</f>
        <v>2.3598739186014011</v>
      </c>
      <c r="G43" s="5">
        <f t="shared" ref="G43" si="33">G42*H43</f>
        <v>1.7960669043986184</v>
      </c>
      <c r="H43" s="5">
        <f t="shared" ref="H43" si="34">H42*I43</f>
        <v>1.5452555598052462</v>
      </c>
      <c r="I43" s="5">
        <f>I42*J43</f>
        <v>1.4091630464431126</v>
      </c>
      <c r="J43" s="5">
        <f>J42</f>
        <v>1.3149999999999999</v>
      </c>
      <c r="L43" s="16">
        <f>L33*M45/($L$17*$M$29+$L$33*$M$45+$L$49*$M$61)</f>
        <v>0.3560667819766497</v>
      </c>
    </row>
    <row r="44" spans="2:13" x14ac:dyDescent="0.2">
      <c r="B44" s="3"/>
      <c r="C44" s="5"/>
      <c r="D44" s="5"/>
      <c r="E44" s="5"/>
      <c r="F44" s="5"/>
      <c r="G44" s="5"/>
      <c r="H44" s="5"/>
      <c r="I44" s="5"/>
      <c r="J44" s="5"/>
    </row>
    <row r="45" spans="2:13" x14ac:dyDescent="0.2">
      <c r="B45" s="3" t="s">
        <v>26</v>
      </c>
      <c r="C45" s="15">
        <f>GAMMALN(C$9/$D$12+1)-GAMMALN(C$8/$D$12+1)-GAMMALN((C$9-C$8)/$D$12+1)+GAMMALN(C36+(C$9-C$8)/$D$12)+GAMMALN(C37+C$8/$D$12)-GAMMALN(C36+C37+C$9/$D$12)+GAMMALN(C36+C37)-GAMMALN(C36)-GAMMALN(C37)</f>
        <v>-0.93296972797959743</v>
      </c>
      <c r="D45" s="15">
        <f t="shared" ref="D45:J45" si="35">GAMMALN(D$9/$D$12+1)-GAMMALN(D$8/$D$12+1)-GAMMALN((D$9-D$8)/$D$12+1)+GAMMALN(D36+(D$9-D$8)/$D$12)+GAMMALN(D37+D$8/$D$12)-GAMMALN(D36+D37+D$9/$D$12)+GAMMALN(D36+D37)-GAMMALN(D36)-GAMMALN(D37)</f>
        <v>-1.0439739171488731</v>
      </c>
      <c r="E45" s="15">
        <f t="shared" si="35"/>
        <v>-0.87114271678274147</v>
      </c>
      <c r="F45" s="15">
        <f t="shared" si="35"/>
        <v>-0.60565902224360624</v>
      </c>
      <c r="G45" s="15">
        <f t="shared" si="35"/>
        <v>-0.31330927822371102</v>
      </c>
      <c r="H45" s="15">
        <f t="shared" si="35"/>
        <v>-0.23740651354611764</v>
      </c>
      <c r="I45" s="15">
        <f t="shared" si="35"/>
        <v>-5.0782423166921831E-2</v>
      </c>
      <c r="J45" s="15">
        <f t="shared" si="35"/>
        <v>0</v>
      </c>
      <c r="L45" s="15">
        <f>SUM(C45:J45)</f>
        <v>-4.0552435990915683</v>
      </c>
      <c r="M45">
        <f>EXP(L45)</f>
        <v>1.733125779054798E-2</v>
      </c>
    </row>
    <row r="48" spans="2:13" x14ac:dyDescent="0.2">
      <c r="B48" s="14" t="s">
        <v>25</v>
      </c>
      <c r="C48" s="5"/>
      <c r="D48" s="5"/>
      <c r="E48" s="5"/>
      <c r="F48" s="5"/>
      <c r="G48" s="5"/>
      <c r="H48" s="5"/>
      <c r="I48" s="5"/>
      <c r="J48" s="5"/>
    </row>
    <row r="49" spans="2:13" x14ac:dyDescent="0.2">
      <c r="B49" s="3" t="s">
        <v>10</v>
      </c>
      <c r="C49" s="8">
        <v>49.24</v>
      </c>
      <c r="D49" s="8">
        <v>15.86</v>
      </c>
      <c r="E49" s="8">
        <v>7.407</v>
      </c>
      <c r="F49" s="8">
        <v>4.1630000000000003</v>
      </c>
      <c r="G49" s="8">
        <v>2.706</v>
      </c>
      <c r="H49" s="8">
        <v>2.0569999999999999</v>
      </c>
      <c r="I49" s="8">
        <v>1.75</v>
      </c>
      <c r="J49" s="8">
        <v>1.5669999999999999</v>
      </c>
      <c r="L49" s="16">
        <f>1-L17-L33</f>
        <v>0.33333333333333343</v>
      </c>
    </row>
    <row r="50" spans="2:13" x14ac:dyDescent="0.2">
      <c r="B50" s="3" t="s">
        <v>4</v>
      </c>
      <c r="C50" s="4">
        <f>1/C49</f>
        <v>2.0308692120227456E-2</v>
      </c>
      <c r="D50" s="4">
        <f t="shared" ref="D50:J50" si="36">1/D49</f>
        <v>6.3051702395964693E-2</v>
      </c>
      <c r="E50" s="4">
        <f t="shared" si="36"/>
        <v>0.13500742540839747</v>
      </c>
      <c r="F50" s="4">
        <f t="shared" si="36"/>
        <v>0.24021138601969733</v>
      </c>
      <c r="G50" s="4">
        <f t="shared" si="36"/>
        <v>0.36954915003695493</v>
      </c>
      <c r="H50" s="4">
        <f t="shared" si="36"/>
        <v>0.48614487117160915</v>
      </c>
      <c r="I50" s="4">
        <f t="shared" si="36"/>
        <v>0.5714285714285714</v>
      </c>
      <c r="J50" s="4">
        <f t="shared" si="36"/>
        <v>0.63816209317166561</v>
      </c>
    </row>
    <row r="51" spans="2:13" x14ac:dyDescent="0.2">
      <c r="B51" s="3" t="s">
        <v>0</v>
      </c>
      <c r="C51" s="5">
        <f>D50/C50</f>
        <v>3.1046658259773015</v>
      </c>
      <c r="D51" s="5">
        <f t="shared" ref="D51" si="37">E50/D50</f>
        <v>2.1412177669771837</v>
      </c>
      <c r="E51" s="5">
        <f t="shared" ref="E51" si="38">F50/E50</f>
        <v>1.7792457362478979</v>
      </c>
      <c r="F51" s="5">
        <f t="shared" ref="F51" si="39">G50/F50</f>
        <v>1.5384331116038434</v>
      </c>
      <c r="G51" s="5">
        <f t="shared" ref="G51" si="40">H50/G50</f>
        <v>1.3155080213903743</v>
      </c>
      <c r="H51" s="5">
        <f t="shared" ref="H51" si="41">I50/H50</f>
        <v>1.1754285714285713</v>
      </c>
      <c r="I51" s="5">
        <f t="shared" ref="I51" si="42">J50/I50</f>
        <v>1.1167836630504149</v>
      </c>
      <c r="J51" s="5">
        <f>1/J50</f>
        <v>1.5669999999999999</v>
      </c>
    </row>
    <row r="52" spans="2:13" x14ac:dyDescent="0.2">
      <c r="B52" s="3" t="s">
        <v>5</v>
      </c>
      <c r="C52" s="6">
        <f>C54*(1-1/C51)</f>
        <v>6.7790414297319241</v>
      </c>
      <c r="D52" s="6">
        <f t="shared" ref="D52:J52" si="43">D54*(1-1/D51)</f>
        <v>5.3297604035308952</v>
      </c>
      <c r="E52" s="6">
        <f t="shared" si="43"/>
        <v>4.379640880248413</v>
      </c>
      <c r="F52" s="6">
        <f t="shared" si="43"/>
        <v>3.4998798943069911</v>
      </c>
      <c r="G52" s="6">
        <f t="shared" si="43"/>
        <v>2.3983739837398366</v>
      </c>
      <c r="H52" s="6">
        <f t="shared" si="43"/>
        <v>1.4924647544968384</v>
      </c>
      <c r="I52" s="6">
        <f t="shared" si="43"/>
        <v>1.0457142857142865</v>
      </c>
      <c r="J52" s="6">
        <f t="shared" si="43"/>
        <v>3.6183790682833439</v>
      </c>
    </row>
    <row r="53" spans="2:13" x14ac:dyDescent="0.2">
      <c r="B53" s="3" t="s">
        <v>6</v>
      </c>
      <c r="C53" s="6">
        <f>C54-C52</f>
        <v>3.2209585702680759</v>
      </c>
      <c r="D53" s="6">
        <f t="shared" ref="D53:J53" si="44">D54-D52</f>
        <v>4.6702395964691048</v>
      </c>
      <c r="E53" s="6">
        <f t="shared" si="44"/>
        <v>5.620359119751587</v>
      </c>
      <c r="F53" s="6">
        <f t="shared" si="44"/>
        <v>6.5001201056930089</v>
      </c>
      <c r="G53" s="6">
        <f t="shared" si="44"/>
        <v>7.6016260162601634</v>
      </c>
      <c r="H53" s="6">
        <f t="shared" si="44"/>
        <v>8.5075352455031616</v>
      </c>
      <c r="I53" s="6">
        <f t="shared" si="44"/>
        <v>8.9542857142857137</v>
      </c>
      <c r="J53" s="6">
        <f t="shared" si="44"/>
        <v>6.3816209317166557</v>
      </c>
    </row>
    <row r="54" spans="2:13" x14ac:dyDescent="0.2">
      <c r="B54" s="3" t="s">
        <v>7</v>
      </c>
      <c r="C54" s="9">
        <v>10</v>
      </c>
      <c r="D54" s="9">
        <f>C54</f>
        <v>10</v>
      </c>
      <c r="E54" s="9">
        <f t="shared" ref="E54" si="45">D54</f>
        <v>10</v>
      </c>
      <c r="F54" s="9">
        <f t="shared" ref="F54" si="46">E54</f>
        <v>10</v>
      </c>
      <c r="G54" s="9">
        <f t="shared" ref="G54" si="47">F54</f>
        <v>10</v>
      </c>
      <c r="H54" s="9">
        <f t="shared" ref="H54" si="48">G54</f>
        <v>10</v>
      </c>
      <c r="I54" s="9">
        <f t="shared" ref="I54" si="49">H54</f>
        <v>10</v>
      </c>
      <c r="J54" s="9">
        <f t="shared" ref="J54" si="50">I54</f>
        <v>10</v>
      </c>
    </row>
    <row r="55" spans="2:13" x14ac:dyDescent="0.2">
      <c r="B55" s="3" t="s">
        <v>2</v>
      </c>
      <c r="C55" s="1">
        <f t="shared" ref="C55:J55" si="51">C56/C51</f>
        <v>3220.9585702680747</v>
      </c>
      <c r="D55" s="1">
        <f t="shared" si="51"/>
        <v>4670.239596469105</v>
      </c>
      <c r="E55" s="1">
        <f t="shared" si="51"/>
        <v>5620.3591197515871</v>
      </c>
      <c r="F55" s="1">
        <f t="shared" si="51"/>
        <v>6500.1201056930095</v>
      </c>
      <c r="G55" s="1">
        <f t="shared" si="51"/>
        <v>7601.6260162601629</v>
      </c>
      <c r="H55" s="1">
        <f t="shared" si="51"/>
        <v>8507.5352455031607</v>
      </c>
      <c r="I55" s="1">
        <f t="shared" si="51"/>
        <v>8954.2857142857138</v>
      </c>
      <c r="J55" s="1">
        <f t="shared" si="51"/>
        <v>6381.6209317166558</v>
      </c>
    </row>
    <row r="56" spans="2:13" x14ac:dyDescent="0.2">
      <c r="B56" s="3" t="s">
        <v>3</v>
      </c>
      <c r="C56" s="1">
        <f t="shared" ref="C56:J56" si="52">C54*$D$12</f>
        <v>10000</v>
      </c>
      <c r="D56" s="1">
        <f t="shared" si="52"/>
        <v>10000</v>
      </c>
      <c r="E56" s="1">
        <f t="shared" si="52"/>
        <v>10000</v>
      </c>
      <c r="F56" s="1">
        <f t="shared" si="52"/>
        <v>10000</v>
      </c>
      <c r="G56" s="1">
        <f t="shared" si="52"/>
        <v>10000</v>
      </c>
      <c r="H56" s="1">
        <f t="shared" si="52"/>
        <v>10000</v>
      </c>
      <c r="I56" s="1">
        <f t="shared" si="52"/>
        <v>10000</v>
      </c>
      <c r="J56" s="1">
        <f t="shared" si="52"/>
        <v>10000</v>
      </c>
    </row>
    <row r="58" spans="2:13" x14ac:dyDescent="0.2">
      <c r="B58" s="3" t="s">
        <v>23</v>
      </c>
      <c r="C58" s="5">
        <f>(C56+C$9)/(C55+C$8)</f>
        <v>2.865460974631219</v>
      </c>
      <c r="D58" s="5">
        <f t="shared" ref="D58:J58" si="53">(D56+D$9)/(D55+D$8)</f>
        <v>1.9284796636956671</v>
      </c>
      <c r="E58" s="5">
        <f t="shared" si="53"/>
        <v>1.6422050742881584</v>
      </c>
      <c r="F58" s="5">
        <f t="shared" si="53"/>
        <v>1.4451567212632539</v>
      </c>
      <c r="G58" s="5">
        <f t="shared" si="53"/>
        <v>1.2721080445218313</v>
      </c>
      <c r="H58" s="5">
        <f t="shared" si="53"/>
        <v>1.1621283786944661</v>
      </c>
      <c r="I58" s="5">
        <f t="shared" si="53"/>
        <v>1.109613200215221</v>
      </c>
      <c r="J58" s="5">
        <f t="shared" si="53"/>
        <v>1.5669999999999999</v>
      </c>
    </row>
    <row r="59" spans="2:13" x14ac:dyDescent="0.2">
      <c r="B59" s="3" t="s">
        <v>10</v>
      </c>
      <c r="C59" s="5">
        <f t="shared" ref="C59" si="54">C58*D59</f>
        <v>33.71092078171376</v>
      </c>
      <c r="D59" s="5">
        <f t="shared" ref="D59" si="55">D58*E59</f>
        <v>11.764571592552333</v>
      </c>
      <c r="E59" s="5">
        <f t="shared" ref="E59" si="56">E58*F59</f>
        <v>6.1004385029433719</v>
      </c>
      <c r="F59" s="5">
        <f t="shared" ref="F59" si="57">F58*G59</f>
        <v>3.7147848331839493</v>
      </c>
      <c r="G59" s="5">
        <f t="shared" ref="G59" si="58">G58*H59</f>
        <v>2.5705065606564435</v>
      </c>
      <c r="H59" s="5">
        <f t="shared" ref="H59" si="59">H58*I59</f>
        <v>2.0206668543021933</v>
      </c>
      <c r="I59" s="5">
        <f>I58*J59</f>
        <v>1.7387638847372513</v>
      </c>
      <c r="J59" s="5">
        <f>J58</f>
        <v>1.5669999999999999</v>
      </c>
      <c r="L59" s="16">
        <f>L49*M61/($L$17*$M$29+$L$33*$M$45+$L$49*$M$61)</f>
        <v>0.20414667780000301</v>
      </c>
    </row>
    <row r="61" spans="2:13" x14ac:dyDescent="0.2">
      <c r="B61" s="3" t="s">
        <v>26</v>
      </c>
      <c r="C61" s="15">
        <f>GAMMALN(C$9/$D$12+1)-GAMMALN(C$8/$D$12+1)-GAMMALN((C$9-C$8)/$D$12+1)+GAMMALN(C52+(C$9-C$8)/$D$12)+GAMMALN(C53+C$8/$D$12)-GAMMALN(C52+C53+C$9/$D$12)+GAMMALN(C52+C53)-GAMMALN(C52)-GAMMALN(C53)</f>
        <v>-0.97578370402046188</v>
      </c>
      <c r="D61" s="15">
        <f t="shared" ref="D61:J61" si="60">GAMMALN(D$9/$D$12+1)-GAMMALN(D$8/$D$12+1)-GAMMALN((D$9-D$8)/$D$12+1)+GAMMALN(D52+(D$9-D$8)/$D$12)+GAMMALN(D53+D$8/$D$12)-GAMMALN(D52+D53+D$9/$D$12)+GAMMALN(D52+D53)-GAMMALN(D52)-GAMMALN(D53)</f>
        <v>-1.1259551365749667</v>
      </c>
      <c r="E61" s="15">
        <f t="shared" si="60"/>
        <v>-0.9992210154841441</v>
      </c>
      <c r="F61" s="15">
        <f t="shared" si="60"/>
        <v>-0.74995043118526805</v>
      </c>
      <c r="G61" s="15">
        <f t="shared" si="60"/>
        <v>-0.42669630420612936</v>
      </c>
      <c r="H61" s="15">
        <f t="shared" si="60"/>
        <v>-0.26159764082160741</v>
      </c>
      <c r="I61" s="15">
        <f t="shared" si="60"/>
        <v>-7.2318925575547865E-2</v>
      </c>
      <c r="J61" s="15">
        <f t="shared" si="60"/>
        <v>0</v>
      </c>
      <c r="L61" s="15">
        <f>SUM(C61:J61)</f>
        <v>-4.6115231578681257</v>
      </c>
      <c r="M61">
        <f>EXP(L61)</f>
        <v>9.9366716557901594E-3</v>
      </c>
    </row>
    <row r="62" spans="2:13" x14ac:dyDescent="0.2">
      <c r="B62" s="3"/>
      <c r="C62" s="15"/>
      <c r="D62" s="15"/>
      <c r="E62" s="15"/>
      <c r="F62" s="15"/>
      <c r="G62" s="15"/>
      <c r="H62" s="15"/>
      <c r="I62" s="15"/>
      <c r="J62" s="15"/>
      <c r="L62" s="15"/>
    </row>
    <row r="63" spans="2:13" x14ac:dyDescent="0.2">
      <c r="B63" s="3"/>
      <c r="C63" s="15"/>
      <c r="D63" s="15"/>
      <c r="E63" s="15"/>
      <c r="F63" s="15"/>
      <c r="G63" s="15"/>
      <c r="H63" s="15"/>
      <c r="I63" s="15"/>
      <c r="J63" s="15"/>
      <c r="L63" s="15"/>
    </row>
    <row r="64" spans="2:13" x14ac:dyDescent="0.2">
      <c r="B64" s="3" t="s">
        <v>31</v>
      </c>
      <c r="C64" s="15">
        <f>$L17/C19^2+$L33/C35^2+$L49/C51^2-($L17/C19+$L33/C35+$L49/C51)^2</f>
        <v>2.1751385424144398E-4</v>
      </c>
      <c r="D64" s="15">
        <f t="shared" ref="D64:J64" si="61">$L17/D19^2+$L33/D35^2+$L49/D51^2-($L17/D19+$L33/D35+$L49/D51)^2</f>
        <v>6.5343351565688712E-4</v>
      </c>
      <c r="E64" s="15">
        <f t="shared" si="61"/>
        <v>2.190086591548901E-3</v>
      </c>
      <c r="F64" s="15">
        <f t="shared" si="61"/>
        <v>3.7318637925104481E-3</v>
      </c>
      <c r="G64" s="15">
        <f t="shared" si="61"/>
        <v>3.2411786793463682E-3</v>
      </c>
      <c r="H64" s="15">
        <f t="shared" si="61"/>
        <v>1.4466054765314151E-3</v>
      </c>
      <c r="I64" s="15">
        <f t="shared" si="61"/>
        <v>9.2356933522230733E-4</v>
      </c>
      <c r="J64" s="15">
        <f t="shared" si="61"/>
        <v>8.6525289424780327E-3</v>
      </c>
      <c r="L64" s="15"/>
    </row>
    <row r="65" spans="2:12" x14ac:dyDescent="0.2">
      <c r="B65" s="3" t="s">
        <v>32</v>
      </c>
      <c r="C65" s="15">
        <f>$L17*(1/C19)*(1-1/C19)/(C22+1)+$L33*(1/C35)*(1-1/C35)/(C38+1)+$L49*(1/C51)*(1-1/C51)/(C54+1)</f>
        <v>2.0463327528014483E-2</v>
      </c>
      <c r="D65" s="15">
        <f t="shared" ref="D65:J65" si="62">$L17*(1/D19)*(1-1/D19)/(D22+1)+$L33*(1/D35)*(1-1/D35)/(D38+1)+$L49*(1/D51)*(1-1/D51)/(D54+1)</f>
        <v>2.266780300519167E-2</v>
      </c>
      <c r="E65" s="15">
        <f t="shared" si="62"/>
        <v>2.1120178069397713E-2</v>
      </c>
      <c r="F65" s="15">
        <f t="shared" si="62"/>
        <v>1.7681381136078759E-2</v>
      </c>
      <c r="G65" s="15">
        <f t="shared" si="62"/>
        <v>1.2245053814640031E-2</v>
      </c>
      <c r="H65" s="15">
        <f t="shared" si="62"/>
        <v>8.0027046222238083E-3</v>
      </c>
      <c r="I65" s="15">
        <f t="shared" si="62"/>
        <v>5.7159462470363406E-3</v>
      </c>
      <c r="J65" s="15">
        <f t="shared" si="62"/>
        <v>1.6038287637775716E-2</v>
      </c>
      <c r="L65" s="15"/>
    </row>
    <row r="66" spans="2:12" x14ac:dyDescent="0.2">
      <c r="B66" s="3"/>
      <c r="C66" s="15"/>
      <c r="D66" s="15"/>
      <c r="E66" s="15"/>
      <c r="F66" s="15"/>
      <c r="G66" s="15"/>
      <c r="H66" s="15"/>
      <c r="I66" s="15"/>
      <c r="J66" s="15"/>
      <c r="L66" s="15"/>
    </row>
    <row r="68" spans="2:12" x14ac:dyDescent="0.2">
      <c r="B68" s="7" t="s">
        <v>27</v>
      </c>
    </row>
    <row r="69" spans="2:12" x14ac:dyDescent="0.2">
      <c r="B69" s="3" t="s">
        <v>10</v>
      </c>
      <c r="C69" s="5">
        <f t="shared" ref="C69:J69" si="63">1/($L17/C17+$L33/C33+$L49/C49)</f>
        <v>21.862066076860419</v>
      </c>
      <c r="D69" s="5">
        <f t="shared" si="63"/>
        <v>7.6082150834343647</v>
      </c>
      <c r="E69" s="5">
        <f t="shared" si="63"/>
        <v>3.8859536162786306</v>
      </c>
      <c r="F69" s="5">
        <f t="shared" si="63"/>
        <v>2.4859020552524931</v>
      </c>
      <c r="G69" s="5">
        <f t="shared" si="63"/>
        <v>1.8476605497524372</v>
      </c>
      <c r="H69" s="5">
        <f t="shared" si="63"/>
        <v>1.5626961246377509</v>
      </c>
      <c r="I69" s="5">
        <f t="shared" si="63"/>
        <v>1.4165824762859316</v>
      </c>
      <c r="J69" s="5">
        <f t="shared" si="63"/>
        <v>1.3248430134441946</v>
      </c>
    </row>
    <row r="70" spans="2:12" x14ac:dyDescent="0.2">
      <c r="B70" s="3" t="s">
        <v>4</v>
      </c>
      <c r="C70" s="4">
        <f>1/C69</f>
        <v>4.5741330964983007E-2</v>
      </c>
      <c r="D70" s="4">
        <f t="shared" ref="D70" si="64">1/D69</f>
        <v>0.13143687304231649</v>
      </c>
      <c r="E70" s="4">
        <f t="shared" ref="E70" si="65">1/E69</f>
        <v>0.25733709116107423</v>
      </c>
      <c r="F70" s="4">
        <f t="shared" ref="F70" si="66">1/F69</f>
        <v>0.40226846342843142</v>
      </c>
      <c r="G70" s="4">
        <f t="shared" ref="G70" si="67">1/G69</f>
        <v>0.54122495613925792</v>
      </c>
      <c r="H70" s="4">
        <f t="shared" ref="H70" si="68">1/H69</f>
        <v>0.63991967743044753</v>
      </c>
      <c r="I70" s="4">
        <f t="shared" ref="I70" si="69">1/I69</f>
        <v>0.70592430496659198</v>
      </c>
      <c r="J70" s="4">
        <f t="shared" ref="J70" si="70">1/J69</f>
        <v>0.7548064109122633</v>
      </c>
    </row>
    <row r="71" spans="2:12" x14ac:dyDescent="0.2">
      <c r="B71" s="3" t="s">
        <v>0</v>
      </c>
      <c r="C71" s="5">
        <f>C69/D69</f>
        <v>2.8734816033870372</v>
      </c>
      <c r="D71" s="5">
        <f t="shared" ref="D71:I71" si="71">D69/E69</f>
        <v>1.9578759384988091</v>
      </c>
      <c r="E71" s="5">
        <f t="shared" si="71"/>
        <v>1.563196590174561</v>
      </c>
      <c r="F71" s="5">
        <f t="shared" si="71"/>
        <v>1.3454322308205218</v>
      </c>
      <c r="G71" s="5">
        <f t="shared" si="71"/>
        <v>1.182354342998543</v>
      </c>
      <c r="H71" s="5">
        <f t="shared" si="71"/>
        <v>1.103145175658891</v>
      </c>
      <c r="I71" s="5">
        <f t="shared" si="71"/>
        <v>1.0692455346865903</v>
      </c>
      <c r="J71" s="5">
        <f>J69</f>
        <v>1.3248430134441946</v>
      </c>
    </row>
    <row r="73" spans="2:12" x14ac:dyDescent="0.2">
      <c r="B73" s="13" t="s">
        <v>28</v>
      </c>
    </row>
    <row r="74" spans="2:12" x14ac:dyDescent="0.2">
      <c r="B74" s="3" t="s">
        <v>10</v>
      </c>
      <c r="C74" s="5">
        <f t="shared" ref="C74:J74" si="72">1/($L27/C27+$L43/C43+$L59/C59)</f>
        <v>15.40474573896268</v>
      </c>
      <c r="D74" s="5">
        <f t="shared" si="72"/>
        <v>5.720187879534544</v>
      </c>
      <c r="E74" s="5">
        <f t="shared" si="72"/>
        <v>3.1826939970382355</v>
      </c>
      <c r="F74" s="5">
        <f t="shared" si="72"/>
        <v>2.1569394800810633</v>
      </c>
      <c r="G74" s="5">
        <f t="shared" si="72"/>
        <v>1.6846004263940484</v>
      </c>
      <c r="H74" s="5">
        <f t="shared" si="72"/>
        <v>1.4700683584347725</v>
      </c>
      <c r="I74" s="5">
        <f t="shared" si="72"/>
        <v>1.3514741936654389</v>
      </c>
      <c r="J74" s="5">
        <f t="shared" si="72"/>
        <v>1.2790676816401207</v>
      </c>
    </row>
    <row r="75" spans="2:12" x14ac:dyDescent="0.2">
      <c r="B75" s="3" t="s">
        <v>4</v>
      </c>
      <c r="C75" s="4">
        <f>1/C74</f>
        <v>6.4915060394066443E-2</v>
      </c>
      <c r="D75" s="4">
        <f t="shared" ref="D75:J75" si="73">1/D74</f>
        <v>0.17481943269341893</v>
      </c>
      <c r="E75" s="4">
        <f t="shared" si="73"/>
        <v>0.31419922899612218</v>
      </c>
      <c r="F75" s="4">
        <f t="shared" si="73"/>
        <v>0.46361986937269906</v>
      </c>
      <c r="G75" s="4">
        <f t="shared" si="73"/>
        <v>0.59361257680584723</v>
      </c>
      <c r="H75" s="4">
        <f t="shared" si="73"/>
        <v>0.68024047607196381</v>
      </c>
      <c r="I75" s="4">
        <f t="shared" si="73"/>
        <v>0.73993273766317491</v>
      </c>
      <c r="J75" s="4">
        <f t="shared" si="73"/>
        <v>0.78181945674502673</v>
      </c>
    </row>
    <row r="76" spans="2:12" x14ac:dyDescent="0.2">
      <c r="B76" s="3" t="s">
        <v>0</v>
      </c>
      <c r="C76" s="5">
        <f>C74/D74</f>
        <v>2.6930489108718185</v>
      </c>
      <c r="D76" s="5">
        <f t="shared" ref="D76:I76" si="74">D74/E74</f>
        <v>1.7972786214627168</v>
      </c>
      <c r="E76" s="5">
        <f t="shared" si="74"/>
        <v>1.4755601751601402</v>
      </c>
      <c r="F76" s="5">
        <f t="shared" si="74"/>
        <v>1.2803864027851843</v>
      </c>
      <c r="G76" s="5">
        <f t="shared" si="74"/>
        <v>1.1459333960413207</v>
      </c>
      <c r="H76" s="5">
        <f t="shared" si="74"/>
        <v>1.0877517050086507</v>
      </c>
      <c r="I76" s="5">
        <f t="shared" si="74"/>
        <v>1.0566088198964365</v>
      </c>
      <c r="J76" s="5">
        <f>J74</f>
        <v>1.2790676816401207</v>
      </c>
    </row>
  </sheetData>
  <pageMargins left="0.45" right="0.45" top="0.5" bottom="0.5" header="0.05" footer="0.05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Benchmark</vt:lpstr>
      <vt:lpstr>Mixture Model</vt:lpstr>
    </vt:vector>
  </TitlesOfParts>
  <Company>SNL Financial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dharad</dc:creator>
  <cp:lastModifiedBy>Clark Dave - Princeton-MRAm</cp:lastModifiedBy>
  <cp:lastPrinted>2016-03-04T20:32:44Z</cp:lastPrinted>
  <dcterms:created xsi:type="dcterms:W3CDTF">2007-08-30T12:18:13Z</dcterms:created>
  <dcterms:modified xsi:type="dcterms:W3CDTF">2016-05-02T13:04:26Z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{D864EA13-28B5-45E1-BD6F-F418E9B9CEA4}</vt:lpwstr>
  </property>
</Properties>
</file>