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80" windowWidth="7650" windowHeight="9540" activeTab="0"/>
  </bookViews>
  <sheets>
    <sheet name="Cover" sheetId="1" r:id="rId1"/>
    <sheet name="Problems" sheetId="2" r:id="rId2"/>
    <sheet name="General" sheetId="3" r:id="rId3"/>
    <sheet name="Ground-Up" sheetId="4" r:id="rId4"/>
    <sheet name="NO ALAE" sheetId="5" r:id="rId5"/>
    <sheet name="ALAE_w_Loss" sheetId="6" r:id="rId6"/>
    <sheet name="ALAE_PR" sheetId="7" r:id="rId7"/>
    <sheet name="Retrospective" sheetId="8" r:id="rId8"/>
  </sheets>
  <definedNames>
    <definedName name="_xlnm.Print_Area" localSheetId="6">'ALAE_PR'!$A$1:$K$40</definedName>
    <definedName name="_xlnm.Print_Area" localSheetId="5">'ALAE_w_Loss'!$A$1:$I$40</definedName>
    <definedName name="_xlnm.Print_Area" localSheetId="0">'Cover'!$A$1:$K$35</definedName>
    <definedName name="_xlnm.Print_Area" localSheetId="2">'General'!$A$1:$J$35</definedName>
    <definedName name="_xlnm.Print_Area" localSheetId="3">'Ground-Up'!$A$1:$L$30</definedName>
    <definedName name="_xlnm.Print_Area" localSheetId="4">'NO ALAE'!$A$1:$H$40</definedName>
    <definedName name="_xlnm.Print_Area" localSheetId="1">'Problems'!$A$1:$I$20</definedName>
    <definedName name="_xlnm.Print_Area" localSheetId="7">'Retrospective'!$A$1:$H$40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<sst xmlns="http://schemas.openxmlformats.org/spreadsheetml/2006/main" count="259" uniqueCount="124">
  <si>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</si>
  <si>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</si>
  <si>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</si>
  <si>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</si>
  <si>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</si>
  <si>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</si>
  <si>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</si>
  <si>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</si>
  <si>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</si>
  <si>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</si>
  <si>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Sched P</t>
  </si>
  <si>
    <t>Projected</t>
  </si>
  <si>
    <t>Direct</t>
  </si>
  <si>
    <t>E.P.</t>
  </si>
  <si>
    <t>On Level</t>
  </si>
  <si>
    <t>Reported</t>
  </si>
  <si>
    <t>Trended &amp;</t>
  </si>
  <si>
    <t xml:space="preserve">Loss &amp; </t>
  </si>
  <si>
    <t>Gross</t>
  </si>
  <si>
    <t>Accident</t>
  </si>
  <si>
    <t>Earned</t>
  </si>
  <si>
    <t>Industry</t>
  </si>
  <si>
    <t>Trend</t>
  </si>
  <si>
    <t xml:space="preserve">Developed </t>
  </si>
  <si>
    <t>ALAE</t>
  </si>
  <si>
    <t>Developed</t>
  </si>
  <si>
    <t>Carried</t>
  </si>
  <si>
    <t>Year</t>
  </si>
  <si>
    <t>Premium</t>
  </si>
  <si>
    <t>Factors</t>
  </si>
  <si>
    <t>LDF</t>
  </si>
  <si>
    <t>Factor</t>
  </si>
  <si>
    <t>Losses</t>
  </si>
  <si>
    <t>Ratio</t>
  </si>
  <si>
    <t>(11)</t>
  </si>
  <si>
    <t>Schedule P Projected Loss &amp; ALAE Ratio</t>
  </si>
  <si>
    <t>(12)</t>
  </si>
  <si>
    <t>This Treaty's Projected Loss &amp; ALAE Ratio</t>
  </si>
  <si>
    <t>(13)</t>
  </si>
  <si>
    <t>Industry Ratio of ALAE / Loss</t>
  </si>
  <si>
    <t>(14)</t>
  </si>
  <si>
    <t>This Treaty's Projected Loss Ratio, excl ALAE</t>
  </si>
  <si>
    <t>XS</t>
  </si>
  <si>
    <t>Policy</t>
  </si>
  <si>
    <t>Prem</t>
  </si>
  <si>
    <t>Distr.</t>
  </si>
  <si>
    <t>Limit "L"</t>
  </si>
  <si>
    <t>Pareto</t>
  </si>
  <si>
    <t>Severity</t>
  </si>
  <si>
    <t>LAS at L</t>
  </si>
  <si>
    <t>=  [ LAS(100) - LAS(100) ] / LAS(100)</t>
  </si>
  <si>
    <t>=  [ LAS(200) - LAS(100) ] / LAS(300)</t>
  </si>
  <si>
    <t>=  [ LAS(200) - LAS(100) ] / LAS(500)</t>
  </si>
  <si>
    <t>=  [ LAS(200) - LAS(100) ] / LAS(1000)</t>
  </si>
  <si>
    <t>Excess LAS as % of LAS at L</t>
  </si>
  <si>
    <t>Ltd Avg</t>
  </si>
  <si>
    <t>Prem Ops 1</t>
  </si>
  <si>
    <t>Weighted Average:</t>
  </si>
  <si>
    <t>CASE ONE:  TREATY EXCLUDES ALAE</t>
  </si>
  <si>
    <t>Prem Ops 2</t>
  </si>
  <si>
    <t>Prem Ops 3</t>
  </si>
  <si>
    <t>Excess</t>
  </si>
  <si>
    <t>LAS</t>
  </si>
  <si>
    <t xml:space="preserve">as % of </t>
  </si>
  <si>
    <t>Ground-Up</t>
  </si>
  <si>
    <t>Loss Ratio</t>
  </si>
  <si>
    <t>Subject Premium:</t>
  </si>
  <si>
    <t>Expected Losses:</t>
  </si>
  <si>
    <t>CASE TWO:  TREATY INCLUDES ALAE WITH LOSS</t>
  </si>
  <si>
    <t>=  [ LAS(100) - LAS(76.9) ] / LAS(100)</t>
  </si>
  <si>
    <t>=  [ LAS(153.8) - LAS(76.9) ] / LAS(300)</t>
  </si>
  <si>
    <t>=  [ LAS(153.8) - LAS(76.9) ] / LAS(500)</t>
  </si>
  <si>
    <t>=  [ LAS(153.8) - LAS(76.9) ] / LAS(1000)</t>
  </si>
  <si>
    <t>Loss &amp;</t>
  </si>
  <si>
    <t>ALAE Ratio</t>
  </si>
  <si>
    <t>CASE THREE:  TREATY PAYS ALAE IN PROPORTION TO LOSS</t>
  </si>
  <si>
    <t>=  {1.3 ALAE *  [ LAS(100) - LAS(100) ] } / {1.3 ALAE * LAS(100) }</t>
  </si>
  <si>
    <t>=  {1.3 ALAE *  [ LAS(200) - LAS(100) ] } / {1.3 ALAE * LAS(300) }</t>
  </si>
  <si>
    <t>=  {1.3 ALAE *  [ LAS(200) - LAS(100) ] } / {1.3 ALAE * LAS(500) }</t>
  </si>
  <si>
    <t>=  {1.3 ALAE *  [ LAS(200) - LAS(100) ] } / {1.3 ALAE * LAS(1000) }</t>
  </si>
  <si>
    <t>PROBLEMS WITH EXPERIENCE RATING</t>
  </si>
  <si>
    <t>GENERAL PROCEDURE IN EXPOSURE RATING</t>
  </si>
  <si>
    <t>PRINCIPLE OF EXPOSURE RATING:</t>
  </si>
  <si>
    <t>THERE IS RARELY ENOUGH INDIVIDUAL COMPANY DATA TO</t>
  </si>
  <si>
    <t>THIS USUALLY MEANS INDUSTRY DATA FROM THE RATING BUREAUS.</t>
  </si>
  <si>
    <t>BUT IT COULD MEAN DATA FROM A MUCH LARGER COMPANY.</t>
  </si>
  <si>
    <t>RELIABLY EXPERIENCE RATE AN EXCESS LAYER, SO</t>
  </si>
  <si>
    <t>ESTIMATE THE EXCESS LOSSES BASED ON SOME</t>
  </si>
  <si>
    <t>LARGER BODY OF DATA.</t>
  </si>
  <si>
    <t>FOR LIABILITY WE USUALLY:</t>
  </si>
  <si>
    <t>USE THE SIZE OF LOSS DISTRIBUTION UNDERLYING ISO ILF TABLES.</t>
  </si>
  <si>
    <t>NUMBER OF EXCESS CLAIMS RARELY ENOUGH FOR FULL CREDIBILITY</t>
  </si>
  <si>
    <t>IS OLD HISTORICAL EXPERIENCE STILL RELEVANT?</t>
  </si>
  <si>
    <t>(CHANGES IN PRACTICES, DRIFT IN MIX BY CLASS AND POLICY LIMIT, ETC.)</t>
  </si>
  <si>
    <t>OFTEN HARD TO GET HISTORY OF PRICE CHANGES</t>
  </si>
  <si>
    <t>COMPANY EXCESS LOSS DEVELOPMENT OFTEN UNSTABLE</t>
  </si>
  <si>
    <t>INDUSTRY FACTORS NOT APPROPRIATE FOR ANY ONE COMPANY</t>
  </si>
  <si>
    <t>"NEWMAN IS MY SWORN ENEMY"  (JERRY SEINFELD)</t>
  </si>
  <si>
    <t>CALCULATE THE LIMITED AVERAGE SEVERITY (LAS) PORTION OF THE ILFs.</t>
  </si>
  <si>
    <t>DO THIS FOR EACH POLICY LIMIT, AND EACH ILF TABLE, AND WEIGHT.</t>
  </si>
  <si>
    <t>CALCULATE THE RATIO OF EXCESS LAS TO LAS, AT EACH POLICY LIMIT.</t>
  </si>
  <si>
    <t>CONVERT THE RATIO OF EXCESS LAS TO LAS, INTO EXCESS LAS TO PREMIUM.</t>
  </si>
  <si>
    <t>PROJECT THE GROUND-UP LOSS RATIO.</t>
  </si>
  <si>
    <t>PROJECTION OF GROUND-UP LOSS RATIO</t>
  </si>
  <si>
    <t>Note that Schedule P contains business that is not subject to this treaty.</t>
  </si>
  <si>
    <t>L.&amp; ALAE R.</t>
  </si>
  <si>
    <t>where 153,846 = 200,000 / (1. + 30% ALAE)</t>
  </si>
  <si>
    <t>where  76,923 = 100,000 / (1. + 30% ALAE)</t>
  </si>
  <si>
    <t>VANDELAY INDUSTRIES</t>
  </si>
  <si>
    <t>Layer</t>
  </si>
  <si>
    <t>Average</t>
  </si>
  <si>
    <t>SAME ILFs, DIFFERENT PREMIUM DISTRIBUTION BY LIMIT</t>
  </si>
  <si>
    <t>1995</t>
  </si>
  <si>
    <t>1996</t>
  </si>
  <si>
    <t>1997</t>
  </si>
  <si>
    <t>1998</t>
  </si>
  <si>
    <t>1999</t>
  </si>
  <si>
    <t>XS LAS / PREM</t>
  </si>
  <si>
    <t>RETROSPECTIVE PRICING OF CASE THREE (ALAE IN PROPORTION TO LOSS)</t>
  </si>
  <si>
    <t>INTRODUCTION TO EXPOSURE RATING</t>
  </si>
  <si>
    <t>SESSION REI - 18</t>
  </si>
  <si>
    <t>JEROME E. TUTTLE, FCAS   -   ST. PAUL RE</t>
  </si>
  <si>
    <t>MARCH 9, 2000</t>
  </si>
  <si>
    <t>CAS SEMINAR ON RATEMAKING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</si>
</sst>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00_);_(* \(#,##0.000\);_(* &quot;-&quot;??_);_(@_)"/>
    <numFmt numFmtId="167" formatCode="_(* #,##0_);_(* \(#,##0\);_(* &quot;-&quot;??_);_(@_)"/>
    <numFmt numFmtId="168" formatCode="0.000"/>
    <numFmt numFmtId="169" formatCode="_(* #,##0.0_);_(* \(#,##0.0\);_(* &quot;-&quot;??_);_(@_)"/>
    <numFmt numFmtId="170" formatCode="_(* #,##0.0_);_(* \(#,##0.0\);_(* &quot;-&quot;?_);_(@_)"/>
  </numFmts>
  <fonts count="5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15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64" fontId="2" fillId="0" borderId="0" xfId="19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133350</xdr:rowOff>
    </xdr:from>
    <xdr:to>
      <xdr:col>7</xdr:col>
      <xdr:colOff>95250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885950"/>
          <a:ext cx="19240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E33"/>
  <sheetViews>
    <sheetView tabSelected="1" workbookViewId="0" topLeftCell="A1">
      <selection activeCell="A1" sqref="A1:K35"/>
    </sheetView>
  </sheetViews>
  <sheetFormatPr defaultColWidth="9.140625" defaultRowHeight="12.75"/>
  <sheetData>
    <row r="4" ht="18">
      <c r="C4" s="20" t="s">
        <v>119</v>
      </c>
    </row>
    <row r="6" ht="18">
      <c r="E6" s="20" t="s">
        <v>120</v>
      </c>
    </row>
    <row r="29" ht="18">
      <c r="E29" s="20" t="s">
        <v>121</v>
      </c>
    </row>
    <row r="31" ht="18">
      <c r="E31" s="20" t="s">
        <v>123</v>
      </c>
    </row>
    <row r="33" ht="18">
      <c r="E33" s="21" t="s">
        <v>122</v>
      </c>
    </row>
  </sheetData>
  <printOptions/>
  <pageMargins left="0.75" right="0.75" top="1" bottom="1" header="0.5" footer="0.5"/>
  <pageSetup fitToHeight="1" fitToWidth="1"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A2" sqref="A2"/>
    </sheetView>
  </sheetViews>
  <sheetFormatPr defaultColWidth="9.140625" defaultRowHeight="12.75"/>
  <sheetData>
    <row r="1" spans="1:3" ht="12.75">
      <c r="A1" s="3" t="s">
        <v>108</v>
      </c>
      <c r="B1" s="3"/>
      <c r="C1" s="3"/>
    </row>
    <row r="2" spans="1:3" ht="12.75">
      <c r="A2" s="4">
        <v>100000</v>
      </c>
      <c r="B2" s="5" t="s">
        <v>42</v>
      </c>
      <c r="C2" s="4">
        <v>100000</v>
      </c>
    </row>
    <row r="3" ht="12.75">
      <c r="A3" s="3" t="s">
        <v>80</v>
      </c>
    </row>
    <row r="6" ht="12.75">
      <c r="B6" s="3" t="s">
        <v>91</v>
      </c>
    </row>
    <row r="7" ht="12.75">
      <c r="B7" s="3"/>
    </row>
    <row r="8" ht="12.75">
      <c r="B8" s="3" t="s">
        <v>92</v>
      </c>
    </row>
    <row r="9" ht="12.75">
      <c r="B9" s="3" t="s">
        <v>93</v>
      </c>
    </row>
    <row r="10" ht="12.75">
      <c r="B10" s="3"/>
    </row>
    <row r="11" ht="12.75">
      <c r="B11" s="3" t="s">
        <v>94</v>
      </c>
    </row>
    <row r="12" ht="12.75">
      <c r="B12" s="3"/>
    </row>
    <row r="13" ht="12.75">
      <c r="B13" s="3" t="s">
        <v>95</v>
      </c>
    </row>
    <row r="14" ht="12.75">
      <c r="B14" s="3"/>
    </row>
    <row r="15" ht="12.75">
      <c r="B15" s="3" t="s">
        <v>96</v>
      </c>
    </row>
    <row r="16" ht="12.75">
      <c r="B16" s="3"/>
    </row>
    <row r="17" ht="12.75">
      <c r="B17" s="3" t="s">
        <v>97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tr">
        <f>Problems!A1</f>
        <v>VANDELAY INDUSTRIES</v>
      </c>
    </row>
    <row r="2" spans="1:3" ht="12.75">
      <c r="A2" s="4">
        <v>100000</v>
      </c>
      <c r="B2" s="5" t="s">
        <v>42</v>
      </c>
      <c r="C2" s="4">
        <v>100000</v>
      </c>
    </row>
    <row r="3" ht="12.75">
      <c r="A3" s="3" t="s">
        <v>81</v>
      </c>
    </row>
    <row r="6" ht="12.75">
      <c r="B6" s="9" t="s">
        <v>82</v>
      </c>
    </row>
    <row r="7" ht="12.75">
      <c r="B7" s="9"/>
    </row>
    <row r="8" ht="12.75">
      <c r="B8" s="3"/>
    </row>
    <row r="9" ht="12.75">
      <c r="B9" s="3" t="s">
        <v>83</v>
      </c>
    </row>
    <row r="10" ht="12.75">
      <c r="B10" s="6" t="s">
        <v>86</v>
      </c>
    </row>
    <row r="11" ht="12.75">
      <c r="B11" s="3"/>
    </row>
    <row r="12" ht="12.75">
      <c r="B12" s="6" t="s">
        <v>87</v>
      </c>
    </row>
    <row r="13" ht="12.75">
      <c r="B13" s="6" t="s">
        <v>88</v>
      </c>
    </row>
    <row r="14" ht="12.75">
      <c r="B14" s="3"/>
    </row>
    <row r="15" ht="12.75">
      <c r="B15" s="6" t="s">
        <v>84</v>
      </c>
    </row>
    <row r="16" ht="12.75">
      <c r="B16" s="3" t="s">
        <v>85</v>
      </c>
    </row>
    <row r="19" ht="12.75">
      <c r="B19" s="9" t="s">
        <v>89</v>
      </c>
    </row>
    <row r="20" ht="12.75">
      <c r="B20" s="9"/>
    </row>
    <row r="22" ht="12.75">
      <c r="B22" s="6" t="s">
        <v>102</v>
      </c>
    </row>
    <row r="23" ht="12.75">
      <c r="B23" s="3"/>
    </row>
    <row r="24" ht="12.75">
      <c r="B24" s="6" t="s">
        <v>90</v>
      </c>
    </row>
    <row r="25" ht="12.75">
      <c r="B25" s="3"/>
    </row>
    <row r="26" ht="12.75">
      <c r="B26" s="6" t="s">
        <v>98</v>
      </c>
    </row>
    <row r="27" ht="12.75">
      <c r="B27" s="3"/>
    </row>
    <row r="28" ht="12.75">
      <c r="B28" s="6" t="s">
        <v>100</v>
      </c>
    </row>
    <row r="29" ht="12.75">
      <c r="B29" s="3"/>
    </row>
    <row r="30" ht="12.75">
      <c r="B30" s="3" t="s">
        <v>99</v>
      </c>
    </row>
    <row r="31" ht="12.75">
      <c r="B31" s="3"/>
    </row>
    <row r="32" ht="12.75">
      <c r="B32" s="3" t="s">
        <v>101</v>
      </c>
    </row>
  </sheetData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D5" sqref="D5:G5"/>
    </sheetView>
  </sheetViews>
  <sheetFormatPr defaultColWidth="9.140625" defaultRowHeight="12.75"/>
  <cols>
    <col min="8" max="8" width="14.28125" style="0" customWidth="1"/>
    <col min="9" max="9" width="10.421875" style="0" customWidth="1"/>
    <col min="11" max="11" width="10.140625" style="0" customWidth="1"/>
    <col min="12" max="12" width="11.8515625" style="0" customWidth="1"/>
  </cols>
  <sheetData>
    <row r="1" spans="1:7" ht="12.75">
      <c r="A1" s="3" t="str">
        <f>Problems!A1</f>
        <v>VANDELAY INDUSTRIES</v>
      </c>
      <c r="B1" s="1"/>
      <c r="C1" s="1"/>
      <c r="D1" s="1"/>
      <c r="E1" s="2"/>
      <c r="F1" s="1"/>
      <c r="G1" s="1"/>
    </row>
    <row r="2" spans="1:7" ht="12.75">
      <c r="A2" s="6" t="s">
        <v>103</v>
      </c>
      <c r="B2" s="1"/>
      <c r="D2" s="1"/>
      <c r="E2" s="2"/>
      <c r="F2" s="1"/>
      <c r="G2" s="1"/>
    </row>
    <row r="3" spans="2:7" ht="12.75">
      <c r="B3" s="1"/>
      <c r="C3" s="1"/>
      <c r="D3" s="1"/>
      <c r="E3" s="2"/>
      <c r="F3" s="1"/>
      <c r="G3" s="1"/>
    </row>
    <row r="4" spans="2:7" ht="12.75">
      <c r="B4" s="1"/>
      <c r="C4" s="1"/>
      <c r="D4" s="1"/>
      <c r="E4" s="2"/>
      <c r="F4" s="1"/>
      <c r="G4" s="1"/>
    </row>
    <row r="5" spans="1:13" ht="12.75">
      <c r="A5" s="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3"/>
      <c r="K5" s="5" t="s">
        <v>8</v>
      </c>
      <c r="L5" s="5" t="s">
        <v>9</v>
      </c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7" t="s">
        <v>10</v>
      </c>
      <c r="C7" s="3"/>
      <c r="D7" s="3"/>
      <c r="E7" s="7" t="s">
        <v>10</v>
      </c>
      <c r="F7" s="3"/>
      <c r="G7" s="3"/>
      <c r="H7" s="3"/>
      <c r="I7" s="7" t="s">
        <v>11</v>
      </c>
      <c r="J7" s="3"/>
      <c r="K7" s="3" t="s">
        <v>25</v>
      </c>
      <c r="L7" s="7" t="s">
        <v>10</v>
      </c>
      <c r="M7" s="3"/>
    </row>
    <row r="8" spans="1:13" ht="12.75">
      <c r="A8" s="3"/>
      <c r="B8" s="7" t="s">
        <v>12</v>
      </c>
      <c r="C8" s="7" t="s">
        <v>13</v>
      </c>
      <c r="D8" s="7" t="s">
        <v>14</v>
      </c>
      <c r="E8" s="7" t="s">
        <v>15</v>
      </c>
      <c r="F8" s="3"/>
      <c r="G8" s="3"/>
      <c r="H8" s="5" t="s">
        <v>16</v>
      </c>
      <c r="I8" s="7" t="s">
        <v>17</v>
      </c>
      <c r="J8" s="3"/>
      <c r="K8" s="7" t="s">
        <v>17</v>
      </c>
      <c r="L8" s="7" t="s">
        <v>18</v>
      </c>
      <c r="M8" s="3"/>
    </row>
    <row r="9" spans="1:13" ht="12.75">
      <c r="A9" s="13" t="s">
        <v>19</v>
      </c>
      <c r="B9" s="7" t="s">
        <v>20</v>
      </c>
      <c r="C9" s="7" t="s">
        <v>14</v>
      </c>
      <c r="D9" s="7" t="s">
        <v>20</v>
      </c>
      <c r="E9" s="7" t="s">
        <v>17</v>
      </c>
      <c r="F9" s="7" t="s">
        <v>21</v>
      </c>
      <c r="G9" s="5" t="s">
        <v>22</v>
      </c>
      <c r="H9" s="7" t="s">
        <v>23</v>
      </c>
      <c r="I9" s="7" t="s">
        <v>24</v>
      </c>
      <c r="J9" s="3"/>
      <c r="K9" s="7" t="s">
        <v>24</v>
      </c>
      <c r="L9" s="7" t="s">
        <v>26</v>
      </c>
      <c r="M9" s="3"/>
    </row>
    <row r="10" spans="1:13" ht="12.75">
      <c r="A10" s="14" t="s">
        <v>27</v>
      </c>
      <c r="B10" s="14" t="s">
        <v>28</v>
      </c>
      <c r="C10" s="14" t="s">
        <v>29</v>
      </c>
      <c r="D10" s="14" t="s">
        <v>13</v>
      </c>
      <c r="E10" s="15" t="s">
        <v>24</v>
      </c>
      <c r="F10" s="8" t="s">
        <v>30</v>
      </c>
      <c r="G10" s="8" t="s">
        <v>31</v>
      </c>
      <c r="H10" s="15" t="s">
        <v>32</v>
      </c>
      <c r="I10" s="8" t="s">
        <v>33</v>
      </c>
      <c r="J10" s="9"/>
      <c r="K10" s="8" t="s">
        <v>33</v>
      </c>
      <c r="L10" s="8" t="s">
        <v>105</v>
      </c>
      <c r="M10" s="3"/>
    </row>
    <row r="11" spans="1:13" ht="12.75">
      <c r="A11" s="13"/>
      <c r="B11" s="13"/>
      <c r="C11" s="13"/>
      <c r="D11" s="13"/>
      <c r="E11" s="7"/>
      <c r="F11" s="5"/>
      <c r="G11" s="5"/>
      <c r="H11" s="7"/>
      <c r="I11" s="7"/>
      <c r="J11" s="3"/>
      <c r="K11" s="5"/>
      <c r="L11" s="7"/>
      <c r="M11" s="3"/>
    </row>
    <row r="12" spans="1:13" ht="12.75">
      <c r="A12" s="7">
        <v>1994</v>
      </c>
      <c r="B12" s="16">
        <v>11051</v>
      </c>
      <c r="C12" s="17">
        <v>1.5</v>
      </c>
      <c r="D12" s="4">
        <f>ROUND(B12*C12,0)</f>
        <v>16577</v>
      </c>
      <c r="E12" s="16">
        <v>3618</v>
      </c>
      <c r="F12" s="3">
        <v>1.186</v>
      </c>
      <c r="G12" s="3">
        <v>1.216</v>
      </c>
      <c r="H12" s="18">
        <f>ROUND(E12*F12*G12,0)</f>
        <v>5218</v>
      </c>
      <c r="I12" s="11">
        <f aca="true" t="shared" si="0" ref="I12:I18">ROUND(H12/D12,3)</f>
        <v>0.315</v>
      </c>
      <c r="J12" s="3"/>
      <c r="K12" s="11">
        <f>ROUND(E12*F12/B12,3)</f>
        <v>0.388</v>
      </c>
      <c r="L12" s="11">
        <v>0.352</v>
      </c>
      <c r="M12" s="3"/>
    </row>
    <row r="13" spans="1:13" ht="12.75">
      <c r="A13" s="7">
        <v>1995</v>
      </c>
      <c r="B13" s="16">
        <v>19976</v>
      </c>
      <c r="C13" s="17">
        <v>1.5</v>
      </c>
      <c r="D13" s="4">
        <f>ROUND(B13*C13,0)</f>
        <v>29964</v>
      </c>
      <c r="E13" s="16">
        <v>6562</v>
      </c>
      <c r="F13" s="3">
        <v>1.277</v>
      </c>
      <c r="G13" s="19">
        <v>1.205</v>
      </c>
      <c r="H13" s="18">
        <f>ROUND(E13*F13*G13,0)</f>
        <v>10098</v>
      </c>
      <c r="I13" s="11">
        <f t="shared" si="0"/>
        <v>0.337</v>
      </c>
      <c r="J13" s="3"/>
      <c r="K13" s="11">
        <f>ROUND(E13*F13/B13,3)</f>
        <v>0.419</v>
      </c>
      <c r="L13" s="11">
        <v>0.387</v>
      </c>
      <c r="M13" s="3"/>
    </row>
    <row r="14" spans="1:13" ht="12.75">
      <c r="A14" s="7">
        <f>A13+1</f>
        <v>1996</v>
      </c>
      <c r="B14" s="16">
        <v>22937</v>
      </c>
      <c r="C14" s="17">
        <v>1.48</v>
      </c>
      <c r="D14" s="4">
        <f>ROUND(B14*C14,0)</f>
        <v>33947</v>
      </c>
      <c r="E14" s="16">
        <v>5760</v>
      </c>
      <c r="F14" s="3">
        <v>1.469</v>
      </c>
      <c r="G14" s="19">
        <v>1.165</v>
      </c>
      <c r="H14" s="18">
        <f>ROUND(E14*F14*G14,0)</f>
        <v>9858</v>
      </c>
      <c r="I14" s="11">
        <f t="shared" si="0"/>
        <v>0.29</v>
      </c>
      <c r="J14" s="3"/>
      <c r="K14" s="11">
        <f>ROUND(E14*F14/B14,3)</f>
        <v>0.369</v>
      </c>
      <c r="L14" s="11">
        <v>0.35</v>
      </c>
      <c r="M14" s="3"/>
    </row>
    <row r="15" spans="1:13" ht="12.75">
      <c r="A15" s="7">
        <f>A14+1</f>
        <v>1997</v>
      </c>
      <c r="B15" s="16">
        <v>24400</v>
      </c>
      <c r="C15" s="17">
        <v>1.3970588235294117</v>
      </c>
      <c r="D15" s="4">
        <f>ROUND(B15*C15,0)</f>
        <v>34088</v>
      </c>
      <c r="E15" s="16">
        <v>4571</v>
      </c>
      <c r="F15" s="3">
        <v>1.924</v>
      </c>
      <c r="G15" s="19">
        <v>1.122</v>
      </c>
      <c r="H15" s="18">
        <f>ROUND(E15*F15*G15,0)</f>
        <v>9868</v>
      </c>
      <c r="I15" s="11">
        <f t="shared" si="0"/>
        <v>0.289</v>
      </c>
      <c r="J15" s="3"/>
      <c r="K15" s="11">
        <f>ROUND(E15*F15/B15,3)</f>
        <v>0.36</v>
      </c>
      <c r="L15" s="11">
        <v>0.371</v>
      </c>
      <c r="M15" s="3"/>
    </row>
    <row r="16" spans="1:13" ht="12.75">
      <c r="A16" s="7">
        <f>A15+1</f>
        <v>1998</v>
      </c>
      <c r="B16" s="16">
        <v>36144</v>
      </c>
      <c r="C16" s="17">
        <v>1.2045454545454546</v>
      </c>
      <c r="D16" s="4">
        <f>ROUND(B16*C16,0)</f>
        <v>43537</v>
      </c>
      <c r="E16" s="16">
        <v>3761</v>
      </c>
      <c r="F16" s="3">
        <v>3.234</v>
      </c>
      <c r="G16" s="19">
        <v>1.08</v>
      </c>
      <c r="H16" s="18">
        <f>ROUND(E16*F16*G16,0)</f>
        <v>13136</v>
      </c>
      <c r="I16" s="11">
        <f t="shared" si="0"/>
        <v>0.302</v>
      </c>
      <c r="J16" s="3"/>
      <c r="K16" s="11">
        <f>ROUND(E16*F16/B16,3)</f>
        <v>0.337</v>
      </c>
      <c r="L16" s="11">
        <v>0.392</v>
      </c>
      <c r="M16" s="3"/>
    </row>
    <row r="17" spans="1:13" ht="12.75">
      <c r="A17" s="7"/>
      <c r="B17" s="4"/>
      <c r="C17" s="17"/>
      <c r="D17" s="4"/>
      <c r="E17" s="4"/>
      <c r="F17" s="3"/>
      <c r="G17" s="19"/>
      <c r="H17" s="18"/>
      <c r="I17" s="11"/>
      <c r="J17" s="3"/>
      <c r="K17" s="11"/>
      <c r="L17" s="3"/>
      <c r="M17" s="3"/>
    </row>
    <row r="18" spans="1:13" ht="12.75">
      <c r="A18" s="3"/>
      <c r="B18" s="18">
        <f>SUM(B12:B16)</f>
        <v>114508</v>
      </c>
      <c r="C18" s="3"/>
      <c r="D18" s="18">
        <f>SUM(D12:D16)</f>
        <v>158113</v>
      </c>
      <c r="E18" s="18">
        <f>SUM(E12:E16)</f>
        <v>24272</v>
      </c>
      <c r="F18" s="3"/>
      <c r="G18" s="3"/>
      <c r="H18" s="18">
        <f>SUM(H12:H16)</f>
        <v>48178</v>
      </c>
      <c r="I18" s="11">
        <f t="shared" si="0"/>
        <v>0.305</v>
      </c>
      <c r="J18" s="3"/>
      <c r="K18" s="11">
        <f>SUMPRODUCT($B12:$B16,K12:K16)/$B18</f>
        <v>0.3675377528207636</v>
      </c>
      <c r="L18" s="11">
        <f>SUMPRODUCT($B12:$B16,L12:L16)/$B18</f>
        <v>0.37437962413106507</v>
      </c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11"/>
      <c r="J20" s="3"/>
      <c r="K20" s="3"/>
      <c r="L20" s="3"/>
      <c r="M20" s="3"/>
    </row>
    <row r="21" spans="1:13" ht="12.75">
      <c r="A21" s="3"/>
      <c r="B21" s="3"/>
      <c r="C21" s="3"/>
      <c r="D21" s="5" t="s">
        <v>34</v>
      </c>
      <c r="E21" s="3" t="s">
        <v>35</v>
      </c>
      <c r="F21" s="3"/>
      <c r="G21" s="3"/>
      <c r="H21" s="3"/>
      <c r="I21" s="12">
        <f>I18</f>
        <v>0.305</v>
      </c>
      <c r="J21" s="3"/>
      <c r="K21" s="3"/>
      <c r="L21" s="3"/>
      <c r="M21" s="3"/>
    </row>
    <row r="22" spans="1:13" ht="12.75">
      <c r="A22" s="3"/>
      <c r="B22" s="3"/>
      <c r="C22" s="3"/>
      <c r="D22" s="5" t="s">
        <v>36</v>
      </c>
      <c r="E22" s="3" t="s">
        <v>37</v>
      </c>
      <c r="F22" s="3"/>
      <c r="G22" s="3"/>
      <c r="H22" s="3"/>
      <c r="I22" s="10">
        <v>0.4</v>
      </c>
      <c r="J22" s="3"/>
      <c r="K22" s="3"/>
      <c r="L22" s="3"/>
      <c r="M22" s="3"/>
    </row>
    <row r="23" spans="1:13" ht="12.75">
      <c r="A23" s="3"/>
      <c r="B23" s="3"/>
      <c r="C23" s="3"/>
      <c r="D23" s="5" t="s">
        <v>38</v>
      </c>
      <c r="E23" s="6" t="s">
        <v>39</v>
      </c>
      <c r="F23" s="3"/>
      <c r="G23" s="3"/>
      <c r="H23" s="3"/>
      <c r="I23" s="10">
        <v>0.3</v>
      </c>
      <c r="J23" s="3"/>
      <c r="K23" s="3"/>
      <c r="L23" s="3"/>
      <c r="M23" s="3"/>
    </row>
    <row r="24" spans="1:13" ht="12.75">
      <c r="A24" s="3"/>
      <c r="B24" s="3"/>
      <c r="C24" s="3"/>
      <c r="D24" s="5" t="s">
        <v>40</v>
      </c>
      <c r="E24" s="6" t="s">
        <v>41</v>
      </c>
      <c r="F24" s="3"/>
      <c r="G24" s="3"/>
      <c r="H24" s="3"/>
      <c r="I24" s="11">
        <f>ROUND(I22/(1+I23),3)</f>
        <v>0.308</v>
      </c>
      <c r="J24" s="3"/>
      <c r="K24" s="3"/>
      <c r="L24" s="3"/>
      <c r="M24" s="3"/>
    </row>
    <row r="25" spans="1:13" ht="12.75">
      <c r="A25" s="3"/>
      <c r="B25" s="3"/>
      <c r="C25" s="3"/>
      <c r="D25" s="5"/>
      <c r="E25" s="6"/>
      <c r="F25" s="3"/>
      <c r="G25" s="3"/>
      <c r="H25" s="3"/>
      <c r="I25" s="11"/>
      <c r="J25" s="3"/>
      <c r="K25" s="3"/>
      <c r="L25" s="3"/>
      <c r="M25" s="3"/>
    </row>
    <row r="26" spans="1:13" ht="12.75">
      <c r="A26" s="3"/>
      <c r="B26" s="3"/>
      <c r="C26" s="3"/>
      <c r="D26" s="5"/>
      <c r="E26" s="6"/>
      <c r="F26" s="3"/>
      <c r="G26" s="3"/>
      <c r="H26" s="3"/>
      <c r="I26" s="11"/>
      <c r="J26" s="3"/>
      <c r="K26" s="3"/>
      <c r="L26" s="3"/>
      <c r="M26" s="3"/>
    </row>
    <row r="27" spans="1:13" ht="12.75">
      <c r="A27" s="6" t="s">
        <v>104</v>
      </c>
      <c r="B27" s="3"/>
      <c r="C27" s="3"/>
      <c r="D27" s="5"/>
      <c r="E27" s="6"/>
      <c r="F27" s="3"/>
      <c r="G27" s="3"/>
      <c r="H27" s="3"/>
      <c r="I27" s="11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</sheetData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B14" sqref="B14"/>
    </sheetView>
  </sheetViews>
  <sheetFormatPr defaultColWidth="9.140625" defaultRowHeight="12.75"/>
  <cols>
    <col min="1" max="1" width="11.00390625" style="0" customWidth="1"/>
    <col min="4" max="4" width="10.7109375" style="0" customWidth="1"/>
    <col min="5" max="5" width="12.8515625" style="0" customWidth="1"/>
  </cols>
  <sheetData>
    <row r="1" spans="1:5" ht="12.75">
      <c r="A1" s="3" t="str">
        <f>Problems!A1</f>
        <v>VANDELAY INDUSTRIES</v>
      </c>
      <c r="B1" s="3"/>
      <c r="C1" s="3"/>
      <c r="D1" s="3"/>
      <c r="E1" s="3"/>
    </row>
    <row r="2" spans="1:5" ht="12.75">
      <c r="A2" s="4">
        <v>100000</v>
      </c>
      <c r="B2" s="5" t="s">
        <v>42</v>
      </c>
      <c r="C2" s="4">
        <v>100000</v>
      </c>
      <c r="D2" s="3"/>
      <c r="E2" s="3"/>
    </row>
    <row r="3" spans="1:5" ht="12.75">
      <c r="A3" s="6" t="s">
        <v>58</v>
      </c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5" t="s">
        <v>0</v>
      </c>
      <c r="B6" s="5" t="s">
        <v>1</v>
      </c>
      <c r="C6" s="5" t="s">
        <v>2</v>
      </c>
      <c r="D6" s="5" t="s">
        <v>3</v>
      </c>
      <c r="E6" s="3"/>
    </row>
    <row r="7" spans="1:5" ht="12.75">
      <c r="A7" s="5"/>
      <c r="B7" s="5"/>
      <c r="C7" s="5"/>
      <c r="D7" s="5"/>
      <c r="E7" s="3"/>
    </row>
    <row r="8" spans="1:5" ht="12.75">
      <c r="A8" s="3"/>
      <c r="B8" s="3"/>
      <c r="C8" s="5" t="s">
        <v>56</v>
      </c>
      <c r="D8" s="3"/>
      <c r="E8" s="3"/>
    </row>
    <row r="9" spans="1:5" ht="12.75">
      <c r="A9" s="3"/>
      <c r="B9" s="3"/>
      <c r="C9" s="5" t="s">
        <v>47</v>
      </c>
      <c r="D9" s="3"/>
      <c r="E9" s="3"/>
    </row>
    <row r="10" spans="1:5" ht="12.75">
      <c r="A10" s="3"/>
      <c r="B10" s="3"/>
      <c r="C10" s="7" t="s">
        <v>55</v>
      </c>
      <c r="D10" s="3"/>
      <c r="E10" s="3"/>
    </row>
    <row r="11" spans="1:5" ht="12.75">
      <c r="A11" s="5" t="s">
        <v>43</v>
      </c>
      <c r="B11" s="5" t="s">
        <v>44</v>
      </c>
      <c r="C11" s="5" t="s">
        <v>48</v>
      </c>
      <c r="D11" s="3"/>
      <c r="E11" s="3"/>
    </row>
    <row r="12" spans="1:5" ht="12.75">
      <c r="A12" s="8" t="s">
        <v>46</v>
      </c>
      <c r="B12" s="8" t="s">
        <v>45</v>
      </c>
      <c r="C12" s="8" t="s">
        <v>49</v>
      </c>
      <c r="D12" s="9" t="s">
        <v>54</v>
      </c>
      <c r="E12" s="9"/>
    </row>
    <row r="13" spans="1:5" ht="12.75">
      <c r="A13" s="3"/>
      <c r="B13" s="3"/>
      <c r="C13" s="3"/>
      <c r="D13" s="3"/>
      <c r="E13" s="3"/>
    </row>
    <row r="14" spans="1:5" ht="12.75">
      <c r="A14" s="4">
        <v>100000</v>
      </c>
      <c r="B14" s="10">
        <v>0.15</v>
      </c>
      <c r="C14" s="4">
        <v>6262</v>
      </c>
      <c r="D14" s="11">
        <f>ROUND((C14-C14)/C14,3)</f>
        <v>0</v>
      </c>
      <c r="E14" s="6" t="s">
        <v>50</v>
      </c>
    </row>
    <row r="15" spans="1:5" ht="12.75">
      <c r="A15" s="4">
        <v>300000</v>
      </c>
      <c r="B15" s="10">
        <v>0.21</v>
      </c>
      <c r="C15" s="4">
        <v>7479</v>
      </c>
      <c r="D15" s="11">
        <f>ROUND((C$19-C$14)/C15,3)</f>
        <v>0.106</v>
      </c>
      <c r="E15" s="6" t="s">
        <v>51</v>
      </c>
    </row>
    <row r="16" spans="1:5" ht="12.75">
      <c r="A16" s="4">
        <v>500000</v>
      </c>
      <c r="B16" s="10">
        <v>0.24</v>
      </c>
      <c r="C16" s="4">
        <v>7930</v>
      </c>
      <c r="D16" s="11">
        <f>ROUND((C$19-C$14)/C16,3)</f>
        <v>0.1</v>
      </c>
      <c r="E16" s="6" t="s">
        <v>52</v>
      </c>
    </row>
    <row r="17" spans="1:5" ht="12.75">
      <c r="A17" s="4">
        <v>1000000</v>
      </c>
      <c r="B17" s="10">
        <v>0.4</v>
      </c>
      <c r="C17" s="4">
        <v>8396</v>
      </c>
      <c r="D17" s="11">
        <f>ROUND((C$19-C$14)/C17,3)</f>
        <v>0.095</v>
      </c>
      <c r="E17" s="6" t="s">
        <v>53</v>
      </c>
    </row>
    <row r="18" spans="1:5" ht="12.75">
      <c r="A18" s="4"/>
      <c r="B18" s="10"/>
      <c r="C18" s="3"/>
      <c r="D18" s="3"/>
      <c r="E18" s="3"/>
    </row>
    <row r="19" spans="1:5" ht="12.75">
      <c r="A19" s="4">
        <v>200000</v>
      </c>
      <c r="B19" s="3"/>
      <c r="C19" s="4">
        <v>7058</v>
      </c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 t="s">
        <v>57</v>
      </c>
      <c r="C22" s="3"/>
      <c r="D22" s="11">
        <f>ROUND(SUMPRODUCT(B14:B17,D14:D17),3)</f>
        <v>0.084</v>
      </c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6" ht="12.75">
      <c r="A26" s="5" t="s">
        <v>4</v>
      </c>
      <c r="B26" s="5" t="s">
        <v>5</v>
      </c>
      <c r="C26" s="5" t="s">
        <v>6</v>
      </c>
      <c r="D26" s="5" t="s">
        <v>7</v>
      </c>
      <c r="E26" s="5" t="s">
        <v>8</v>
      </c>
      <c r="F26" s="5" t="s">
        <v>9</v>
      </c>
    </row>
    <row r="27" spans="1:5" ht="12.75">
      <c r="A27" s="5"/>
      <c r="B27" s="5"/>
      <c r="C27" s="5"/>
      <c r="D27" s="3"/>
      <c r="E27" s="3"/>
    </row>
    <row r="28" spans="1:5" ht="12.75">
      <c r="A28" s="5"/>
      <c r="B28" s="3"/>
      <c r="C28" s="7" t="s">
        <v>61</v>
      </c>
      <c r="D28" s="3"/>
      <c r="E28" s="7" t="s">
        <v>61</v>
      </c>
    </row>
    <row r="29" spans="1:6" ht="12.75">
      <c r="A29" s="5"/>
      <c r="B29" s="3"/>
      <c r="C29" s="5" t="s">
        <v>62</v>
      </c>
      <c r="D29" s="3"/>
      <c r="E29" s="5" t="s">
        <v>62</v>
      </c>
      <c r="F29" s="5" t="s">
        <v>109</v>
      </c>
    </row>
    <row r="30" spans="1:6" ht="12.75">
      <c r="A30" s="3"/>
      <c r="B30" s="5" t="s">
        <v>44</v>
      </c>
      <c r="C30" s="5" t="s">
        <v>63</v>
      </c>
      <c r="D30" s="3" t="s">
        <v>64</v>
      </c>
      <c r="E30" s="5" t="s">
        <v>63</v>
      </c>
      <c r="F30" s="5" t="s">
        <v>110</v>
      </c>
    </row>
    <row r="31" spans="1:6" ht="12.75">
      <c r="A31" s="3"/>
      <c r="B31" s="5" t="s">
        <v>45</v>
      </c>
      <c r="C31" s="5" t="s">
        <v>49</v>
      </c>
      <c r="D31" s="3" t="s">
        <v>65</v>
      </c>
      <c r="E31" s="5" t="s">
        <v>44</v>
      </c>
      <c r="F31" s="5" t="s">
        <v>48</v>
      </c>
    </row>
    <row r="32" spans="1:5" ht="12.75">
      <c r="A32" s="3"/>
      <c r="B32" s="3"/>
      <c r="C32" s="5"/>
      <c r="D32" s="3"/>
      <c r="E32" s="3"/>
    </row>
    <row r="33" spans="1:6" ht="12.75">
      <c r="A33" s="3" t="s">
        <v>56</v>
      </c>
      <c r="B33" s="12">
        <v>0.09</v>
      </c>
      <c r="C33" s="12">
        <f>D22</f>
        <v>0.084</v>
      </c>
      <c r="D33" s="12">
        <v>0.308</v>
      </c>
      <c r="E33" s="11">
        <f>ROUND(C33*D33,3)</f>
        <v>0.026</v>
      </c>
      <c r="F33" s="4">
        <v>67993</v>
      </c>
    </row>
    <row r="34" spans="1:6" ht="12.75">
      <c r="A34" s="3" t="s">
        <v>59</v>
      </c>
      <c r="B34" s="12">
        <v>0.837</v>
      </c>
      <c r="C34" s="12">
        <v>0.112</v>
      </c>
      <c r="D34" s="12">
        <f>D33</f>
        <v>0.308</v>
      </c>
      <c r="E34" s="11">
        <f>ROUND(C34*D34,3)</f>
        <v>0.034</v>
      </c>
      <c r="F34" s="4">
        <v>73153</v>
      </c>
    </row>
    <row r="35" spans="1:6" ht="12.75">
      <c r="A35" s="3" t="s">
        <v>60</v>
      </c>
      <c r="B35" s="12">
        <v>0.073</v>
      </c>
      <c r="C35" s="12">
        <v>0.139</v>
      </c>
      <c r="D35" s="12">
        <f>D34</f>
        <v>0.308</v>
      </c>
      <c r="E35" s="11">
        <f>ROUND(C35*D35,3)</f>
        <v>0.043</v>
      </c>
      <c r="F35" s="4">
        <v>76384</v>
      </c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 t="s">
        <v>57</v>
      </c>
      <c r="D37" s="3"/>
      <c r="E37" s="11">
        <f>ROUND(SUMPRODUCT(B33:B35,E33:E35),3)</f>
        <v>0.034</v>
      </c>
    </row>
    <row r="38" spans="1:5" ht="12.75">
      <c r="A38" s="3"/>
      <c r="B38" s="3"/>
      <c r="C38" s="3" t="s">
        <v>66</v>
      </c>
      <c r="D38" s="3"/>
      <c r="E38" s="4">
        <v>40000000</v>
      </c>
    </row>
    <row r="39" spans="1:5" ht="12.75">
      <c r="A39" s="3"/>
      <c r="B39" s="3"/>
      <c r="C39" s="3" t="s">
        <v>67</v>
      </c>
      <c r="D39" s="3"/>
      <c r="E39" s="4">
        <f>ROUND(E37*E38,0)</f>
        <v>1360000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6">
      <selection activeCell="B17" sqref="B17"/>
    </sheetView>
  </sheetViews>
  <sheetFormatPr defaultColWidth="9.140625" defaultRowHeight="12.75"/>
  <cols>
    <col min="1" max="1" width="11.00390625" style="0" customWidth="1"/>
    <col min="4" max="4" width="10.57421875" style="0" customWidth="1"/>
    <col min="5" max="5" width="12.7109375" style="0" customWidth="1"/>
  </cols>
  <sheetData>
    <row r="1" spans="1:5" ht="12.75">
      <c r="A1" s="3" t="str">
        <f>Problems!A1</f>
        <v>VANDELAY INDUSTRIES</v>
      </c>
      <c r="B1" s="3"/>
      <c r="C1" s="3"/>
      <c r="D1" s="3"/>
      <c r="E1" s="3"/>
    </row>
    <row r="2" spans="1:5" ht="12.75">
      <c r="A2" s="4">
        <v>100000</v>
      </c>
      <c r="B2" s="5" t="s">
        <v>42</v>
      </c>
      <c r="C2" s="4">
        <v>100000</v>
      </c>
      <c r="D2" s="3"/>
      <c r="E2" s="3"/>
    </row>
    <row r="3" spans="1:5" ht="12.75">
      <c r="A3" s="6" t="s">
        <v>68</v>
      </c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5" t="s">
        <v>0</v>
      </c>
      <c r="B6" s="5" t="s">
        <v>1</v>
      </c>
      <c r="C6" s="5" t="s">
        <v>2</v>
      </c>
      <c r="D6" s="5" t="s">
        <v>3</v>
      </c>
      <c r="E6" s="3"/>
    </row>
    <row r="7" spans="1:5" ht="12.75">
      <c r="A7" s="5"/>
      <c r="B7" s="5"/>
      <c r="C7" s="5"/>
      <c r="D7" s="5"/>
      <c r="E7" s="3"/>
    </row>
    <row r="8" spans="1:5" ht="12.75">
      <c r="A8" s="3"/>
      <c r="B8" s="3"/>
      <c r="C8" s="5" t="s">
        <v>56</v>
      </c>
      <c r="D8" s="3"/>
      <c r="E8" s="3"/>
    </row>
    <row r="9" spans="1:5" ht="12.75">
      <c r="A9" s="3"/>
      <c r="B9" s="3"/>
      <c r="C9" s="5" t="s">
        <v>47</v>
      </c>
      <c r="D9" s="3"/>
      <c r="E9" s="3"/>
    </row>
    <row r="10" spans="1:5" ht="12.75">
      <c r="A10" s="3"/>
      <c r="B10" s="3"/>
      <c r="C10" s="7" t="s">
        <v>55</v>
      </c>
      <c r="D10" s="3"/>
      <c r="E10" s="3"/>
    </row>
    <row r="11" spans="1:5" ht="12.75">
      <c r="A11" s="5" t="s">
        <v>43</v>
      </c>
      <c r="B11" s="5" t="s">
        <v>44</v>
      </c>
      <c r="C11" s="5" t="s">
        <v>48</v>
      </c>
      <c r="D11" s="3"/>
      <c r="E11" s="3"/>
    </row>
    <row r="12" spans="1:5" ht="12.75">
      <c r="A12" s="8" t="s">
        <v>46</v>
      </c>
      <c r="B12" s="8" t="s">
        <v>45</v>
      </c>
      <c r="C12" s="8" t="s">
        <v>49</v>
      </c>
      <c r="D12" s="9" t="s">
        <v>54</v>
      </c>
      <c r="E12" s="9"/>
    </row>
    <row r="13" spans="1:5" ht="12.75">
      <c r="A13" s="3"/>
      <c r="B13" s="3"/>
      <c r="C13" s="3"/>
      <c r="D13" s="3"/>
      <c r="E13" s="3"/>
    </row>
    <row r="14" spans="1:5" ht="12.75">
      <c r="A14" s="4">
        <v>100000</v>
      </c>
      <c r="B14" s="10">
        <f>'NO ALAE'!B14</f>
        <v>0.15</v>
      </c>
      <c r="C14" s="4">
        <v>6262</v>
      </c>
      <c r="D14" s="11">
        <f>ROUND((C14-C$19)/C14,3)</f>
        <v>0.049</v>
      </c>
      <c r="E14" s="6" t="s">
        <v>69</v>
      </c>
    </row>
    <row r="15" spans="1:5" ht="12.75">
      <c r="A15" s="4">
        <v>300000</v>
      </c>
      <c r="B15" s="10">
        <f>'NO ALAE'!B15</f>
        <v>0.21</v>
      </c>
      <c r="C15" s="4">
        <v>7479</v>
      </c>
      <c r="D15" s="11">
        <f>ROUND((C$20-C$19)/C15,3)</f>
        <v>0.108</v>
      </c>
      <c r="E15" s="6" t="s">
        <v>70</v>
      </c>
    </row>
    <row r="16" spans="1:5" ht="12.75">
      <c r="A16" s="4">
        <v>500000</v>
      </c>
      <c r="B16" s="10">
        <f>'NO ALAE'!B16</f>
        <v>0.24</v>
      </c>
      <c r="C16" s="4">
        <v>7930</v>
      </c>
      <c r="D16" s="11">
        <f>ROUND((C$20-C$19)/C16,3)</f>
        <v>0.102</v>
      </c>
      <c r="E16" s="6" t="s">
        <v>71</v>
      </c>
    </row>
    <row r="17" spans="1:5" ht="12.75">
      <c r="A17" s="4">
        <v>1000000</v>
      </c>
      <c r="B17" s="10">
        <f>'NO ALAE'!B17</f>
        <v>0.4</v>
      </c>
      <c r="C17" s="4">
        <v>8396</v>
      </c>
      <c r="D17" s="11">
        <f>ROUND((C$20-C$19)/C17,3)</f>
        <v>0.096</v>
      </c>
      <c r="E17" s="6" t="s">
        <v>72</v>
      </c>
    </row>
    <row r="18" spans="1:5" ht="12.75">
      <c r="A18" s="4"/>
      <c r="B18" s="10"/>
      <c r="C18" s="3"/>
      <c r="D18" s="3"/>
      <c r="E18" s="3"/>
    </row>
    <row r="19" spans="1:5" ht="12.75">
      <c r="A19" s="4">
        <f>ROUND(100000/1.3,0)</f>
        <v>76923</v>
      </c>
      <c r="B19" s="3"/>
      <c r="C19" s="4">
        <v>5958</v>
      </c>
      <c r="D19" s="3"/>
      <c r="E19" s="6" t="s">
        <v>107</v>
      </c>
    </row>
    <row r="20" spans="1:5" ht="12.75">
      <c r="A20" s="4">
        <f>ROUND(200000/1.3,0)</f>
        <v>153846</v>
      </c>
      <c r="B20" s="3"/>
      <c r="C20" s="4">
        <v>6764</v>
      </c>
      <c r="D20" s="3"/>
      <c r="E20" s="6" t="s">
        <v>106</v>
      </c>
    </row>
    <row r="21" spans="1:5" ht="12.75">
      <c r="A21" s="3"/>
      <c r="B21" s="3"/>
      <c r="C21" s="3"/>
      <c r="D21" s="3"/>
      <c r="E21" s="3"/>
    </row>
    <row r="22" spans="1:5" ht="12.75">
      <c r="A22" s="3"/>
      <c r="B22" s="3" t="s">
        <v>57</v>
      </c>
      <c r="C22" s="3"/>
      <c r="D22" s="11">
        <f>ROUND(SUMPRODUCT(B14:B17,D14:D17),3)</f>
        <v>0.093</v>
      </c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6" ht="12.75">
      <c r="A26" s="5" t="s">
        <v>4</v>
      </c>
      <c r="B26" s="5" t="s">
        <v>5</v>
      </c>
      <c r="C26" s="5" t="s">
        <v>6</v>
      </c>
      <c r="D26" s="5" t="s">
        <v>7</v>
      </c>
      <c r="E26" s="5" t="s">
        <v>8</v>
      </c>
      <c r="F26" s="5" t="s">
        <v>9</v>
      </c>
    </row>
    <row r="27" spans="1:5" ht="12.75">
      <c r="A27" s="5"/>
      <c r="B27" s="5"/>
      <c r="C27" s="5"/>
      <c r="D27" s="3"/>
      <c r="E27" s="3"/>
    </row>
    <row r="28" spans="1:5" ht="12.75">
      <c r="A28" s="5"/>
      <c r="B28" s="3"/>
      <c r="C28" s="7" t="s">
        <v>61</v>
      </c>
      <c r="D28" s="3"/>
      <c r="E28" s="7" t="s">
        <v>61</v>
      </c>
    </row>
    <row r="29" spans="1:6" ht="12.75">
      <c r="A29" s="5"/>
      <c r="B29" s="3"/>
      <c r="C29" s="5" t="s">
        <v>62</v>
      </c>
      <c r="D29" s="3" t="s">
        <v>64</v>
      </c>
      <c r="E29" s="5" t="s">
        <v>62</v>
      </c>
      <c r="F29" s="5" t="s">
        <v>109</v>
      </c>
    </row>
    <row r="30" spans="1:6" ht="12.75">
      <c r="A30" s="3"/>
      <c r="B30" s="5" t="s">
        <v>44</v>
      </c>
      <c r="C30" s="5" t="s">
        <v>63</v>
      </c>
      <c r="D30" s="5" t="s">
        <v>73</v>
      </c>
      <c r="E30" s="5" t="s">
        <v>63</v>
      </c>
      <c r="F30" s="5" t="s">
        <v>110</v>
      </c>
    </row>
    <row r="31" spans="1:6" ht="12.75">
      <c r="A31" s="3"/>
      <c r="B31" s="5" t="s">
        <v>45</v>
      </c>
      <c r="C31" s="5" t="s">
        <v>49</v>
      </c>
      <c r="D31" s="6" t="s">
        <v>74</v>
      </c>
      <c r="E31" s="5" t="s">
        <v>44</v>
      </c>
      <c r="F31" s="5" t="s">
        <v>48</v>
      </c>
    </row>
    <row r="32" spans="1:5" ht="12.75">
      <c r="A32" s="3"/>
      <c r="B32" s="3"/>
      <c r="C32" s="5"/>
      <c r="D32" s="3"/>
      <c r="E32" s="3"/>
    </row>
    <row r="33" spans="1:6" ht="12.75">
      <c r="A33" s="3" t="s">
        <v>56</v>
      </c>
      <c r="B33" s="12">
        <v>0.09</v>
      </c>
      <c r="C33" s="12">
        <f>D22</f>
        <v>0.093</v>
      </c>
      <c r="D33" s="12">
        <v>0.4</v>
      </c>
      <c r="E33" s="11">
        <f>ROUND(C33*D33,3)</f>
        <v>0.037</v>
      </c>
      <c r="F33" s="4">
        <v>54216</v>
      </c>
    </row>
    <row r="34" spans="1:6" ht="12.75">
      <c r="A34" s="3" t="s">
        <v>59</v>
      </c>
      <c r="B34" s="12">
        <v>0.837</v>
      </c>
      <c r="C34" s="12">
        <v>0.118</v>
      </c>
      <c r="D34" s="12">
        <f>D33</f>
        <v>0.4</v>
      </c>
      <c r="E34" s="11">
        <f>ROUND(C34*D34,3)</f>
        <v>0.047</v>
      </c>
      <c r="F34" s="4">
        <v>58236</v>
      </c>
    </row>
    <row r="35" spans="1:6" ht="12.75">
      <c r="A35" s="3" t="s">
        <v>60</v>
      </c>
      <c r="B35" s="12">
        <v>0.073</v>
      </c>
      <c r="C35" s="12">
        <v>0.143</v>
      </c>
      <c r="D35" s="12">
        <f>D34</f>
        <v>0.4</v>
      </c>
      <c r="E35" s="11">
        <f>ROUND(C35*D35,3)</f>
        <v>0.057</v>
      </c>
      <c r="F35" s="4">
        <v>60740</v>
      </c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 t="s">
        <v>57</v>
      </c>
      <c r="D37" s="3"/>
      <c r="E37" s="11">
        <f>ROUND(SUMPRODUCT(B33:B35,E33:E35),3)</f>
        <v>0.047</v>
      </c>
    </row>
    <row r="38" spans="1:5" ht="12.75">
      <c r="A38" s="3"/>
      <c r="B38" s="3"/>
      <c r="C38" s="3" t="s">
        <v>66</v>
      </c>
      <c r="D38" s="3"/>
      <c r="E38" s="4">
        <v>40000000</v>
      </c>
    </row>
    <row r="39" spans="1:5" ht="12.75">
      <c r="A39" s="3"/>
      <c r="B39" s="3"/>
      <c r="C39" s="3" t="s">
        <v>67</v>
      </c>
      <c r="D39" s="3"/>
      <c r="E39" s="4">
        <f>ROUND(E37*E38,0)</f>
        <v>1880000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6">
      <selection activeCell="K25" sqref="K25"/>
    </sheetView>
  </sheetViews>
  <sheetFormatPr defaultColWidth="9.140625" defaultRowHeight="12.75"/>
  <cols>
    <col min="1" max="1" width="11.8515625" style="0" customWidth="1"/>
    <col min="2" max="2" width="9.28125" style="0" customWidth="1"/>
    <col min="4" max="4" width="10.421875" style="0" customWidth="1"/>
    <col min="5" max="5" width="11.28125" style="0" customWidth="1"/>
  </cols>
  <sheetData>
    <row r="1" spans="1:5" ht="12.75">
      <c r="A1" s="3" t="str">
        <f>Problems!A1</f>
        <v>VANDELAY INDUSTRIES</v>
      </c>
      <c r="B1" s="3"/>
      <c r="C1" s="3"/>
      <c r="D1" s="3"/>
      <c r="E1" s="3"/>
    </row>
    <row r="2" spans="1:5" ht="12.75">
      <c r="A2" s="4">
        <v>100000</v>
      </c>
      <c r="B2" s="5" t="s">
        <v>42</v>
      </c>
      <c r="C2" s="4">
        <v>100000</v>
      </c>
      <c r="D2" s="3"/>
      <c r="E2" s="3"/>
    </row>
    <row r="3" spans="1:5" ht="12.75">
      <c r="A3" s="6" t="s">
        <v>75</v>
      </c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3"/>
      <c r="C5" s="3"/>
      <c r="D5" s="3"/>
      <c r="E5" s="3"/>
    </row>
    <row r="6" spans="1:5" ht="12.75">
      <c r="A6" s="5" t="s">
        <v>0</v>
      </c>
      <c r="B6" s="5" t="s">
        <v>1</v>
      </c>
      <c r="C6" s="5" t="s">
        <v>2</v>
      </c>
      <c r="D6" s="5" t="s">
        <v>3</v>
      </c>
      <c r="E6" s="3"/>
    </row>
    <row r="7" spans="1:5" ht="12.75">
      <c r="A7" s="5"/>
      <c r="B7" s="5"/>
      <c r="C7" s="5"/>
      <c r="D7" s="5"/>
      <c r="E7" s="3"/>
    </row>
    <row r="8" spans="1:5" ht="12.75">
      <c r="A8" s="3"/>
      <c r="B8" s="3"/>
      <c r="C8" s="5" t="s">
        <v>56</v>
      </c>
      <c r="D8" s="3"/>
      <c r="E8" s="3"/>
    </row>
    <row r="9" spans="1:5" ht="12.75">
      <c r="A9" s="3"/>
      <c r="B9" s="3"/>
      <c r="C9" s="5" t="s">
        <v>47</v>
      </c>
      <c r="D9" s="3"/>
      <c r="E9" s="3"/>
    </row>
    <row r="10" spans="1:5" ht="12.75">
      <c r="A10" s="3"/>
      <c r="B10" s="3"/>
      <c r="C10" s="7" t="s">
        <v>55</v>
      </c>
      <c r="D10" s="3"/>
      <c r="E10" s="3"/>
    </row>
    <row r="11" spans="1:5" ht="12.75">
      <c r="A11" s="5" t="s">
        <v>43</v>
      </c>
      <c r="B11" s="5" t="s">
        <v>44</v>
      </c>
      <c r="C11" s="5" t="s">
        <v>48</v>
      </c>
      <c r="D11" s="3"/>
      <c r="E11" s="3"/>
    </row>
    <row r="12" spans="1:5" ht="12.75">
      <c r="A12" s="8" t="s">
        <v>46</v>
      </c>
      <c r="B12" s="8" t="s">
        <v>45</v>
      </c>
      <c r="C12" s="8" t="s">
        <v>49</v>
      </c>
      <c r="D12" s="9" t="s">
        <v>54</v>
      </c>
      <c r="E12" s="9"/>
    </row>
    <row r="13" spans="1:5" ht="12.75">
      <c r="A13" s="3"/>
      <c r="B13" s="3"/>
      <c r="C13" s="3"/>
      <c r="D13" s="3"/>
      <c r="E13" s="3"/>
    </row>
    <row r="14" spans="1:13" ht="12.75">
      <c r="A14" s="4">
        <v>100000</v>
      </c>
      <c r="B14" s="10">
        <f>ALAE_w_Loss!B14</f>
        <v>0.15</v>
      </c>
      <c r="C14" s="4">
        <v>6262</v>
      </c>
      <c r="D14" s="11">
        <f>ROUND((C14-C14)/C14,3)</f>
        <v>0</v>
      </c>
      <c r="E14" s="6" t="s">
        <v>76</v>
      </c>
      <c r="M14" s="12"/>
    </row>
    <row r="15" spans="1:13" ht="12.75">
      <c r="A15" s="4">
        <v>300000</v>
      </c>
      <c r="B15" s="10">
        <f>ALAE_w_Loss!B15</f>
        <v>0.21</v>
      </c>
      <c r="C15" s="4">
        <v>7479</v>
      </c>
      <c r="D15" s="11">
        <f>ROUND((C$19-C$14)/C15,3)</f>
        <v>0.106</v>
      </c>
      <c r="E15" s="6" t="s">
        <v>77</v>
      </c>
      <c r="M15" s="12"/>
    </row>
    <row r="16" spans="1:13" ht="12.75">
      <c r="A16" s="4">
        <v>500000</v>
      </c>
      <c r="B16" s="10">
        <f>ALAE_w_Loss!B16</f>
        <v>0.24</v>
      </c>
      <c r="C16" s="4">
        <v>7930</v>
      </c>
      <c r="D16" s="11">
        <f>ROUND((C$19-C$14)/C16,3)</f>
        <v>0.1</v>
      </c>
      <c r="E16" s="6" t="s">
        <v>78</v>
      </c>
      <c r="M16" s="12"/>
    </row>
    <row r="17" spans="1:13" ht="12.75">
      <c r="A17" s="4">
        <v>1000000</v>
      </c>
      <c r="B17" s="10">
        <f>ALAE_w_Loss!B17</f>
        <v>0.4</v>
      </c>
      <c r="C17" s="4">
        <v>8396</v>
      </c>
      <c r="D17" s="11">
        <f>ROUND((C$19-C$14)/C17,3)</f>
        <v>0.095</v>
      </c>
      <c r="E17" s="6" t="s">
        <v>79</v>
      </c>
      <c r="M17" s="12"/>
    </row>
    <row r="18" spans="1:5" ht="12.75">
      <c r="A18" s="4"/>
      <c r="B18" s="10"/>
      <c r="C18" s="3"/>
      <c r="D18" s="3"/>
      <c r="E18" s="3"/>
    </row>
    <row r="19" spans="1:5" ht="12.75">
      <c r="A19" s="4">
        <v>200000</v>
      </c>
      <c r="B19" s="3"/>
      <c r="C19" s="4">
        <v>7058</v>
      </c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 t="s">
        <v>57</v>
      </c>
      <c r="C22" s="3"/>
      <c r="D22" s="11">
        <f>ROUND(SUMPRODUCT(B14:B17,D14:D17),3)</f>
        <v>0.084</v>
      </c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6" ht="12.75">
      <c r="A26" s="5" t="s">
        <v>4</v>
      </c>
      <c r="B26" s="5" t="s">
        <v>5</v>
      </c>
      <c r="C26" s="5" t="s">
        <v>6</v>
      </c>
      <c r="D26" s="5" t="s">
        <v>7</v>
      </c>
      <c r="E26" s="5" t="s">
        <v>8</v>
      </c>
      <c r="F26" s="5" t="s">
        <v>9</v>
      </c>
    </row>
    <row r="27" spans="1:5" ht="12.75">
      <c r="A27" s="5"/>
      <c r="B27" s="5"/>
      <c r="C27" s="5"/>
      <c r="D27" s="3"/>
      <c r="E27" s="3"/>
    </row>
    <row r="28" spans="1:5" ht="12.75">
      <c r="A28" s="5"/>
      <c r="B28" s="3"/>
      <c r="C28" s="7" t="s">
        <v>61</v>
      </c>
      <c r="D28" s="3"/>
      <c r="E28" s="7" t="s">
        <v>61</v>
      </c>
    </row>
    <row r="29" spans="1:6" ht="12.75">
      <c r="A29" s="5"/>
      <c r="B29" s="3"/>
      <c r="C29" s="5" t="s">
        <v>62</v>
      </c>
      <c r="D29" s="3"/>
      <c r="E29" s="5" t="s">
        <v>62</v>
      </c>
      <c r="F29" s="5" t="s">
        <v>109</v>
      </c>
    </row>
    <row r="30" spans="1:6" ht="12.75">
      <c r="A30" s="3"/>
      <c r="B30" s="5" t="s">
        <v>44</v>
      </c>
      <c r="C30" s="5" t="s">
        <v>63</v>
      </c>
      <c r="D30" s="3" t="s">
        <v>64</v>
      </c>
      <c r="E30" s="5" t="s">
        <v>63</v>
      </c>
      <c r="F30" s="5" t="s">
        <v>110</v>
      </c>
    </row>
    <row r="31" spans="1:6" ht="12.75">
      <c r="A31" s="3"/>
      <c r="B31" s="5" t="s">
        <v>45</v>
      </c>
      <c r="C31" s="5" t="s">
        <v>49</v>
      </c>
      <c r="D31" s="3" t="s">
        <v>65</v>
      </c>
      <c r="E31" s="5" t="s">
        <v>44</v>
      </c>
      <c r="F31" s="5" t="s">
        <v>48</v>
      </c>
    </row>
    <row r="32" spans="1:5" ht="12.75">
      <c r="A32" s="3"/>
      <c r="B32" s="3"/>
      <c r="C32" s="5"/>
      <c r="D32" s="3"/>
      <c r="E32" s="3"/>
    </row>
    <row r="33" spans="1:6" ht="12.75">
      <c r="A33" s="3" t="s">
        <v>56</v>
      </c>
      <c r="B33" s="12">
        <v>0.09</v>
      </c>
      <c r="C33" s="12">
        <f>D22</f>
        <v>0.084</v>
      </c>
      <c r="D33" s="12">
        <v>0.4</v>
      </c>
      <c r="E33" s="11">
        <f>ROUND(C33*D33,3)</f>
        <v>0.034</v>
      </c>
      <c r="F33" s="4">
        <v>67993</v>
      </c>
    </row>
    <row r="34" spans="1:6" ht="12.75">
      <c r="A34" s="3" t="s">
        <v>59</v>
      </c>
      <c r="B34" s="12">
        <v>0.837</v>
      </c>
      <c r="C34" s="12">
        <v>0.112</v>
      </c>
      <c r="D34" s="12">
        <f>D33</f>
        <v>0.4</v>
      </c>
      <c r="E34" s="11">
        <f>ROUND(C34*D34,3)</f>
        <v>0.045</v>
      </c>
      <c r="F34" s="4">
        <v>73153</v>
      </c>
    </row>
    <row r="35" spans="1:6" ht="12.75">
      <c r="A35" s="3" t="s">
        <v>60</v>
      </c>
      <c r="B35" s="12">
        <v>0.073</v>
      </c>
      <c r="C35" s="12">
        <v>0.139</v>
      </c>
      <c r="D35" s="12">
        <f>D34</f>
        <v>0.4</v>
      </c>
      <c r="E35" s="11">
        <f>ROUND(C35*D35,3)</f>
        <v>0.056</v>
      </c>
      <c r="F35" s="4">
        <v>76384</v>
      </c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 t="s">
        <v>57</v>
      </c>
      <c r="D37" s="3"/>
      <c r="E37" s="11">
        <f>ROUND(SUMPRODUCT(B33:B35,E33:E35),3)</f>
        <v>0.045</v>
      </c>
    </row>
    <row r="38" spans="1:5" ht="12.75">
      <c r="A38" s="3"/>
      <c r="B38" s="3"/>
      <c r="C38" s="3" t="s">
        <v>66</v>
      </c>
      <c r="D38" s="3"/>
      <c r="E38" s="4">
        <v>40000000</v>
      </c>
    </row>
    <row r="39" spans="1:5" ht="12.75">
      <c r="A39" s="3"/>
      <c r="B39" s="3"/>
      <c r="C39" s="3" t="s">
        <v>67</v>
      </c>
      <c r="D39" s="3"/>
      <c r="E39" s="4">
        <f>ROUND(E37*E38,0)</f>
        <v>1800000</v>
      </c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A1" sqref="A1:H40"/>
    </sheetView>
  </sheetViews>
  <sheetFormatPr defaultColWidth="9.140625" defaultRowHeight="12.75"/>
  <cols>
    <col min="1" max="1" width="14.421875" style="0" customWidth="1"/>
    <col min="2" max="6" width="9.28125" style="0" customWidth="1"/>
  </cols>
  <sheetData>
    <row r="1" ht="12.75">
      <c r="A1" s="3" t="str">
        <f>Problems!A1</f>
        <v>VANDELAY INDUSTRIES</v>
      </c>
    </row>
    <row r="2" ht="12.75">
      <c r="A2" s="6" t="s">
        <v>118</v>
      </c>
    </row>
    <row r="3" ht="12.75">
      <c r="A3" s="3" t="s">
        <v>111</v>
      </c>
    </row>
    <row r="8" spans="1:6" ht="12.7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5" t="s">
        <v>112</v>
      </c>
      <c r="C12" s="5" t="s">
        <v>113</v>
      </c>
      <c r="D12" s="5" t="s">
        <v>114</v>
      </c>
      <c r="E12" s="5" t="s">
        <v>115</v>
      </c>
      <c r="F12" s="5" t="s">
        <v>116</v>
      </c>
    </row>
    <row r="13" spans="1:6" ht="12.75">
      <c r="A13" s="5" t="s">
        <v>43</v>
      </c>
      <c r="B13" s="5" t="s">
        <v>44</v>
      </c>
      <c r="C13" s="5" t="s">
        <v>44</v>
      </c>
      <c r="D13" s="5" t="s">
        <v>44</v>
      </c>
      <c r="E13" s="5" t="s">
        <v>44</v>
      </c>
      <c r="F13" s="5" t="s">
        <v>44</v>
      </c>
    </row>
    <row r="14" spans="1:6" ht="12.75">
      <c r="A14" s="8" t="s">
        <v>46</v>
      </c>
      <c r="B14" s="8" t="s">
        <v>45</v>
      </c>
      <c r="C14" s="8" t="s">
        <v>45</v>
      </c>
      <c r="D14" s="8" t="s">
        <v>45</v>
      </c>
      <c r="E14" s="8" t="s">
        <v>45</v>
      </c>
      <c r="F14" s="8" t="s">
        <v>45</v>
      </c>
    </row>
    <row r="15" spans="1:6" ht="12.75">
      <c r="A15" s="3"/>
      <c r="B15" s="3"/>
      <c r="C15" s="3"/>
      <c r="D15" s="3"/>
      <c r="E15" s="3"/>
      <c r="F15" s="3"/>
    </row>
    <row r="16" spans="1:6" ht="12.75">
      <c r="A16" s="4">
        <v>100000</v>
      </c>
      <c r="B16" s="12">
        <v>0.252</v>
      </c>
      <c r="C16" s="12">
        <v>0.174</v>
      </c>
      <c r="D16" s="12">
        <v>0.175</v>
      </c>
      <c r="E16" s="12">
        <v>0.161</v>
      </c>
      <c r="F16" s="12">
        <v>0.15</v>
      </c>
    </row>
    <row r="17" spans="1:6" ht="12.75">
      <c r="A17" s="4">
        <v>300000</v>
      </c>
      <c r="B17" s="12">
        <v>0.279</v>
      </c>
      <c r="C17" s="12">
        <v>0.214</v>
      </c>
      <c r="D17" s="12">
        <v>0.208</v>
      </c>
      <c r="E17" s="12">
        <v>0.21</v>
      </c>
      <c r="F17" s="12">
        <v>0.21</v>
      </c>
    </row>
    <row r="18" spans="1:6" ht="12.75">
      <c r="A18" s="4">
        <v>500000</v>
      </c>
      <c r="B18" s="12">
        <v>0.193</v>
      </c>
      <c r="C18" s="12">
        <v>0.284</v>
      </c>
      <c r="D18" s="12">
        <v>0.266</v>
      </c>
      <c r="E18" s="12">
        <v>0.253</v>
      </c>
      <c r="F18" s="12">
        <v>0.24</v>
      </c>
    </row>
    <row r="19" spans="1:6" ht="12.75">
      <c r="A19" s="4">
        <v>1000000</v>
      </c>
      <c r="B19" s="12">
        <v>0.276</v>
      </c>
      <c r="C19" s="12">
        <v>0.328</v>
      </c>
      <c r="D19" s="12">
        <v>0.351</v>
      </c>
      <c r="E19" s="12">
        <v>0.376</v>
      </c>
      <c r="F19" s="12">
        <v>0.4</v>
      </c>
    </row>
    <row r="22" spans="1:6" ht="12.75">
      <c r="A22" s="5" t="s">
        <v>117</v>
      </c>
      <c r="B22" s="12">
        <v>0.04</v>
      </c>
      <c r="C22" s="12">
        <v>0.044</v>
      </c>
      <c r="D22" s="12">
        <v>0.044</v>
      </c>
      <c r="E22" s="12">
        <v>0.044</v>
      </c>
      <c r="F22" s="12">
        <v>0.045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Paul 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</dc:creator>
  <cp:keywords/>
  <dc:description/>
  <cp:lastModifiedBy>SPR</cp:lastModifiedBy>
  <cp:lastPrinted>2000-03-03T01:32:57Z</cp:lastPrinted>
  <dcterms:created xsi:type="dcterms:W3CDTF">2000-02-20T22:36:51Z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