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activeX/activeX6.xml" ContentType="application/vnd.ms-office.activeX+xml"/>
  <Override PartName="/xl/activeX/activeX7.xml" ContentType="application/vnd.ms-office.activeX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bookViews>
    <workbookView xWindow="240" yWindow="150" windowWidth="4755" windowHeight="8190" activeTab="1"/>
  </bookViews>
  <sheets>
    <sheet name="Input" sheetId="4" r:id="rId1"/>
    <sheet name="Each Exp &amp; Dev" sheetId="6" r:id="rId2"/>
    <sheet name="Trend Exp &amp; Dev" sheetId="9" r:id="rId3"/>
    <sheet name="Each Exp &amp; Dev &amp; Pay" sheetId="7" r:id="rId4"/>
    <sheet name="Trend Exp &amp; Dev &amp; Pay" sheetId="8" r:id="rId5"/>
  </sheets>
  <functionGroups builtInGroupCount="17"/>
  <definedNames>
    <definedName name="AvgPrjctRes_TopLeft" localSheetId="1">'Each Exp &amp; Dev'!$U$6</definedName>
    <definedName name="AvgPrjctRes_TopLeft" localSheetId="3">'Each Exp &amp; Dev &amp; Pay'!$V$6</definedName>
    <definedName name="AvgPrjctRes_TopLeft" localSheetId="2">'Trend Exp &amp; Dev'!$U$6</definedName>
    <definedName name="AvgPrjctRes_TopLeft" localSheetId="4">'Trend Exp &amp; Dev &amp; Pay'!$V$6</definedName>
    <definedName name="AvgResmpl_TopLeft" localSheetId="1">'Each Exp &amp; Dev'!$S$6</definedName>
    <definedName name="AvgResmpl_TopLeft" localSheetId="3">'Each Exp &amp; Dev &amp; Pay'!$T$6</definedName>
    <definedName name="AvgResmpl_TopLeft" localSheetId="2">'Trend Exp &amp; Dev'!$S$6</definedName>
    <definedName name="AvgResmpl_TopLeft" localSheetId="4">'Trend Exp &amp; Dev &amp; Pay'!$T$6</definedName>
    <definedName name="AvgSimRes_TopLeft" localSheetId="1">'Each Exp &amp; Dev'!$V$6</definedName>
    <definedName name="AvgSimRes_TopLeft" localSheetId="3">'Each Exp &amp; Dev &amp; Pay'!$W$6</definedName>
    <definedName name="AvgSimRes_TopLeft" localSheetId="2">'Trend Exp &amp; Dev'!$V$6</definedName>
    <definedName name="AvgSimRes_TopLeft" localSheetId="4">'Trend Exp &amp; Dev &amp; Pay'!$W$6</definedName>
    <definedName name="BaseDiagonal" localSheetId="3">'Each Exp &amp; Dev &amp; Pay'!$G$11</definedName>
    <definedName name="BaseDiagonal" localSheetId="2">'Trend Exp &amp; Dev'!#REF!</definedName>
    <definedName name="BaseDiagonal" localSheetId="4">'Trend Exp &amp; Dev &amp; Pay'!$G$11</definedName>
    <definedName name="CellsRequiringExtendedParameters" localSheetId="3">'Each Exp &amp; Dev &amp; Pay'!$AU$35:$BD$44</definedName>
    <definedName name="CellsRequiringExtendedParameters" localSheetId="2">'Trend Exp &amp; Dev'!$AW$32:$BF$44</definedName>
    <definedName name="CellsRequiringExtendedParameters" localSheetId="4">'Trend Exp &amp; Dev &amp; Pay'!$AW$35:$BF$44</definedName>
    <definedName name="Chart_Dev" localSheetId="1">OFFSET('Each Exp &amp; Dev'!$AU$49,0,0,'Each Exp &amp; Dev'!NumResiduals,1)</definedName>
    <definedName name="Chart_Dev" localSheetId="3">OFFSET('Each Exp &amp; Dev &amp; Pay'!$BL$58,0,0,'Each Exp &amp; Dev &amp; Pay'!NumResiduals,1)</definedName>
    <definedName name="Chart_Dev" localSheetId="2">OFFSET('Trend Exp &amp; Dev'!$AV$50,0,0,'Trend Exp &amp; Dev'!NumResiduals,1)</definedName>
    <definedName name="Chart_Dev" localSheetId="4">OFFSET('Trend Exp &amp; Dev &amp; Pay'!$BE$60,0,0,'Trend Exp &amp; Dev &amp; Pay'!NumResiduals,1)</definedName>
    <definedName name="Chart_Exp" localSheetId="1">OFFSET('Each Exp &amp; Dev'!$AT$49,0,0,'Each Exp &amp; Dev'!NumResiduals,1)</definedName>
    <definedName name="Chart_Exp" localSheetId="3">OFFSET('Each Exp &amp; Dev &amp; Pay'!$BK$58,0,0,'Each Exp &amp; Dev &amp; Pay'!NumResiduals,1)</definedName>
    <definedName name="Chart_Exp" localSheetId="2">OFFSET('Trend Exp &amp; Dev'!$AU$50,0,0,'Trend Exp &amp; Dev'!NumResiduals,1)</definedName>
    <definedName name="Chart_Exp" localSheetId="4">OFFSET('Trend Exp &amp; Dev &amp; Pay'!$BD$60,0,0,'Trend Exp &amp; Dev &amp; Pay'!NumResiduals,1)</definedName>
    <definedName name="Chart_ExpRes" localSheetId="1">OFFSET('Each Exp &amp; Dev'!$AY$49,0,0,'Each Exp &amp; Dev'!NumResiduals,1)</definedName>
    <definedName name="Chart_ExpRes" localSheetId="3">OFFSET('Each Exp &amp; Dev &amp; Pay'!$BP$58,0,0,'Each Exp &amp; Dev &amp; Pay'!NumResiduals,1)</definedName>
    <definedName name="Chart_ExpRes" localSheetId="2">OFFSET('Trend Exp &amp; Dev'!$AZ$50,0,0,'Trend Exp &amp; Dev'!NumResiduals,1)</definedName>
    <definedName name="Chart_ExpRes" localSheetId="4">OFFSET('Trend Exp &amp; Dev &amp; Pay'!$BI$60,0,0,'Trend Exp &amp; Dev &amp; Pay'!NumResiduals,1)</definedName>
    <definedName name="Chart_Fit" localSheetId="1">OFFSET('Each Exp &amp; Dev'!$AW$49,0,0,'Each Exp &amp; Dev'!NumResiduals,1)</definedName>
    <definedName name="Chart_Fit" localSheetId="3">OFFSET('Each Exp &amp; Dev &amp; Pay'!$BN$58,0,0,'Each Exp &amp; Dev &amp; Pay'!NumResiduals,1)</definedName>
    <definedName name="Chart_Fit" localSheetId="2">OFFSET('Trend Exp &amp; Dev'!$AX$50,0,0,'Trend Exp &amp; Dev'!NumResiduals,1)</definedName>
    <definedName name="Chart_Fit" localSheetId="4">OFFSET('Trend Exp &amp; Dev &amp; Pay'!$BG$60,0,0,'Trend Exp &amp; Dev &amp; Pay'!NumResiduals,1)</definedName>
    <definedName name="Chart_Pay" localSheetId="1">OFFSET('Each Exp &amp; Dev'!$AV$49,0,0,'Each Exp &amp; Dev'!NumResiduals,1)</definedName>
    <definedName name="Chart_Pay" localSheetId="3">OFFSET('Each Exp &amp; Dev &amp; Pay'!$BM$58,0,0,'Each Exp &amp; Dev &amp; Pay'!NumResiduals,1)</definedName>
    <definedName name="Chart_Pay" localSheetId="2">OFFSET('Trend Exp &amp; Dev'!$AW$50,0,0,'Trend Exp &amp; Dev'!NumResiduals,1)</definedName>
    <definedName name="Chart_Pay" localSheetId="4">OFFSET('Trend Exp &amp; Dev &amp; Pay'!$BF$60,0,0,'Trend Exp &amp; Dev &amp; Pay'!NumResiduals,1)</definedName>
    <definedName name="Chart_Res" localSheetId="1">OFFSET('Each Exp &amp; Dev'!$AX$49,0,0,'Each Exp &amp; Dev'!NumResiduals,1)</definedName>
    <definedName name="Chart_Res" localSheetId="3">OFFSET('Each Exp &amp; Dev &amp; Pay'!$BO$58,0,0,'Each Exp &amp; Dev &amp; Pay'!NumResiduals,1)</definedName>
    <definedName name="Chart_Res" localSheetId="2">OFFSET('Trend Exp &amp; Dev'!$AY$50,0,0,'Trend Exp &amp; Dev'!NumResiduals,1)</definedName>
    <definedName name="Chart_Res" localSheetId="4">OFFSET('Trend Exp &amp; Dev &amp; Pay'!$BH$60,0,0,'Trend Exp &amp; Dev &amp; Pay'!NumResiduals,1)</definedName>
    <definedName name="Charts_TopLeft" localSheetId="1">'Each Exp &amp; Dev'!$BF$48</definedName>
    <definedName name="Charts_TopLeft" localSheetId="3">'Each Exp &amp; Dev &amp; Pay'!$BW$57</definedName>
    <definedName name="Charts_TopLeft" localSheetId="2">'Trend Exp &amp; Dev'!$BG$49</definedName>
    <definedName name="Charts_TopLeft" localSheetId="4">'Trend Exp &amp; Dev &amp; Pay'!$BP$59</definedName>
    <definedName name="CleanData" localSheetId="1">'Each Exp &amp; Dev'!$H$21:$Q$30</definedName>
    <definedName name="CleanData" localSheetId="3">'Each Exp &amp; Dev &amp; Pay'!$H$21:$Q$30</definedName>
    <definedName name="CleanData" localSheetId="0">Input!$C$20:$L$29</definedName>
    <definedName name="CleanData" localSheetId="2">'Trend Exp &amp; Dev'!$J$21:$S$30</definedName>
    <definedName name="CleanData" localSheetId="4">'Trend Exp &amp; Dev &amp; Pay'!$J$21:$S$30</definedName>
    <definedName name="DevParEnd" localSheetId="2">'Trend Exp &amp; Dev'!$AX$38:$BF$38</definedName>
    <definedName name="DevParEnd" localSheetId="4">'Trend Exp &amp; Dev &amp; Pay'!$BK$52:$BS$52</definedName>
    <definedName name="DevParStart" localSheetId="2">'Trend Exp &amp; Dev'!$AX$37:$BF$37</definedName>
    <definedName name="DevParStart" localSheetId="4">'Trend Exp &amp; Dev &amp; Pay'!$BK$51:$BS$51</definedName>
    <definedName name="DiagHasData" localSheetId="3">'Each Exp &amp; Dev &amp; Pay'!$AH$39:$AQ$39</definedName>
    <definedName name="DiagHasData" localSheetId="4">'Trend Exp &amp; Dev &amp; Pay'!$AJ$34:$AS$34</definedName>
    <definedName name="ExpandedModelMatrix" localSheetId="3">'Each Exp &amp; Dev &amp; Pay'!$F:$AO</definedName>
    <definedName name="ExpandedModelMatrix" localSheetId="2">OFFSET('Trend Exp &amp; Dev'!$G:$G,0,0,,'Trend Exp &amp; Dev'!NumPars)</definedName>
    <definedName name="ExpandedModelMatrix" localSheetId="4">OFFSET('Trend Exp &amp; Dev &amp; Pay'!$G:$G,0,0,,'Trend Exp &amp; Dev &amp; Pay'!NumPars+'Trend Exp &amp; Dev &amp; Pay'!NumExpandedParsFuture)</definedName>
    <definedName name="ExpandedParameters" localSheetId="3">'Each Exp &amp; Dev &amp; Pay'!$D$18:$D$53</definedName>
    <definedName name="ExpandedParameters" localSheetId="2">OFFSET('Trend Exp &amp; Dev'!$F$20,0,0,'Trend Exp &amp; Dev'!NumPars,1)</definedName>
    <definedName name="ExpandedParameters" localSheetId="4">OFFSET('Trend Exp &amp; Dev &amp; Pay'!$F$20,0,0,'Trend Exp &amp; Dev &amp; Pay'!NumPars+'Trend Exp &amp; Dev &amp; Pay'!NumExpandedParsFuture,1)</definedName>
    <definedName name="ExpandedParsFuture_TopLeft" localSheetId="1">'Each Exp &amp; Dev'!$B$43</definedName>
    <definedName name="ExpandedParsFuture_TopLeft" localSheetId="3">'Each Exp &amp; Dev &amp; Pay'!$F$52</definedName>
    <definedName name="ExpandedParsFuture_TopLeft" localSheetId="2">'Trend Exp &amp; Dev'!#REF!</definedName>
    <definedName name="ExpandedParsFuture_TopLeft" localSheetId="4">'Trend Exp &amp; Dev &amp; Pay'!$C$51</definedName>
    <definedName name="ExpandedParsPast_TopLeft" localSheetId="1">'Each Exp &amp; Dev'!$A$43</definedName>
    <definedName name="ExpandedParsPast_TopLeft" localSheetId="3">'Each Exp &amp; Dev &amp; Pay'!$F$48</definedName>
    <definedName name="ExpandedParsPast_TopLeft" localSheetId="2">'Trend Exp &amp; Dev'!#REF!</definedName>
    <definedName name="ExpandedParsPast_TopLeft" localSheetId="4">'Trend Exp &amp; Dev &amp; Pay'!$H$48</definedName>
    <definedName name="ExpParEnd" localSheetId="2">'Trend Exp &amp; Dev'!$AJ$38:$AR$38</definedName>
    <definedName name="ExpParEnd" localSheetId="4">'Trend Exp &amp; Dev &amp; Pay'!$AW$52:$BE$52</definedName>
    <definedName name="ExpParStart" localSheetId="2">'Trend Exp &amp; Dev'!$AJ$37:$AR$37</definedName>
    <definedName name="ExpParStart" localSheetId="4">'Trend Exp &amp; Dev &amp; Pay'!$AW$51:$BE$51</definedName>
    <definedName name="ExptModeled_TopLeft" localSheetId="1">'Each Exp &amp; Dev'!$R$6</definedName>
    <definedName name="ExptModeled_TopLeft" localSheetId="3">'Each Exp &amp; Dev &amp; Pay'!$S$6</definedName>
    <definedName name="ExptModeled_TopLeft" localSheetId="2">'Trend Exp &amp; Dev'!$R$6</definedName>
    <definedName name="ExptModeled_TopLeft" localSheetId="4">'Trend Exp &amp; Dev &amp; Pay'!$S$6</definedName>
    <definedName name="ExptRes_TopLeft" localSheetId="1">'Each Exp &amp; Dev'!$T$6</definedName>
    <definedName name="ExptRes_TopLeft" localSheetId="3">'Each Exp &amp; Dev &amp; Pay'!$U$6</definedName>
    <definedName name="ExptRes_TopLeft" localSheetId="2">'Trend Exp &amp; Dev'!$T$6</definedName>
    <definedName name="ExptRes_TopLeft" localSheetId="4">'Trend Exp &amp; Dev &amp; Pay'!$U$6</definedName>
    <definedName name="GetCol_Extrapolated" localSheetId="1">'Each Exp &amp; Dev'!$BH$20:$BQ$20</definedName>
    <definedName name="GetCol_Extrapolated" localSheetId="3">'Each Exp &amp; Dev &amp; Pay'!$BH$20:$BQ$20</definedName>
    <definedName name="GetCol_Extrapolated" localSheetId="2">'Trend Exp &amp; Dev'!$BJ$20:$BS$20</definedName>
    <definedName name="GetCol_Extrapolated" localSheetId="4">'Trend Exp &amp; Dev &amp; Pay'!$BJ$20:$BS$20</definedName>
    <definedName name="GetCol_Included" localSheetId="1">'Each Exp &amp; Dev'!$AT$20:$BC$20</definedName>
    <definedName name="GetCol_Included" localSheetId="3">'Each Exp &amp; Dev &amp; Pay'!$AT$20:$BC$20</definedName>
    <definedName name="GetCol_Included" localSheetId="2">'Trend Exp &amp; Dev'!$AV$20:$BE$20</definedName>
    <definedName name="GetCol_Included" localSheetId="4">'Trend Exp &amp; Dev &amp; Pay'!$AV$20:$BE$20</definedName>
    <definedName name="GetRow_Extrapolated" localSheetId="1">'Each Exp &amp; Dev'!$BS$20:$BS$29</definedName>
    <definedName name="GetRow_Extrapolated" localSheetId="3">'Each Exp &amp; Dev &amp; Pay'!$BS$20:$BS$29</definedName>
    <definedName name="GetRow_Extrapolated" localSheetId="2">'Trend Exp &amp; Dev'!$BU$20:$BU$29</definedName>
    <definedName name="GetRow_Extrapolated" localSheetId="4">'Trend Exp &amp; Dev &amp; Pay'!$BU$20:$BU$29</definedName>
    <definedName name="GetRow_Included" localSheetId="1">'Each Exp &amp; Dev'!$BE$20:$BE$29</definedName>
    <definedName name="GetRow_Included" localSheetId="3">'Each Exp &amp; Dev &amp; Pay'!$BE$20:$BE$29</definedName>
    <definedName name="GetRow_Included" localSheetId="2">'Trend Exp &amp; Dev'!$BG$20:$BG$29</definedName>
    <definedName name="GetRow_Included" localSheetId="4">'Trend Exp &amp; Dev &amp; Pay'!$BG$20:$BG$29</definedName>
    <definedName name="H_TopLeft" localSheetId="1">'Each Exp &amp; Dev'!$AE$49</definedName>
    <definedName name="H_TopLeft" localSheetId="3">'Each Exp &amp; Dev &amp; Pay'!$AV$58</definedName>
    <definedName name="H_TopLeft" localSheetId="2">'Trend Exp &amp; Dev'!$AF$50</definedName>
    <definedName name="H_TopLeft" localSheetId="4">'Trend Exp &amp; Dev &amp; Pay'!$AO$60</definedName>
    <definedName name="HasValidInput" localSheetId="0">Input!$P$20:$Y$29</definedName>
    <definedName name="IncFromCumInput" localSheetId="0">Input!$AC$6:$AL$15</definedName>
    <definedName name="IncludedDataPoints" localSheetId="1">'Each Exp &amp; Dev'!$AH$21:$AQ$30</definedName>
    <definedName name="IncludedDataPoints" localSheetId="3">'Each Exp &amp; Dev &amp; Pay'!$AH$21:$AQ$30</definedName>
    <definedName name="IncludedDataPoints" localSheetId="2">'Trend Exp &amp; Dev'!$AJ$21:$AS$30</definedName>
    <definedName name="IncludedDataPoints" localSheetId="4">'Trend Exp &amp; Dev &amp; Pay'!$AJ$21:$AS$30</definedName>
    <definedName name="InTriangle" localSheetId="0">Input!$AC$20:$AL$29</definedName>
    <definedName name="LookupAll" localSheetId="1">'Each Exp &amp; Dev'!$AU$35:$BD$44</definedName>
    <definedName name="LookupAll" localSheetId="3">'Each Exp &amp; Dev &amp; Pay'!$BI$35:$BR$44</definedName>
    <definedName name="LookupAll" localSheetId="2">'Trend Exp &amp; Dev'!$BK$35:$BT$44</definedName>
    <definedName name="LookupAll" localSheetId="4">'Trend Exp &amp; Dev &amp; Pay'!$BK$35:$BT$44</definedName>
    <definedName name="LookupExtrapolatedCells" localSheetId="1">'Each Exp &amp; Dev'!$BI$21:$BR$30</definedName>
    <definedName name="LookupExtrapolatedCells" localSheetId="3">'Each Exp &amp; Dev &amp; Pay'!$BI$21:$BR$30</definedName>
    <definedName name="LookupExtrapolatedCells" localSheetId="2">'Trend Exp &amp; Dev'!$BK$21:$BT$30</definedName>
    <definedName name="LookupExtrapolatedCells" localSheetId="4">'Trend Exp &amp; Dev &amp; Pay'!$BK$21:$BT$30</definedName>
    <definedName name="LookupExtrapolatedShifted" localSheetId="1">'Each Exp &amp; Dev'!$BH$21:$BQ$30</definedName>
    <definedName name="LookupExtrapolatedShifted" localSheetId="3">'Each Exp &amp; Dev &amp; Pay'!$BH$21:$BQ$30</definedName>
    <definedName name="LookupExtrapolatedShifted" localSheetId="2">'Trend Exp &amp; Dev'!$BJ$21:$BS$30</definedName>
    <definedName name="LookupExtrapolatedShifted" localSheetId="4">'Trend Exp &amp; Dev &amp; Pay'!$BJ$21:$BS$30</definedName>
    <definedName name="LookupIncludedCells" localSheetId="1">'Each Exp &amp; Dev'!$AU$21:$BD$30</definedName>
    <definedName name="LookupIncludedCells" localSheetId="3">'Each Exp &amp; Dev &amp; Pay'!$AU$21:$BD$30</definedName>
    <definedName name="LookupIncludedCells" localSheetId="2">'Trend Exp &amp; Dev'!$AW$21:$BF$30</definedName>
    <definedName name="LookupIncludedCells" localSheetId="4">'Trend Exp &amp; Dev &amp; Pay'!$AW$21:$BF$30</definedName>
    <definedName name="LookupIncludedShifted" localSheetId="1">'Each Exp &amp; Dev'!$AT$21:$BC$30</definedName>
    <definedName name="LookupIncludedShifted" localSheetId="3">'Each Exp &amp; Dev &amp; Pay'!$AT$21:$BC$30</definedName>
    <definedName name="LookupIncludedShifted" localSheetId="2">'Trend Exp &amp; Dev'!$AV$21:$BE$30</definedName>
    <definedName name="LookupIncludedShifted" localSheetId="4">'Trend Exp &amp; Dev &amp; Pay'!$AV$21:$BE$30</definedName>
    <definedName name="MapDiagonalsToPayPeriodParamterValues" localSheetId="2">OFFSET('Trend Exp &amp; Dev'!$CI$20:$CR$20,'Trend Exp &amp; Dev'!NumExpPars+'Trend Exp &amp; Dev'!NumDevPars,0,'Trend Exp &amp; Dev'!NumPayParsIncluded,10)</definedName>
    <definedName name="MapDiagonalsToPayPeriodParamterValues" localSheetId="4">OFFSET('Trend Exp &amp; Dev &amp; Pay'!$CI$20:$CR$20,'Trend Exp &amp; Dev &amp; Pay'!NumExpPars+'Trend Exp &amp; Dev &amp; Pay'!NumDevPars,0,'Trend Exp &amp; Dev &amp; Pay'!NumPayParsIncluded,10)</definedName>
    <definedName name="MapDiagsToDevPeriod" localSheetId="2">'Trend Exp &amp; Dev'!$AX$40:$BG$40</definedName>
    <definedName name="MapDiagsToDevPeriod" localSheetId="4">'Trend Exp &amp; Dev &amp; Pay'!$BK$54:$BT$54</definedName>
    <definedName name="MapDiagsToExpPeriod" localSheetId="2">'Trend Exp &amp; Dev'!$AJ$40:$AS$40</definedName>
    <definedName name="MapDiagsToExpPeriod" localSheetId="4">'Trend Exp &amp; Dev &amp; Pay'!$AW$54:$BF$54</definedName>
    <definedName name="MapDiagsToPayPeriodPars" localSheetId="4">'Trend Exp &amp; Dev &amp; Pay'!$AJ$54:$AS$54</definedName>
    <definedName name="ModeledValues" localSheetId="1">'Each Exp &amp; Dev'!$AC$49:$AC$148</definedName>
    <definedName name="ModeledValues" localSheetId="3">'Each Exp &amp; Dev &amp; Pay'!$AT$58:$AT$157</definedName>
    <definedName name="ModeledValues" localSheetId="2">'Trend Exp &amp; Dev'!$AD$50:$AD$149</definedName>
    <definedName name="ModeledValues" localSheetId="4">'Trend Exp &amp; Dev &amp; Pay'!$AM$60:$AM$159</definedName>
    <definedName name="ModelMatrix" localSheetId="1">'Each Exp &amp; Dev'!$F:$X</definedName>
    <definedName name="ModelMatrix" localSheetId="3">OFFSET('Each Exp &amp; Dev &amp; Pay'!$F:$F,0,0,,'Each Exp &amp; Dev &amp; Pay'!NumPars)</definedName>
    <definedName name="ModelMatrix" localSheetId="2">OFFSET('Trend Exp &amp; Dev'!$G:$G,0,0,,'Trend Exp &amp; Dev'!NumPars)</definedName>
    <definedName name="ModelMatrix" localSheetId="4">OFFSET('Trend Exp &amp; Dev &amp; Pay'!$G:$G,0,0,,'Trend Exp &amp; Dev &amp; Pay'!NumPars)</definedName>
    <definedName name="NumBootstrapIterations" localSheetId="1">'Each Exp &amp; Dev'!$F$11</definedName>
    <definedName name="NumBootstrapIterations" localSheetId="3">'Each Exp &amp; Dev &amp; Pay'!$G$15</definedName>
    <definedName name="NumBootstrapIterations" localSheetId="2">'Trend Exp &amp; Dev'!$F$11</definedName>
    <definedName name="NumBootstrapIterations" localSheetId="4">'Trend Exp &amp; Dev &amp; Pay'!$G$15</definedName>
    <definedName name="NumCellsIncluded" localSheetId="1">'Each Exp &amp; Dev'!$BE$30</definedName>
    <definedName name="NumCellsIncluded" localSheetId="3">'Each Exp &amp; Dev &amp; Pay'!$BE$30</definedName>
    <definedName name="NumCellsIncluded" localSheetId="2">'Trend Exp &amp; Dev'!$BG$30</definedName>
    <definedName name="NumCellsIncluded" localSheetId="4">'Trend Exp &amp; Dev &amp; Pay'!$BG$30</definedName>
    <definedName name="NumDevPars" localSheetId="2">'Trend Exp &amp; Dev'!$BF$34</definedName>
    <definedName name="NumDevPars" localSheetId="4">'Trend Exp &amp; Dev &amp; Pay'!$BS$48</definedName>
    <definedName name="NumDiagonals" localSheetId="3">'Each Exp &amp; Dev &amp; Pay'!$AH$40</definedName>
    <definedName name="NumExpandedParsFuture" localSheetId="1">'Each Exp &amp; Dev'!$B$42</definedName>
    <definedName name="NumExpandedParsFuture" localSheetId="3">'Each Exp &amp; Dev &amp; Pay'!$B$55</definedName>
    <definedName name="NumExpandedParsFuture" localSheetId="2">'Trend Exp &amp; Dev'!$B$41</definedName>
    <definedName name="NumExpandedParsFuture" localSheetId="4">'Trend Exp &amp; Dev &amp; Pay'!$B$50</definedName>
    <definedName name="NumExpandedParsPast" localSheetId="1">'Each Exp &amp; Dev'!$A$42</definedName>
    <definedName name="NumExpandedParsPast" localSheetId="3">'Each Exp &amp; Dev &amp; Pay'!$A$55</definedName>
    <definedName name="NumExpandedParsPast" localSheetId="2">'Trend Exp &amp; Dev'!$A$41</definedName>
    <definedName name="NumExpandedParsPast" localSheetId="4">'Trend Exp &amp; Dev &amp; Pay'!$A$50</definedName>
    <definedName name="NumExpPars" localSheetId="2">'Trend Exp &amp; Dev'!$AR$34</definedName>
    <definedName name="NumExpPars" localSheetId="4">'Trend Exp &amp; Dev &amp; Pay'!$BE$48</definedName>
    <definedName name="NumPars" localSheetId="1">'Each Exp &amp; Dev'!$A$39</definedName>
    <definedName name="NumPars" localSheetId="3">'Each Exp &amp; Dev &amp; Pay'!$AK$40</definedName>
    <definedName name="NumPars" localSheetId="2">'Trend Exp &amp; Dev'!$BV$66</definedName>
    <definedName name="NumPars" localSheetId="4">'Trend Exp &amp; Dev &amp; Pay'!$AM$36</definedName>
    <definedName name="NumPayPars" localSheetId="4">'Trend Exp &amp; Dev &amp; Pay'!$AR$48</definedName>
    <definedName name="NumPayParsIncluded" localSheetId="4">'Trend Exp &amp; Dev &amp; Pay'!$AJ$36</definedName>
    <definedName name="NumResiduals" localSheetId="1">'Each Exp &amp; Dev'!$AE$47</definedName>
    <definedName name="NumResiduals" localSheetId="3">'Each Exp &amp; Dev &amp; Pay'!$AV$56</definedName>
    <definedName name="NumResiduals" localSheetId="2">'Trend Exp &amp; Dev'!$AF$47</definedName>
    <definedName name="NumResiduals" localSheetId="4">'Trend Exp &amp; Dev &amp; Pay'!$AO$57</definedName>
    <definedName name="OverrideCells" localSheetId="1">'Each Exp &amp; Dev'!$U$21:$AD$30</definedName>
    <definedName name="OverrideCells" localSheetId="3">'Each Exp &amp; Dev &amp; Pay'!$U$21:$AD$30</definedName>
    <definedName name="OverrideCells" localSheetId="2">'Trend Exp &amp; Dev'!$W$21:$AF$30</definedName>
    <definedName name="OverrideCells" localSheetId="4">'Trend Exp &amp; Dev &amp; Pay'!$W$21:$AF$30</definedName>
    <definedName name="OverrideDiagonals" localSheetId="1">'Each Exp &amp; Dev'!$U$35:$AD$44</definedName>
    <definedName name="OverrideDiagonals" localSheetId="3">'Each Exp &amp; Dev &amp; Pay'!$U$35:$AD$44</definedName>
    <definedName name="OverrideDiagonals" localSheetId="2">'Trend Exp &amp; Dev'!$W$35:$AF$44</definedName>
    <definedName name="OverrideDiagonals" localSheetId="4">'Trend Exp &amp; Dev &amp; Pay'!$W$35:$AF$44</definedName>
    <definedName name="Par_Dispersion" localSheetId="1">'Each Exp &amp; Dev'!$C$11</definedName>
    <definedName name="Par_Dispersion" localSheetId="3">'Each Exp &amp; Dev &amp; Pay'!$C$11</definedName>
    <definedName name="Par_Dispersion" localSheetId="2">'Trend Exp &amp; Dev'!$C$11</definedName>
    <definedName name="Par_Dispersion" localSheetId="4">'Trend Exp &amp; Dev &amp; Pay'!$C$11</definedName>
    <definedName name="Par_TopLeft" localSheetId="1">'Each Exp &amp; Dev'!$D$18</definedName>
    <definedName name="Par_TopLeft" localSheetId="3">'Each Exp &amp; Dev &amp; Pay'!$D$18</definedName>
    <definedName name="Par_TopLeft" localSheetId="2">'Trend Exp &amp; Dev'!$F$20</definedName>
    <definedName name="Par_TopLeft" localSheetId="4">'Trend Exp &amp; Dev &amp; Pay'!$F$20</definedName>
    <definedName name="Parameters" localSheetId="1">'Each Exp &amp; Dev'!$D$18:$D$36</definedName>
    <definedName name="Parameters" localSheetId="3">OFFSET('Each Exp &amp; Dev &amp; Pay'!$D$18,0,0,'Each Exp &amp; Dev &amp; Pay'!NumPars,1)</definedName>
    <definedName name="Parameters" localSheetId="2">OFFSET('Trend Exp &amp; Dev'!$F$20,0,0,'Trend Exp &amp; Dev'!NumPars,1)</definedName>
    <definedName name="Parameters" localSheetId="4">OFFSET('Trend Exp &amp; Dev &amp; Pay'!$F$20,0,0,'Trend Exp &amp; Dev &amp; Pay'!NumPars,1)</definedName>
    <definedName name="ParNames_TopLeft" localSheetId="1">'Each Exp &amp; Dev'!$C$18</definedName>
    <definedName name="ParNames_TopLeft" localSheetId="3">'Each Exp &amp; Dev &amp; Pay'!$C$18</definedName>
    <definedName name="ParNames_TopLeft" localSheetId="2">'Trend Exp &amp; Dev'!$C$20</definedName>
    <definedName name="ParNames_TopLeft" localSheetId="4">'Trend Exp &amp; Dev &amp; Pay'!$C$20</definedName>
    <definedName name="PayParEnd" localSheetId="4">'Trend Exp &amp; Dev &amp; Pay'!$AJ$52:$AS$52</definedName>
    <definedName name="PayParHasData" localSheetId="4">'Trend Exp &amp; Dev &amp; Pay'!$AJ$35:$AS$35</definedName>
    <definedName name="PayParStart" localSheetId="4">'Trend Exp &amp; Dev &amp; Pay'!$AJ$51:$AR$51</definedName>
    <definedName name="PayPeriodsIncluded" localSheetId="3">'Each Exp &amp; Dev &amp; Pay'!$AH$44:$AQ$44</definedName>
    <definedName name="PayPeriodsIncluded" localSheetId="4">'Trend Exp &amp; Dev &amp; Pay'!$AJ$40:$AS$40</definedName>
    <definedName name="PossibleBaseDiagonals" localSheetId="3">OFFSET('Each Exp &amp; Dev &amp; Pay'!$AH$44,0,0,1,'Each Exp &amp; Dev &amp; Pay'!NumDiagonals-1)</definedName>
    <definedName name="PossibleBaseDiagonals" localSheetId="4">OFFSET('Trend Exp &amp; Dev &amp; Pay'!$AJ$40,0,0,1,'Trend Exp &amp; Dev &amp; Pay'!NumPayParsIncluded-1)</definedName>
    <definedName name="RawCumInput" localSheetId="0">Input!$P$6:$Y$15</definedName>
    <definedName name="RawCumShifted" localSheetId="0">Input!$O$6:$X$15</definedName>
    <definedName name="RawIncInput" localSheetId="0">Input!$C$6:$L$15</definedName>
    <definedName name="RefDev" localSheetId="1">'Each Exp &amp; Dev'!$D$15</definedName>
    <definedName name="RefDev" localSheetId="3">'Each Exp &amp; Dev &amp; Pay'!$D$15</definedName>
    <definedName name="RefDev" localSheetId="2">'Trend Exp &amp; Dev'!$D$15</definedName>
    <definedName name="RefDev" localSheetId="4">'Trend Exp &amp; Dev &amp; Pay'!$D$15</definedName>
    <definedName name="RefExp" localSheetId="1">'Each Exp &amp; Dev'!$C$15</definedName>
    <definedName name="RefExp" localSheetId="3">'Each Exp &amp; Dev &amp; Pay'!$C$15</definedName>
    <definedName name="RefExp" localSheetId="2">'Trend Exp &amp; Dev'!$C$15</definedName>
    <definedName name="RefExp" localSheetId="4">'Trend Exp &amp; Dev &amp; Pay'!$C$15</definedName>
    <definedName name="RefPay" localSheetId="3">'Each Exp &amp; Dev &amp; Pay'!$E$15</definedName>
    <definedName name="RefPay" localSheetId="2">'Trend Exp &amp; Dev'!$E$15</definedName>
    <definedName name="RefPay" localSheetId="4">'Trend Exp &amp; Dev &amp; Pay'!$E$15</definedName>
    <definedName name="StdError_TopLeft" localSheetId="1">'Each Exp &amp; Dev'!$X$6</definedName>
    <definedName name="StdError_TopLeft" localSheetId="3">'Each Exp &amp; Dev &amp; Pay'!$Y$6</definedName>
    <definedName name="StdError_TopLeft" localSheetId="2">'Trend Exp &amp; Dev'!$X$6</definedName>
    <definedName name="StdError_TopLeft" localSheetId="4">'Trend Exp &amp; Dev &amp; Pay'!$Y$6</definedName>
    <definedName name="StdPrjct_TopLeft" localSheetId="1">'Each Exp &amp; Dev'!$AA$6</definedName>
    <definedName name="StdPrjct_TopLeft" localSheetId="3">'Each Exp &amp; Dev &amp; Pay'!$AB$6</definedName>
    <definedName name="StdPrjct_TopLeft" localSheetId="2">'Trend Exp &amp; Dev'!$AA$6</definedName>
    <definedName name="StdPrjct_TopLeft" localSheetId="4">'Trend Exp &amp; Dev &amp; Pay'!$AB$6</definedName>
    <definedName name="StdResmpl_TopLeft" localSheetId="1">'Each Exp &amp; Dev'!$Z$6</definedName>
    <definedName name="StdResmpl_TopLeft" localSheetId="3">'Each Exp &amp; Dev &amp; Pay'!$AA$6</definedName>
    <definedName name="StdResmpl_TopLeft" localSheetId="2">'Trend Exp &amp; Dev'!$Z$6</definedName>
    <definedName name="StdResmpl_TopLeft" localSheetId="4">'Trend Exp &amp; Dev &amp; Pay'!$AA$6</definedName>
    <definedName name="StdSim_TopLeft" localSheetId="1">'Each Exp &amp; Dev'!$AB$6</definedName>
    <definedName name="StdSim_TopLeft" localSheetId="3">'Each Exp &amp; Dev &amp; Pay'!$AC$6</definedName>
    <definedName name="StdSim_TopLeft" localSheetId="2">'Trend Exp &amp; Dev'!$AB$6</definedName>
    <definedName name="StdSim_TopLeft" localSheetId="4">'Trend Exp &amp; Dev &amp; Pay'!$AC$6</definedName>
    <definedName name="SubNums">{"₀","₁","₂","₃","₄","₅","₆","₇","₈","₉","₁₀"}</definedName>
    <definedName name="ThisRow" localSheetId="1">'Each Exp &amp; Dev'!1:1</definedName>
    <definedName name="ThisRow" localSheetId="3">'Each Exp &amp; Dev &amp; Pay'!1:1</definedName>
    <definedName name="ThisRow" localSheetId="2">'Trend Exp &amp; Dev'!1:1</definedName>
    <definedName name="ThisRow" localSheetId="4">'Trend Exp &amp; Dev &amp; Pay'!1:1</definedName>
    <definedName name="TriIdx_TopLeft" localSheetId="1">'Each Exp &amp; Dev'!$C$49</definedName>
    <definedName name="TriIdx_TopLeft" localSheetId="3">'Each Exp &amp; Dev &amp; Pay'!$C$58</definedName>
    <definedName name="TriIdx_TopLeft" localSheetId="2">'Trend Exp &amp; Dev'!$C$50</definedName>
    <definedName name="TriIdx_TopLeft" localSheetId="4">'Trend Exp &amp; Dev &amp; Pay'!$C$60</definedName>
    <definedName name="TweedyP" localSheetId="1">'Each Exp &amp; Dev'!$G$7</definedName>
    <definedName name="TweedyP" localSheetId="3">'Each Exp &amp; Dev &amp; Pay'!$H$7</definedName>
    <definedName name="TweedyP" localSheetId="2">'Trend Exp &amp; Dev'!$G$7</definedName>
    <definedName name="TweedyP" localSheetId="4">'Trend Exp &amp; Dev &amp; Pay'!$H$7</definedName>
    <definedName name="UsingIncInput" localSheetId="0">Input!$D$1</definedName>
    <definedName name="VarianceFunction" localSheetId="1">'Each Exp &amp; Dev'!$F$7</definedName>
    <definedName name="VarianceFunction" localSheetId="3">'Each Exp &amp; Dev &amp; Pay'!$G$7</definedName>
    <definedName name="VarianceFunction" localSheetId="2">'Trend Exp &amp; Dev'!$F$7</definedName>
    <definedName name="VarianceFunction" localSheetId="4">'Trend Exp &amp; Dev &amp; Pay'!$G$7</definedName>
    <definedName name="X_TopLeft" localSheetId="1">'Each Exp &amp; Dev'!$F$49</definedName>
    <definedName name="X_TopLeft" localSheetId="3">'Each Exp &amp; Dev &amp; Pay'!$F$58</definedName>
    <definedName name="X_TopLeft" localSheetId="2">'Trend Exp &amp; Dev'!$G$50</definedName>
    <definedName name="X_TopLeft" localSheetId="4">'Trend Exp &amp; Dev &amp; Pay'!$G$60</definedName>
    <definedName name="Y_TopLeft" localSheetId="1">'Each Exp &amp; Dev'!$Z$49</definedName>
    <definedName name="Y_TopLeft" localSheetId="3">'Each Exp &amp; Dev &amp; Pay'!$AQ$58</definedName>
    <definedName name="Y_TopLeft" localSheetId="2">'Trend Exp &amp; Dev'!$AA$50</definedName>
    <definedName name="Y_TopLeft" localSheetId="4">'Trend Exp &amp; Dev &amp; Pay'!$AJ$60</definedName>
  </definedNames>
  <calcPr calcId="145621"/>
</workbook>
</file>

<file path=xl/calcChain.xml><?xml version="1.0" encoding="utf-8"?>
<calcChain xmlns="http://schemas.openxmlformats.org/spreadsheetml/2006/main">
  <c r="BL53" i="8" l="1"/>
  <c r="AX53" i="8"/>
  <c r="AM47" i="9" l="1"/>
  <c r="AX39" i="9"/>
  <c r="AJ39" i="9"/>
  <c r="AE36" i="9"/>
  <c r="AD37" i="9" s="1"/>
  <c r="AC38" i="9" s="1"/>
  <c r="AB39" i="9" s="1"/>
  <c r="AA40" i="9" s="1"/>
  <c r="Z41" i="9" s="1"/>
  <c r="Y42" i="9" s="1"/>
  <c r="X43" i="9" s="1"/>
  <c r="W44" i="9" s="1"/>
  <c r="AD36" i="9"/>
  <c r="AC37" i="9" s="1"/>
  <c r="AB38" i="9" s="1"/>
  <c r="AA39" i="9" s="1"/>
  <c r="Z40" i="9" s="1"/>
  <c r="Y41" i="9" s="1"/>
  <c r="X42" i="9" s="1"/>
  <c r="W43" i="9" s="1"/>
  <c r="AC36" i="9"/>
  <c r="AB37" i="9" s="1"/>
  <c r="AA38" i="9" s="1"/>
  <c r="Z39" i="9" s="1"/>
  <c r="Y40" i="9" s="1"/>
  <c r="X41" i="9" s="1"/>
  <c r="W42" i="9" s="1"/>
  <c r="AB36" i="9"/>
  <c r="AA37" i="9" s="1"/>
  <c r="Z38" i="9" s="1"/>
  <c r="Y39" i="9" s="1"/>
  <c r="X40" i="9" s="1"/>
  <c r="W41" i="9" s="1"/>
  <c r="AA36" i="9"/>
  <c r="Z37" i="9" s="1"/>
  <c r="Y38" i="9" s="1"/>
  <c r="X39" i="9" s="1"/>
  <c r="W40" i="9" s="1"/>
  <c r="Z36" i="9"/>
  <c r="Y37" i="9" s="1"/>
  <c r="X38" i="9" s="1"/>
  <c r="W39" i="9" s="1"/>
  <c r="Y36" i="9"/>
  <c r="X37" i="9" s="1"/>
  <c r="W38" i="9" s="1"/>
  <c r="X36" i="9"/>
  <c r="W37" i="9" s="1"/>
  <c r="W36" i="9"/>
  <c r="CE20" i="9"/>
  <c r="BZ20" i="9" s="1"/>
  <c r="CA20" i="9" s="1"/>
  <c r="CC20" i="9"/>
  <c r="CB20" i="9"/>
  <c r="E17" i="9"/>
  <c r="CR15" i="9"/>
  <c r="CR14" i="9"/>
  <c r="CR10" i="9"/>
  <c r="B10" i="9"/>
  <c r="CR9" i="9"/>
  <c r="F8" i="9"/>
  <c r="Y7" i="9" a="1"/>
  <c r="Y14" i="9" s="1"/>
  <c r="W7" i="9" a="1"/>
  <c r="W13" i="9" s="1"/>
  <c r="Q3" i="9"/>
  <c r="W16" i="9" l="1"/>
  <c r="Y9" i="9"/>
  <c r="W12" i="9"/>
  <c r="Y11" i="9"/>
  <c r="Y13" i="9"/>
  <c r="W8" i="9"/>
  <c r="Y7" i="9"/>
  <c r="Y15" i="9"/>
  <c r="BW20" i="9"/>
  <c r="CF20" i="9"/>
  <c r="W10" i="9"/>
  <c r="W14" i="9"/>
  <c r="W7" i="9"/>
  <c r="W11" i="9"/>
  <c r="W15" i="9"/>
  <c r="Y8" i="9"/>
  <c r="Y12" i="9"/>
  <c r="Y16" i="9"/>
  <c r="W9" i="9"/>
  <c r="Y10" i="9"/>
  <c r="E17" i="7"/>
  <c r="E16" i="7"/>
  <c r="E17" i="8"/>
  <c r="E16" i="8"/>
  <c r="O60" i="8" a="1"/>
  <c r="N60" i="8" a="1"/>
  <c r="M60" i="8" a="1"/>
  <c r="L60" i="8" a="1"/>
  <c r="K60" i="8" a="1"/>
  <c r="J60" i="8" a="1"/>
  <c r="I60" i="8" a="1"/>
  <c r="H60" i="8" a="1"/>
  <c r="G60" i="8" a="1"/>
  <c r="CS11" i="8"/>
  <c r="CS10" i="8"/>
  <c r="CS9" i="8"/>
  <c r="CS17" i="8" l="1"/>
  <c r="CS16" i="8"/>
  <c r="CS15" i="8"/>
  <c r="BK53" i="8"/>
  <c r="AW53" i="8"/>
  <c r="CE20" i="8" l="1"/>
  <c r="CD20" i="8"/>
  <c r="CC20" i="8"/>
  <c r="CB20" i="8"/>
  <c r="BZ20" i="8" l="1"/>
  <c r="BW20" i="8"/>
  <c r="AV57" i="8"/>
  <c r="BF44" i="8"/>
  <c r="BF43" i="8"/>
  <c r="BE44" i="8" s="1"/>
  <c r="BF42" i="8"/>
  <c r="BE43" i="8" s="1"/>
  <c r="BD44" i="8" s="1"/>
  <c r="BF41" i="8"/>
  <c r="BE42" i="8" s="1"/>
  <c r="BD43" i="8" s="1"/>
  <c r="BC44" i="8" s="1"/>
  <c r="BF40" i="8"/>
  <c r="BE41" i="8" s="1"/>
  <c r="BD42" i="8" s="1"/>
  <c r="BC43" i="8" s="1"/>
  <c r="BB44" i="8" s="1"/>
  <c r="BF39" i="8"/>
  <c r="BE40" i="8" s="1"/>
  <c r="BD41" i="8" s="1"/>
  <c r="BC42" i="8" s="1"/>
  <c r="BB43" i="8" s="1"/>
  <c r="BA44" i="8" s="1"/>
  <c r="BF38" i="8"/>
  <c r="BE39" i="8" s="1"/>
  <c r="BD40" i="8" s="1"/>
  <c r="BC41" i="8" s="1"/>
  <c r="BB42" i="8" s="1"/>
  <c r="BA43" i="8" s="1"/>
  <c r="AZ44" i="8" s="1"/>
  <c r="BF37" i="8"/>
  <c r="BE38" i="8" s="1"/>
  <c r="BD39" i="8" s="1"/>
  <c r="BC40" i="8" s="1"/>
  <c r="BB41" i="8" s="1"/>
  <c r="BA42" i="8" s="1"/>
  <c r="AZ43" i="8" s="1"/>
  <c r="AY44" i="8" s="1"/>
  <c r="BF36" i="8"/>
  <c r="BE37" i="8" s="1"/>
  <c r="BD38" i="8" s="1"/>
  <c r="BC39" i="8" s="1"/>
  <c r="BB40" i="8" s="1"/>
  <c r="BA41" i="8" s="1"/>
  <c r="AZ42" i="8" s="1"/>
  <c r="AY43" i="8" s="1"/>
  <c r="AX44" i="8" s="1"/>
  <c r="AE36" i="8"/>
  <c r="AD37" i="8" s="1"/>
  <c r="AC38" i="8" s="1"/>
  <c r="AB39" i="8" s="1"/>
  <c r="AA40" i="8" s="1"/>
  <c r="Z41" i="8" s="1"/>
  <c r="Y42" i="8" s="1"/>
  <c r="X43" i="8" s="1"/>
  <c r="W44" i="8" s="1"/>
  <c r="AD36" i="8"/>
  <c r="AC37" i="8" s="1"/>
  <c r="AB38" i="8" s="1"/>
  <c r="AA39" i="8" s="1"/>
  <c r="Z40" i="8" s="1"/>
  <c r="Y41" i="8" s="1"/>
  <c r="X42" i="8" s="1"/>
  <c r="W43" i="8" s="1"/>
  <c r="AC36" i="8"/>
  <c r="AB37" i="8" s="1"/>
  <c r="AA38" i="8" s="1"/>
  <c r="Z39" i="8" s="1"/>
  <c r="Y40" i="8" s="1"/>
  <c r="X41" i="8" s="1"/>
  <c r="W42" i="8" s="1"/>
  <c r="AB36" i="8"/>
  <c r="AA37" i="8" s="1"/>
  <c r="Z38" i="8" s="1"/>
  <c r="Y39" i="8" s="1"/>
  <c r="X40" i="8" s="1"/>
  <c r="W41" i="8" s="1"/>
  <c r="AA36" i="8"/>
  <c r="Z37" i="8" s="1"/>
  <c r="Y38" i="8" s="1"/>
  <c r="X39" i="8" s="1"/>
  <c r="W40" i="8" s="1"/>
  <c r="Z36" i="8"/>
  <c r="Y37" i="8" s="1"/>
  <c r="X38" i="8" s="1"/>
  <c r="W39" i="8" s="1"/>
  <c r="Y36" i="8"/>
  <c r="X37" i="8" s="1"/>
  <c r="W38" i="8" s="1"/>
  <c r="X36" i="8"/>
  <c r="W37" i="8" s="1"/>
  <c r="W36" i="8"/>
  <c r="B10" i="8"/>
  <c r="G8" i="8"/>
  <c r="Z7" i="8" a="1"/>
  <c r="Z15" i="8" s="1"/>
  <c r="X7" i="8" a="1"/>
  <c r="X14" i="8" s="1"/>
  <c r="R3" i="8"/>
  <c r="CA20" i="8" l="1"/>
  <c r="X8" i="8"/>
  <c r="AJ53" i="8"/>
  <c r="X7" i="8"/>
  <c r="X13" i="8"/>
  <c r="X9" i="8"/>
  <c r="X12" i="8"/>
  <c r="Z13" i="8"/>
  <c r="Z8" i="8"/>
  <c r="Z16" i="8"/>
  <c r="X11" i="8"/>
  <c r="X16" i="8"/>
  <c r="Z12" i="8"/>
  <c r="X15" i="8"/>
  <c r="Z9" i="8"/>
  <c r="Z10" i="8"/>
  <c r="Z14" i="8"/>
  <c r="X10" i="8"/>
  <c r="Z7" i="8"/>
  <c r="Z11" i="8"/>
  <c r="BD44" i="7" l="1"/>
  <c r="BD43" i="7"/>
  <c r="BC44" i="7" s="1"/>
  <c r="BD42" i="7"/>
  <c r="BC43" i="7" s="1"/>
  <c r="BB44" i="7" s="1"/>
  <c r="BD41" i="7"/>
  <c r="BC42" i="7" s="1"/>
  <c r="BB43" i="7" s="1"/>
  <c r="BA44" i="7" s="1"/>
  <c r="BD40" i="7"/>
  <c r="BC41" i="7" s="1"/>
  <c r="BB42" i="7" s="1"/>
  <c r="BA43" i="7" s="1"/>
  <c r="AZ44" i="7" s="1"/>
  <c r="BD39" i="7"/>
  <c r="BC40" i="7" s="1"/>
  <c r="BB41" i="7" s="1"/>
  <c r="BA42" i="7" s="1"/>
  <c r="AZ43" i="7" s="1"/>
  <c r="AY44" i="7" s="1"/>
  <c r="BD38" i="7"/>
  <c r="BC39" i="7" s="1"/>
  <c r="BB40" i="7" s="1"/>
  <c r="BA41" i="7" s="1"/>
  <c r="AZ42" i="7" s="1"/>
  <c r="AY43" i="7" s="1"/>
  <c r="AX44" i="7" s="1"/>
  <c r="BD37" i="7"/>
  <c r="BC38" i="7" s="1"/>
  <c r="BB39" i="7" s="1"/>
  <c r="BA40" i="7" s="1"/>
  <c r="AZ41" i="7" s="1"/>
  <c r="AY42" i="7" s="1"/>
  <c r="AX43" i="7" s="1"/>
  <c r="AW44" i="7" s="1"/>
  <c r="BD36" i="7"/>
  <c r="BC37" i="7" s="1"/>
  <c r="BB38" i="7" s="1"/>
  <c r="BA39" i="7" s="1"/>
  <c r="AZ40" i="7" s="1"/>
  <c r="AY41" i="7" s="1"/>
  <c r="AX42" i="7" s="1"/>
  <c r="AW43" i="7" s="1"/>
  <c r="AV44" i="7" s="1"/>
  <c r="C53" i="7"/>
  <c r="C52" i="7"/>
  <c r="C51" i="7"/>
  <c r="C50" i="7"/>
  <c r="C49" i="7"/>
  <c r="C48" i="7"/>
  <c r="C47" i="7"/>
  <c r="C46" i="7"/>
  <c r="C45" i="7"/>
  <c r="F51" i="7" l="1" a="1"/>
  <c r="I51" i="7" s="1"/>
  <c r="L51" i="7"/>
  <c r="H51" i="7"/>
  <c r="J51" i="7"/>
  <c r="M51" i="7"/>
  <c r="AC36" i="7"/>
  <c r="AB37" i="7" s="1"/>
  <c r="AA38" i="7" s="1"/>
  <c r="Z39" i="7" s="1"/>
  <c r="Y40" i="7" s="1"/>
  <c r="X41" i="7" s="1"/>
  <c r="W42" i="7" s="1"/>
  <c r="V43" i="7" s="1"/>
  <c r="U44" i="7" s="1"/>
  <c r="AB36" i="7"/>
  <c r="AA37" i="7" s="1"/>
  <c r="Z38" i="7" s="1"/>
  <c r="Y39" i="7" s="1"/>
  <c r="X40" i="7" s="1"/>
  <c r="W41" i="7" s="1"/>
  <c r="V42" i="7" s="1"/>
  <c r="U43" i="7" s="1"/>
  <c r="AA36" i="7"/>
  <c r="Z37" i="7" s="1"/>
  <c r="Y38" i="7" s="1"/>
  <c r="X39" i="7" s="1"/>
  <c r="W40" i="7" s="1"/>
  <c r="V41" i="7" s="1"/>
  <c r="U42" i="7" s="1"/>
  <c r="Z36" i="7"/>
  <c r="Y37" i="7" s="1"/>
  <c r="X38" i="7" s="1"/>
  <c r="W39" i="7" s="1"/>
  <c r="V40" i="7" s="1"/>
  <c r="U41" i="7" s="1"/>
  <c r="Y36" i="7"/>
  <c r="X37" i="7" s="1"/>
  <c r="W38" i="7" s="1"/>
  <c r="V39" i="7" s="1"/>
  <c r="U40" i="7" s="1"/>
  <c r="X36" i="7"/>
  <c r="W37" i="7" s="1"/>
  <c r="V38" i="7" s="1"/>
  <c r="U39" i="7" s="1"/>
  <c r="W36" i="7"/>
  <c r="V37" i="7" s="1"/>
  <c r="U38" i="7" s="1"/>
  <c r="V36" i="7"/>
  <c r="U37" i="7" s="1"/>
  <c r="U36" i="7"/>
  <c r="A27" i="7"/>
  <c r="C27" i="7" s="1"/>
  <c r="A18" i="7"/>
  <c r="B10" i="7"/>
  <c r="BC56" i="7" s="1"/>
  <c r="G8" i="7"/>
  <c r="Z7" i="7" a="1"/>
  <c r="Z13" i="7" s="1"/>
  <c r="X7" i="7" a="1"/>
  <c r="X14" i="7" s="1"/>
  <c r="R3" i="7"/>
  <c r="N51" i="7" l="1"/>
  <c r="G51" i="7"/>
  <c r="F51" i="7"/>
  <c r="B55" i="7" s="1"/>
  <c r="K51" i="7"/>
  <c r="A19" i="7"/>
  <c r="C19" i="7" s="1"/>
  <c r="X11" i="7"/>
  <c r="X16" i="7"/>
  <c r="X7" i="7"/>
  <c r="X12" i="7"/>
  <c r="X8" i="7"/>
  <c r="X13" i="7"/>
  <c r="Z10" i="7"/>
  <c r="X9" i="7"/>
  <c r="X15" i="7"/>
  <c r="Z16" i="7"/>
  <c r="C18" i="7"/>
  <c r="A28" i="7"/>
  <c r="Z8" i="7"/>
  <c r="Z15" i="7"/>
  <c r="Z11" i="7"/>
  <c r="Z7" i="7"/>
  <c r="Z12" i="7"/>
  <c r="Z9" i="7"/>
  <c r="Z14" i="7"/>
  <c r="X10" i="7"/>
  <c r="Y7" i="6" a="1"/>
  <c r="Y7" i="6" s="1"/>
  <c r="Y8" i="6"/>
  <c r="Y9" i="6"/>
  <c r="Y10" i="6"/>
  <c r="Y12" i="6"/>
  <c r="Y13" i="6"/>
  <c r="Y14" i="6"/>
  <c r="Y16" i="6"/>
  <c r="W7" i="6" a="1"/>
  <c r="W11" i="6" s="1"/>
  <c r="W7" i="6"/>
  <c r="W8" i="6"/>
  <c r="W9" i="6"/>
  <c r="W10" i="6"/>
  <c r="W12" i="6"/>
  <c r="W13" i="6"/>
  <c r="W14" i="6"/>
  <c r="W15" i="6"/>
  <c r="W16" i="6"/>
  <c r="A20" i="7" l="1"/>
  <c r="C20" i="7" s="1"/>
  <c r="A29" i="7"/>
  <c r="C28" i="7"/>
  <c r="Y15" i="6"/>
  <c r="Y11" i="6"/>
  <c r="Q3" i="6"/>
  <c r="A21" i="7" l="1"/>
  <c r="C21" i="7" s="1"/>
  <c r="C29" i="7"/>
  <c r="A30" i="7"/>
  <c r="B10" i="6"/>
  <c r="AL47" i="6" s="1"/>
  <c r="F8" i="6"/>
  <c r="A22" i="7" l="1"/>
  <c r="A23" i="7" s="1"/>
  <c r="A31" i="7"/>
  <c r="C30" i="7"/>
  <c r="F49" i="6" a="1"/>
  <c r="F50" i="6" s="1"/>
  <c r="C22" i="7" l="1"/>
  <c r="C23" i="7"/>
  <c r="A24" i="7"/>
  <c r="C31" i="7"/>
  <c r="A32" i="7"/>
  <c r="F147" i="6"/>
  <c r="F141" i="6"/>
  <c r="F136" i="6"/>
  <c r="F131" i="6"/>
  <c r="F125" i="6"/>
  <c r="F120" i="6"/>
  <c r="F115" i="6"/>
  <c r="F109" i="6"/>
  <c r="F104" i="6"/>
  <c r="F99" i="6"/>
  <c r="F93" i="6"/>
  <c r="F88" i="6"/>
  <c r="F83" i="6"/>
  <c r="F77" i="6"/>
  <c r="F72" i="6"/>
  <c r="F68" i="6"/>
  <c r="F64" i="6"/>
  <c r="F60" i="6"/>
  <c r="F56" i="6"/>
  <c r="F52" i="6"/>
  <c r="F145" i="6"/>
  <c r="F140" i="6"/>
  <c r="F135" i="6"/>
  <c r="F129" i="6"/>
  <c r="F124" i="6"/>
  <c r="F119" i="6"/>
  <c r="F113" i="6"/>
  <c r="F108" i="6"/>
  <c r="F103" i="6"/>
  <c r="F97" i="6"/>
  <c r="F92" i="6"/>
  <c r="F87" i="6"/>
  <c r="F81" i="6"/>
  <c r="F76" i="6"/>
  <c r="F71" i="6"/>
  <c r="F67" i="6"/>
  <c r="F63" i="6"/>
  <c r="F59" i="6"/>
  <c r="F55" i="6"/>
  <c r="F51" i="6"/>
  <c r="F144" i="6"/>
  <c r="F139" i="6"/>
  <c r="F133" i="6"/>
  <c r="F128" i="6"/>
  <c r="F123" i="6"/>
  <c r="F117" i="6"/>
  <c r="F112" i="6"/>
  <c r="F107" i="6"/>
  <c r="F101" i="6"/>
  <c r="F96" i="6"/>
  <c r="F91" i="6"/>
  <c r="F85" i="6"/>
  <c r="F80" i="6"/>
  <c r="F75" i="6"/>
  <c r="F70" i="6"/>
  <c r="F66" i="6"/>
  <c r="F62" i="6"/>
  <c r="F58" i="6"/>
  <c r="F54" i="6"/>
  <c r="F49" i="6"/>
  <c r="F148" i="6"/>
  <c r="F143" i="6"/>
  <c r="F137" i="6"/>
  <c r="F132" i="6"/>
  <c r="F127" i="6"/>
  <c r="F121" i="6"/>
  <c r="F116" i="6"/>
  <c r="F111" i="6"/>
  <c r="F105" i="6"/>
  <c r="F100" i="6"/>
  <c r="F95" i="6"/>
  <c r="F89" i="6"/>
  <c r="F84" i="6"/>
  <c r="F79" i="6"/>
  <c r="F73" i="6"/>
  <c r="F69" i="6"/>
  <c r="F65" i="6"/>
  <c r="F61" i="6"/>
  <c r="F57" i="6"/>
  <c r="F53" i="6"/>
  <c r="F146" i="6"/>
  <c r="F142" i="6"/>
  <c r="F138" i="6"/>
  <c r="F134" i="6"/>
  <c r="F130" i="6"/>
  <c r="F126" i="6"/>
  <c r="F122" i="6"/>
  <c r="F118" i="6"/>
  <c r="F114" i="6"/>
  <c r="F110" i="6"/>
  <c r="F106" i="6"/>
  <c r="F102" i="6"/>
  <c r="F98" i="6"/>
  <c r="F94" i="6"/>
  <c r="F90" i="6"/>
  <c r="F86" i="6"/>
  <c r="F82" i="6"/>
  <c r="F78" i="6"/>
  <c r="F74" i="6"/>
  <c r="AT35" i="6"/>
  <c r="A25" i="7" l="1"/>
  <c r="C24" i="7"/>
  <c r="A33" i="7"/>
  <c r="C32" i="7"/>
  <c r="A28" i="6"/>
  <c r="A29" i="6" s="1"/>
  <c r="C29" i="6" s="1"/>
  <c r="A19" i="6"/>
  <c r="AC36" i="6"/>
  <c r="AB37" i="6" s="1"/>
  <c r="AA38" i="6" s="1"/>
  <c r="Z39" i="6" s="1"/>
  <c r="Y40" i="6" s="1"/>
  <c r="X41" i="6" s="1"/>
  <c r="W42" i="6" s="1"/>
  <c r="V43" i="6" s="1"/>
  <c r="U44" i="6" s="1"/>
  <c r="AB36" i="6"/>
  <c r="AA37" i="6" s="1"/>
  <c r="Z38" i="6" s="1"/>
  <c r="Y39" i="6" s="1"/>
  <c r="X40" i="6" s="1"/>
  <c r="W41" i="6" s="1"/>
  <c r="V42" i="6" s="1"/>
  <c r="U43" i="6" s="1"/>
  <c r="AA36" i="6"/>
  <c r="Z37" i="6" s="1"/>
  <c r="Y38" i="6" s="1"/>
  <c r="X39" i="6" s="1"/>
  <c r="W40" i="6" s="1"/>
  <c r="V41" i="6" s="1"/>
  <c r="U42" i="6" s="1"/>
  <c r="Z36" i="6"/>
  <c r="Y37" i="6" s="1"/>
  <c r="X38" i="6" s="1"/>
  <c r="W39" i="6" s="1"/>
  <c r="V40" i="6" s="1"/>
  <c r="U41" i="6" s="1"/>
  <c r="Y36" i="6"/>
  <c r="X37" i="6" s="1"/>
  <c r="W38" i="6" s="1"/>
  <c r="V39" i="6" s="1"/>
  <c r="U40" i="6" s="1"/>
  <c r="X36" i="6"/>
  <c r="W37" i="6" s="1"/>
  <c r="V38" i="6" s="1"/>
  <c r="U39" i="6" s="1"/>
  <c r="W36" i="6"/>
  <c r="V37" i="6" s="1"/>
  <c r="U38" i="6" s="1"/>
  <c r="V36" i="6"/>
  <c r="U37" i="6" s="1"/>
  <c r="U36" i="6"/>
  <c r="P20" i="4" a="1"/>
  <c r="S20" i="4" s="1"/>
  <c r="AC6" i="4" a="1"/>
  <c r="AE6" i="4" s="1"/>
  <c r="C33" i="7" l="1"/>
  <c r="A34" i="7"/>
  <c r="C25" i="7"/>
  <c r="A26" i="7"/>
  <c r="C26" i="7" s="1"/>
  <c r="C28" i="6"/>
  <c r="A20" i="6"/>
  <c r="A21" i="6" s="1"/>
  <c r="A22" i="6" s="1"/>
  <c r="A23" i="6" s="1"/>
  <c r="A24" i="6" s="1"/>
  <c r="A25" i="6" s="1"/>
  <c r="A26" i="6" s="1"/>
  <c r="A27" i="6" s="1"/>
  <c r="C27" i="6" s="1"/>
  <c r="A30" i="6"/>
  <c r="C30" i="6" s="1"/>
  <c r="X29" i="4"/>
  <c r="T29" i="4"/>
  <c r="P29" i="4"/>
  <c r="V28" i="4"/>
  <c r="R28" i="4"/>
  <c r="X27" i="4"/>
  <c r="T27" i="4"/>
  <c r="P27" i="4"/>
  <c r="V26" i="4"/>
  <c r="R26" i="4"/>
  <c r="X25" i="4"/>
  <c r="T25" i="4"/>
  <c r="P25" i="4"/>
  <c r="V24" i="4"/>
  <c r="R24" i="4"/>
  <c r="X23" i="4"/>
  <c r="T23" i="4"/>
  <c r="P23" i="4"/>
  <c r="V22" i="4"/>
  <c r="R22" i="4"/>
  <c r="X21" i="4"/>
  <c r="T21" i="4"/>
  <c r="P21" i="4"/>
  <c r="V20" i="4"/>
  <c r="R20" i="4"/>
  <c r="W29" i="4"/>
  <c r="S29" i="4"/>
  <c r="Y28" i="4"/>
  <c r="U28" i="4"/>
  <c r="Q28" i="4"/>
  <c r="W27" i="4"/>
  <c r="S27" i="4"/>
  <c r="Y26" i="4"/>
  <c r="U26" i="4"/>
  <c r="Q26" i="4"/>
  <c r="W25" i="4"/>
  <c r="S25" i="4"/>
  <c r="Y24" i="4"/>
  <c r="U24" i="4"/>
  <c r="Q24" i="4"/>
  <c r="W23" i="4"/>
  <c r="S23" i="4"/>
  <c r="Y22" i="4"/>
  <c r="U22" i="4"/>
  <c r="Q22" i="4"/>
  <c r="W21" i="4"/>
  <c r="S21" i="4"/>
  <c r="Y20" i="4"/>
  <c r="U20" i="4"/>
  <c r="Q20" i="4"/>
  <c r="V29" i="4"/>
  <c r="R29" i="4"/>
  <c r="X28" i="4"/>
  <c r="T28" i="4"/>
  <c r="P28" i="4"/>
  <c r="V27" i="4"/>
  <c r="R27" i="4"/>
  <c r="X26" i="4"/>
  <c r="T26" i="4"/>
  <c r="P26" i="4"/>
  <c r="V25" i="4"/>
  <c r="R25" i="4"/>
  <c r="X24" i="4"/>
  <c r="T24" i="4"/>
  <c r="P24" i="4"/>
  <c r="V23" i="4"/>
  <c r="R23" i="4"/>
  <c r="X22" i="4"/>
  <c r="T22" i="4"/>
  <c r="P22" i="4"/>
  <c r="V21" i="4"/>
  <c r="R21" i="4"/>
  <c r="X20" i="4"/>
  <c r="T20" i="4"/>
  <c r="P20" i="4"/>
  <c r="Y29" i="4"/>
  <c r="U29" i="4"/>
  <c r="Q29" i="4"/>
  <c r="W28" i="4"/>
  <c r="S28" i="4"/>
  <c r="Y27" i="4"/>
  <c r="U27" i="4"/>
  <c r="Q27" i="4"/>
  <c r="W26" i="4"/>
  <c r="S26" i="4"/>
  <c r="Y25" i="4"/>
  <c r="U25" i="4"/>
  <c r="Q25" i="4"/>
  <c r="W24" i="4"/>
  <c r="S24" i="4"/>
  <c r="Y23" i="4"/>
  <c r="U23" i="4"/>
  <c r="Q23" i="4"/>
  <c r="W22" i="4"/>
  <c r="S22" i="4"/>
  <c r="Y21" i="4"/>
  <c r="U21" i="4"/>
  <c r="Q21" i="4"/>
  <c r="W20" i="4"/>
  <c r="AH14" i="4"/>
  <c r="AL12" i="4"/>
  <c r="AF11" i="4"/>
  <c r="AJ15" i="4"/>
  <c r="AD14" i="4"/>
  <c r="AH12" i="4"/>
  <c r="AL10" i="4"/>
  <c r="AF15" i="4"/>
  <c r="AJ13" i="4"/>
  <c r="AD12" i="4"/>
  <c r="AH10" i="4"/>
  <c r="AL14" i="4"/>
  <c r="AF13" i="4"/>
  <c r="AJ11" i="4"/>
  <c r="AD10" i="4"/>
  <c r="AJ9" i="4"/>
  <c r="AF9" i="4"/>
  <c r="AL8" i="4"/>
  <c r="AH8" i="4"/>
  <c r="AD8" i="4"/>
  <c r="AJ7" i="4"/>
  <c r="AF7" i="4"/>
  <c r="AL6" i="4"/>
  <c r="AH6" i="4"/>
  <c r="AD6" i="4"/>
  <c r="AI15" i="4"/>
  <c r="AE15" i="4"/>
  <c r="AK14" i="4"/>
  <c r="AG14" i="4"/>
  <c r="AC14" i="4"/>
  <c r="AI13" i="4"/>
  <c r="AE13" i="4"/>
  <c r="AK12" i="4"/>
  <c r="AG12" i="4"/>
  <c r="AC12" i="4"/>
  <c r="AI11" i="4"/>
  <c r="AE11" i="4"/>
  <c r="AK10" i="4"/>
  <c r="AG10" i="4"/>
  <c r="AC10" i="4"/>
  <c r="AI9" i="4"/>
  <c r="AE9" i="4"/>
  <c r="AK8" i="4"/>
  <c r="AG8" i="4"/>
  <c r="AC8" i="4"/>
  <c r="AI7" i="4"/>
  <c r="AE7" i="4"/>
  <c r="AK6" i="4"/>
  <c r="AG6" i="4"/>
  <c r="AC6" i="4"/>
  <c r="AL15" i="4"/>
  <c r="AH15" i="4"/>
  <c r="AD15" i="4"/>
  <c r="AJ14" i="4"/>
  <c r="AF14" i="4"/>
  <c r="AL13" i="4"/>
  <c r="AH13" i="4"/>
  <c r="AD13" i="4"/>
  <c r="AJ12" i="4"/>
  <c r="AF12" i="4"/>
  <c r="AL11" i="4"/>
  <c r="AH11" i="4"/>
  <c r="AD11" i="4"/>
  <c r="AJ10" i="4"/>
  <c r="AF10" i="4"/>
  <c r="AL9" i="4"/>
  <c r="AH9" i="4"/>
  <c r="AD9" i="4"/>
  <c r="AJ8" i="4"/>
  <c r="AF8" i="4"/>
  <c r="AL7" i="4"/>
  <c r="AH7" i="4"/>
  <c r="AD7" i="4"/>
  <c r="AJ6" i="4"/>
  <c r="AF6" i="4"/>
  <c r="AK15" i="4"/>
  <c r="AG15" i="4"/>
  <c r="AC15" i="4"/>
  <c r="AI14" i="4"/>
  <c r="AE14" i="4"/>
  <c r="AK13" i="4"/>
  <c r="AG13" i="4"/>
  <c r="AC13" i="4"/>
  <c r="AI12" i="4"/>
  <c r="AE12" i="4"/>
  <c r="AK11" i="4"/>
  <c r="AG11" i="4"/>
  <c r="AC11" i="4"/>
  <c r="AI10" i="4"/>
  <c r="AE10" i="4"/>
  <c r="AK9" i="4"/>
  <c r="AG9" i="4"/>
  <c r="AC9" i="4"/>
  <c r="AI8" i="4"/>
  <c r="AE8" i="4"/>
  <c r="AK7" i="4"/>
  <c r="AG7" i="4"/>
  <c r="AC7" i="4"/>
  <c r="AI6" i="4"/>
  <c r="AJ21" i="9" l="1" a="1"/>
  <c r="AJ21" i="8" a="1"/>
  <c r="A35" i="7"/>
  <c r="C34" i="7"/>
  <c r="AH21" i="7" a="1"/>
  <c r="C20" i="6"/>
  <c r="C21" i="6"/>
  <c r="A31" i="6"/>
  <c r="C31" i="6" s="1"/>
  <c r="C22" i="6"/>
  <c r="AH21" i="6" a="1"/>
  <c r="AH21" i="6" s="1"/>
  <c r="AQ30" i="9" l="1"/>
  <c r="AM30" i="9"/>
  <c r="AS29" i="9"/>
  <c r="AO29" i="9"/>
  <c r="AK29" i="9"/>
  <c r="AQ28" i="9"/>
  <c r="AM28" i="9"/>
  <c r="AS27" i="9"/>
  <c r="AO27" i="9"/>
  <c r="AK27" i="9"/>
  <c r="AQ26" i="9"/>
  <c r="AM26" i="9"/>
  <c r="AS25" i="9"/>
  <c r="AO25" i="9"/>
  <c r="AK25" i="9"/>
  <c r="AQ24" i="9"/>
  <c r="AM24" i="9"/>
  <c r="AS23" i="9"/>
  <c r="AO23" i="9"/>
  <c r="AK23" i="9"/>
  <c r="AQ22" i="9"/>
  <c r="AM22" i="9"/>
  <c r="AS21" i="9"/>
  <c r="AO21" i="9"/>
  <c r="AK21" i="9"/>
  <c r="AS30" i="9"/>
  <c r="AO30" i="9"/>
  <c r="AK30" i="9"/>
  <c r="AQ29" i="9"/>
  <c r="AM29" i="9"/>
  <c r="AS28" i="9"/>
  <c r="AO28" i="9"/>
  <c r="AK28" i="9"/>
  <c r="AQ27" i="9"/>
  <c r="AM27" i="9"/>
  <c r="AS26" i="9"/>
  <c r="AO26" i="9"/>
  <c r="AK26" i="9"/>
  <c r="AQ25" i="9"/>
  <c r="AM25" i="9"/>
  <c r="AS24" i="9"/>
  <c r="AO24" i="9"/>
  <c r="AK24" i="9"/>
  <c r="AQ23" i="9"/>
  <c r="AM23" i="9"/>
  <c r="AS22" i="9"/>
  <c r="AO22" i="9"/>
  <c r="AK22" i="9"/>
  <c r="AQ21" i="9"/>
  <c r="AM21" i="9"/>
  <c r="AR30" i="9"/>
  <c r="AN30" i="9"/>
  <c r="AJ30" i="9"/>
  <c r="AP29" i="9"/>
  <c r="AL29" i="9"/>
  <c r="AR28" i="9"/>
  <c r="AN28" i="9"/>
  <c r="AJ28" i="9"/>
  <c r="AP27" i="9"/>
  <c r="AL27" i="9"/>
  <c r="AR26" i="9"/>
  <c r="AN26" i="9"/>
  <c r="AJ26" i="9"/>
  <c r="AP25" i="9"/>
  <c r="AL25" i="9"/>
  <c r="AR24" i="9"/>
  <c r="AN24" i="9"/>
  <c r="AJ24" i="9"/>
  <c r="AP23" i="9"/>
  <c r="AL23" i="9"/>
  <c r="AR22" i="9"/>
  <c r="AN22" i="9"/>
  <c r="AJ22" i="9"/>
  <c r="AP21" i="9"/>
  <c r="AL21" i="9"/>
  <c r="AR29" i="9"/>
  <c r="AL28" i="9"/>
  <c r="AP26" i="9"/>
  <c r="AJ25" i="9"/>
  <c r="AN23" i="9"/>
  <c r="AR21" i="9"/>
  <c r="AP30" i="9"/>
  <c r="AJ29" i="9"/>
  <c r="AN27" i="9"/>
  <c r="AR25" i="9"/>
  <c r="AL24" i="9"/>
  <c r="AP22" i="9"/>
  <c r="AJ21" i="9"/>
  <c r="AL30" i="9"/>
  <c r="AP28" i="9"/>
  <c r="AJ27" i="9"/>
  <c r="AN25" i="9"/>
  <c r="AR23" i="9"/>
  <c r="AL22" i="9"/>
  <c r="AN29" i="9"/>
  <c r="AR27" i="9"/>
  <c r="AL26" i="9"/>
  <c r="AP24" i="9"/>
  <c r="AJ23" i="9"/>
  <c r="AN21" i="9"/>
  <c r="AS30" i="8"/>
  <c r="AO30" i="8"/>
  <c r="AK30" i="8"/>
  <c r="AQ29" i="8"/>
  <c r="AM29" i="8"/>
  <c r="AS28" i="8"/>
  <c r="AO28" i="8"/>
  <c r="AK28" i="8"/>
  <c r="AQ27" i="8"/>
  <c r="AM27" i="8"/>
  <c r="AS26" i="8"/>
  <c r="AO26" i="8"/>
  <c r="AK26" i="8"/>
  <c r="AQ25" i="8"/>
  <c r="AM25" i="8"/>
  <c r="AS24" i="8"/>
  <c r="AO24" i="8"/>
  <c r="AK24" i="8"/>
  <c r="AQ23" i="8"/>
  <c r="AM23" i="8"/>
  <c r="AS22" i="8"/>
  <c r="AO22" i="8"/>
  <c r="AK22" i="8"/>
  <c r="AQ21" i="8"/>
  <c r="AM21" i="8"/>
  <c r="AR30" i="8"/>
  <c r="AN30" i="8"/>
  <c r="AJ30" i="8"/>
  <c r="AP29" i="8"/>
  <c r="AL29" i="8"/>
  <c r="AR28" i="8"/>
  <c r="AN28" i="8"/>
  <c r="AJ28" i="8"/>
  <c r="AP27" i="8"/>
  <c r="AL27" i="8"/>
  <c r="AR26" i="8"/>
  <c r="AN26" i="8"/>
  <c r="AJ26" i="8"/>
  <c r="AP25" i="8"/>
  <c r="AL25" i="8"/>
  <c r="AR24" i="8"/>
  <c r="AN24" i="8"/>
  <c r="AJ24" i="8"/>
  <c r="AP23" i="8"/>
  <c r="AL23" i="8"/>
  <c r="AR22" i="8"/>
  <c r="AN22" i="8"/>
  <c r="AJ22" i="8"/>
  <c r="AP21" i="8"/>
  <c r="AL21" i="8"/>
  <c r="AP30" i="8"/>
  <c r="AR29" i="8"/>
  <c r="AJ29" i="8"/>
  <c r="AL28" i="8"/>
  <c r="AN27" i="8"/>
  <c r="AP26" i="8"/>
  <c r="AR25" i="8"/>
  <c r="AJ25" i="8"/>
  <c r="AL24" i="8"/>
  <c r="AN23" i="8"/>
  <c r="AP22" i="8"/>
  <c r="AR21" i="8"/>
  <c r="AJ21" i="8"/>
  <c r="AL30" i="8"/>
  <c r="AN29" i="8"/>
  <c r="AP28" i="8"/>
  <c r="AR27" i="8"/>
  <c r="AJ27" i="8"/>
  <c r="AL26" i="8"/>
  <c r="AN25" i="8"/>
  <c r="AP24" i="8"/>
  <c r="AR23" i="8"/>
  <c r="AJ23" i="8"/>
  <c r="AL22" i="8"/>
  <c r="AN21" i="8"/>
  <c r="AK29" i="8"/>
  <c r="AQ26" i="8"/>
  <c r="AO23" i="8"/>
  <c r="AK21" i="8"/>
  <c r="AM30" i="8"/>
  <c r="AO29" i="8"/>
  <c r="AQ28" i="8"/>
  <c r="AS27" i="8"/>
  <c r="AK27" i="8"/>
  <c r="AM26" i="8"/>
  <c r="AO25" i="8"/>
  <c r="AQ24" i="8"/>
  <c r="AS23" i="8"/>
  <c r="AK23" i="8"/>
  <c r="AM22" i="8"/>
  <c r="AO21" i="8"/>
  <c r="AQ30" i="8"/>
  <c r="AS29" i="8"/>
  <c r="AM28" i="8"/>
  <c r="AO27" i="8"/>
  <c r="AS25" i="8"/>
  <c r="AK25" i="8"/>
  <c r="AM24" i="8"/>
  <c r="AQ22" i="8"/>
  <c r="AS21" i="8"/>
  <c r="AP30" i="7"/>
  <c r="AL30" i="7"/>
  <c r="AH30" i="7"/>
  <c r="AN29" i="7"/>
  <c r="AJ29" i="7"/>
  <c r="AP28" i="7"/>
  <c r="AL28" i="7"/>
  <c r="AH28" i="7"/>
  <c r="AN27" i="7"/>
  <c r="AJ27" i="7"/>
  <c r="AP26" i="7"/>
  <c r="AL26" i="7"/>
  <c r="AH26" i="7"/>
  <c r="AN25" i="7"/>
  <c r="AJ25" i="7"/>
  <c r="AP24" i="7"/>
  <c r="AL24" i="7"/>
  <c r="AH24" i="7"/>
  <c r="AN23" i="7"/>
  <c r="AJ23" i="7"/>
  <c r="AP22" i="7"/>
  <c r="AL22" i="7"/>
  <c r="AH22" i="7"/>
  <c r="AN21" i="7"/>
  <c r="AJ21" i="7"/>
  <c r="AM30" i="7"/>
  <c r="AQ29" i="7"/>
  <c r="AL29" i="7"/>
  <c r="AQ28" i="7"/>
  <c r="AK28" i="7"/>
  <c r="AP27" i="7"/>
  <c r="AK27" i="7"/>
  <c r="AO26" i="7"/>
  <c r="AJ26" i="7"/>
  <c r="AO25" i="7"/>
  <c r="AI25" i="7"/>
  <c r="AN24" i="7"/>
  <c r="AI24" i="7"/>
  <c r="AM23" i="7"/>
  <c r="AH23" i="7"/>
  <c r="AM22" i="7"/>
  <c r="AQ21" i="7"/>
  <c r="AL21" i="7"/>
  <c r="AN30" i="7"/>
  <c r="AI30" i="7"/>
  <c r="AM29" i="7"/>
  <c r="AH29" i="7"/>
  <c r="AM28" i="7"/>
  <c r="AQ27" i="7"/>
  <c r="AL27" i="7"/>
  <c r="AQ26" i="7"/>
  <c r="AK26" i="7"/>
  <c r="AP25" i="7"/>
  <c r="AK25" i="7"/>
  <c r="AO24" i="7"/>
  <c r="AJ24" i="7"/>
  <c r="AO23" i="7"/>
  <c r="AI23" i="7"/>
  <c r="AN22" i="7"/>
  <c r="AI22" i="7"/>
  <c r="AM21" i="7"/>
  <c r="AH21" i="7"/>
  <c r="AH39" i="7" s="1"/>
  <c r="AQ30" i="7"/>
  <c r="AK30" i="7"/>
  <c r="AP29" i="7"/>
  <c r="AK29" i="7"/>
  <c r="AO28" i="7"/>
  <c r="AJ28" i="7"/>
  <c r="AO27" i="7"/>
  <c r="AI27" i="7"/>
  <c r="AN26" i="7"/>
  <c r="AI26" i="7"/>
  <c r="AM25" i="7"/>
  <c r="AH25" i="7"/>
  <c r="AM24" i="7"/>
  <c r="AQ23" i="7"/>
  <c r="AL23" i="7"/>
  <c r="AQ22" i="7"/>
  <c r="AK22" i="7"/>
  <c r="AP21" i="7"/>
  <c r="AK21" i="7"/>
  <c r="AO30" i="7"/>
  <c r="AJ30" i="7"/>
  <c r="AO29" i="7"/>
  <c r="AI29" i="7"/>
  <c r="AN28" i="7"/>
  <c r="AI28" i="7"/>
  <c r="AM27" i="7"/>
  <c r="AH27" i="7"/>
  <c r="AM26" i="7"/>
  <c r="AQ25" i="7"/>
  <c r="AL25" i="7"/>
  <c r="AQ24" i="7"/>
  <c r="AK24" i="7"/>
  <c r="AP23" i="7"/>
  <c r="AK23" i="7"/>
  <c r="AO22" i="7"/>
  <c r="AJ22" i="7"/>
  <c r="AO21" i="7"/>
  <c r="AI21" i="7"/>
  <c r="C35" i="7"/>
  <c r="AP25" i="6"/>
  <c r="AI25" i="6"/>
  <c r="AK28" i="6"/>
  <c r="AK24" i="6"/>
  <c r="AO26" i="6"/>
  <c r="AN25" i="6"/>
  <c r="AJ24" i="6"/>
  <c r="AJ21" i="6"/>
  <c r="AL30" i="6"/>
  <c r="AM25" i="6"/>
  <c r="AL23" i="6"/>
  <c r="AP30" i="6"/>
  <c r="AJ30" i="6"/>
  <c r="AI27" i="6"/>
  <c r="AN27" i="6"/>
  <c r="AQ29" i="6"/>
  <c r="AI28" i="6"/>
  <c r="AM22" i="6"/>
  <c r="AN28" i="6"/>
  <c r="AO28" i="6"/>
  <c r="AM27" i="6"/>
  <c r="AO25" i="6"/>
  <c r="AJ28" i="6"/>
  <c r="AH29" i="6"/>
  <c r="AK25" i="6"/>
  <c r="AJ25" i="6"/>
  <c r="AN26" i="6"/>
  <c r="A32" i="6"/>
  <c r="C32" i="6" s="1"/>
  <c r="C23" i="6"/>
  <c r="AM24" i="6"/>
  <c r="AH24" i="6"/>
  <c r="AO22" i="6"/>
  <c r="AP23" i="6"/>
  <c r="AH26" i="6"/>
  <c r="AI23" i="6"/>
  <c r="AQ28" i="6"/>
  <c r="AK26" i="6"/>
  <c r="AM26" i="6"/>
  <c r="AP27" i="6"/>
  <c r="AQ23" i="6"/>
  <c r="AO24" i="6"/>
  <c r="AH30" i="6"/>
  <c r="AM28" i="6"/>
  <c r="AQ22" i="6"/>
  <c r="AO30" i="6"/>
  <c r="AO21" i="6"/>
  <c r="AJ22" i="6"/>
  <c r="AN23" i="6"/>
  <c r="AN30" i="6"/>
  <c r="AK21" i="6"/>
  <c r="AM23" i="6"/>
  <c r="AP26" i="6"/>
  <c r="AN24" i="6"/>
  <c r="AL27" i="6"/>
  <c r="AO23" i="6"/>
  <c r="AQ27" i="6"/>
  <c r="AP22" i="6"/>
  <c r="AM30" i="6"/>
  <c r="AJ27" i="6"/>
  <c r="AI29" i="6"/>
  <c r="AI21" i="6"/>
  <c r="AL25" i="6"/>
  <c r="AK23" i="6"/>
  <c r="AN21" i="6"/>
  <c r="AI26" i="6"/>
  <c r="AP21" i="6"/>
  <c r="AP24" i="6"/>
  <c r="AH28" i="6"/>
  <c r="AI22" i="6"/>
  <c r="AQ21" i="6"/>
  <c r="AL24" i="6"/>
  <c r="AN22" i="6"/>
  <c r="AQ30" i="6"/>
  <c r="AL21" i="6"/>
  <c r="AK22" i="6"/>
  <c r="AK30" i="6"/>
  <c r="AK27" i="6"/>
  <c r="AJ29" i="6"/>
  <c r="AL22" i="6"/>
  <c r="AQ25" i="6"/>
  <c r="AO27" i="6"/>
  <c r="AH27" i="6"/>
  <c r="AO29" i="6"/>
  <c r="AL28" i="6"/>
  <c r="AM29" i="6"/>
  <c r="AI30" i="6"/>
  <c r="AJ26" i="6"/>
  <c r="AI24" i="6"/>
  <c r="AH22" i="6"/>
  <c r="AK29" i="6"/>
  <c r="AH23" i="6"/>
  <c r="AJ23" i="6"/>
  <c r="AQ24" i="6"/>
  <c r="AN29" i="6"/>
  <c r="AQ26" i="6"/>
  <c r="AP28" i="6"/>
  <c r="AH25" i="6"/>
  <c r="AP29" i="6"/>
  <c r="AL29" i="6"/>
  <c r="AL26" i="6"/>
  <c r="AM21" i="6"/>
  <c r="C19" i="6"/>
  <c r="C20" i="4" a="1"/>
  <c r="AP34" i="8" l="1"/>
  <c r="AK34" i="8"/>
  <c r="AS34" i="8"/>
  <c r="AJ34" i="8"/>
  <c r="AM34" i="8"/>
  <c r="AN34" i="8"/>
  <c r="AO34" i="8"/>
  <c r="AL34" i="8"/>
  <c r="AR34" i="8"/>
  <c r="AQ34" i="8"/>
  <c r="AI39" i="7"/>
  <c r="AQ39" i="7"/>
  <c r="AH41" i="7"/>
  <c r="AP39" i="7"/>
  <c r="AN39" i="7"/>
  <c r="AM39" i="7"/>
  <c r="AJ39" i="7"/>
  <c r="AO39" i="7"/>
  <c r="AK39" i="7"/>
  <c r="AL39" i="7"/>
  <c r="A33" i="6"/>
  <c r="C33" i="6" s="1"/>
  <c r="C24" i="6"/>
  <c r="C20" i="4"/>
  <c r="K29" i="4"/>
  <c r="E28" i="4"/>
  <c r="I26" i="4"/>
  <c r="C25" i="4"/>
  <c r="G23" i="4"/>
  <c r="K21" i="4"/>
  <c r="E20" i="4"/>
  <c r="J28" i="4"/>
  <c r="D27" i="4"/>
  <c r="H25" i="4"/>
  <c r="L23" i="4"/>
  <c r="F22" i="4"/>
  <c r="J20" i="4"/>
  <c r="L28" i="4"/>
  <c r="F27" i="4"/>
  <c r="J25" i="4"/>
  <c r="D24" i="4"/>
  <c r="H22" i="4"/>
  <c r="L20" i="4"/>
  <c r="E29" i="4"/>
  <c r="I27" i="4"/>
  <c r="C26" i="4"/>
  <c r="G24" i="4"/>
  <c r="K22" i="4"/>
  <c r="E21" i="4"/>
  <c r="G29" i="4"/>
  <c r="K27" i="4"/>
  <c r="E26" i="4"/>
  <c r="I24" i="4"/>
  <c r="C23" i="4"/>
  <c r="G21" i="4"/>
  <c r="L29" i="4"/>
  <c r="F28" i="4"/>
  <c r="J26" i="4"/>
  <c r="D25" i="4"/>
  <c r="H23" i="4"/>
  <c r="L21" i="4"/>
  <c r="F20" i="4"/>
  <c r="H28" i="4"/>
  <c r="L26" i="4"/>
  <c r="F25" i="4"/>
  <c r="J23" i="4"/>
  <c r="D22" i="4"/>
  <c r="H20" i="4"/>
  <c r="K28" i="4"/>
  <c r="E27" i="4"/>
  <c r="I25" i="4"/>
  <c r="C24" i="4"/>
  <c r="G22" i="4"/>
  <c r="K20" i="4"/>
  <c r="C29" i="4"/>
  <c r="G27" i="4"/>
  <c r="K25" i="4"/>
  <c r="E24" i="4"/>
  <c r="I22" i="4"/>
  <c r="C21" i="4"/>
  <c r="H29" i="4"/>
  <c r="L27" i="4"/>
  <c r="F26" i="4"/>
  <c r="J24" i="4"/>
  <c r="D23" i="4"/>
  <c r="H21" i="4"/>
  <c r="J29" i="4"/>
  <c r="D28" i="4"/>
  <c r="H26" i="4"/>
  <c r="L24" i="4"/>
  <c r="F23" i="4"/>
  <c r="J21" i="4"/>
  <c r="D20" i="4"/>
  <c r="G28" i="4"/>
  <c r="K26" i="4"/>
  <c r="E25" i="4"/>
  <c r="I23" i="4"/>
  <c r="C22" i="4"/>
  <c r="G20" i="4"/>
  <c r="I28" i="4"/>
  <c r="C27" i="4"/>
  <c r="G25" i="4"/>
  <c r="K23" i="4"/>
  <c r="E22" i="4"/>
  <c r="I20" i="4"/>
  <c r="D29" i="4"/>
  <c r="H27" i="4"/>
  <c r="L25" i="4"/>
  <c r="F24" i="4"/>
  <c r="J22" i="4"/>
  <c r="D21" i="4"/>
  <c r="F29" i="4"/>
  <c r="J27" i="4"/>
  <c r="D26" i="4"/>
  <c r="H24" i="4"/>
  <c r="L22" i="4"/>
  <c r="F21" i="4"/>
  <c r="I29" i="4"/>
  <c r="C28" i="4"/>
  <c r="G26" i="4"/>
  <c r="K24" i="4"/>
  <c r="E23" i="4"/>
  <c r="I21" i="4"/>
  <c r="J21" i="9" l="1" a="1"/>
  <c r="AW35" i="8" a="1"/>
  <c r="J21" i="8" a="1"/>
  <c r="AU35" i="7" a="1"/>
  <c r="AU35" i="7" s="1"/>
  <c r="AI41" i="7"/>
  <c r="AJ41" i="7" s="1"/>
  <c r="AK41" i="7" s="1"/>
  <c r="AL41" i="7" s="1"/>
  <c r="AM41" i="7" s="1"/>
  <c r="AN41" i="7" s="1"/>
  <c r="AO41" i="7" s="1"/>
  <c r="AP41" i="7" s="1"/>
  <c r="AQ41" i="7" s="1"/>
  <c r="AH40" i="7"/>
  <c r="H21" i="7" a="1"/>
  <c r="H21" i="6" a="1"/>
  <c r="H28" i="6" s="1"/>
  <c r="A34" i="6"/>
  <c r="C34" i="6" s="1"/>
  <c r="C25" i="6"/>
  <c r="H25" i="6" l="1"/>
  <c r="N21" i="6"/>
  <c r="K21" i="6"/>
  <c r="N27" i="6"/>
  <c r="K24" i="6"/>
  <c r="J25" i="6"/>
  <c r="Q21" i="6"/>
  <c r="M28" i="6"/>
  <c r="H26" i="6"/>
  <c r="Q23" i="6"/>
  <c r="M27" i="6"/>
  <c r="P22" i="6"/>
  <c r="L29" i="6"/>
  <c r="I26" i="6"/>
  <c r="N22" i="6"/>
  <c r="J27" i="6"/>
  <c r="Q22" i="6"/>
  <c r="P25" i="6"/>
  <c r="H27" i="6"/>
  <c r="O23" i="6"/>
  <c r="H30" i="6"/>
  <c r="O22" i="6"/>
  <c r="J22" i="6"/>
  <c r="R30" i="9"/>
  <c r="N30" i="9"/>
  <c r="J30" i="9"/>
  <c r="P29" i="9"/>
  <c r="L29" i="9"/>
  <c r="R28" i="9"/>
  <c r="N28" i="9"/>
  <c r="J28" i="9"/>
  <c r="P27" i="9"/>
  <c r="L27" i="9"/>
  <c r="R26" i="9"/>
  <c r="N26" i="9"/>
  <c r="J26" i="9"/>
  <c r="P25" i="9"/>
  <c r="L25" i="9"/>
  <c r="R24" i="9"/>
  <c r="N24" i="9"/>
  <c r="J24" i="9"/>
  <c r="P23" i="9"/>
  <c r="L23" i="9"/>
  <c r="R22" i="9"/>
  <c r="N22" i="9"/>
  <c r="J22" i="9"/>
  <c r="P21" i="9"/>
  <c r="L21" i="9"/>
  <c r="P30" i="9"/>
  <c r="L30" i="9"/>
  <c r="R29" i="9"/>
  <c r="N29" i="9"/>
  <c r="J29" i="9"/>
  <c r="P28" i="9"/>
  <c r="L28" i="9"/>
  <c r="R27" i="9"/>
  <c r="N27" i="9"/>
  <c r="J27" i="9"/>
  <c r="P26" i="9"/>
  <c r="L26" i="9"/>
  <c r="R25" i="9"/>
  <c r="N25" i="9"/>
  <c r="J25" i="9"/>
  <c r="P24" i="9"/>
  <c r="L24" i="9"/>
  <c r="R23" i="9"/>
  <c r="N23" i="9"/>
  <c r="J23" i="9"/>
  <c r="P22" i="9"/>
  <c r="L22" i="9"/>
  <c r="R21" i="9"/>
  <c r="N21" i="9"/>
  <c r="J21" i="9"/>
  <c r="S30" i="9"/>
  <c r="O30" i="9"/>
  <c r="K30" i="9"/>
  <c r="Q29" i="9"/>
  <c r="M29" i="9"/>
  <c r="S28" i="9"/>
  <c r="O28" i="9"/>
  <c r="K28" i="9"/>
  <c r="Q27" i="9"/>
  <c r="M27" i="9"/>
  <c r="S26" i="9"/>
  <c r="O26" i="9"/>
  <c r="K26" i="9"/>
  <c r="Q25" i="9"/>
  <c r="M25" i="9"/>
  <c r="S24" i="9"/>
  <c r="O24" i="9"/>
  <c r="K24" i="9"/>
  <c r="Q23" i="9"/>
  <c r="M23" i="9"/>
  <c r="S22" i="9"/>
  <c r="O22" i="9"/>
  <c r="K22" i="9"/>
  <c r="Q21" i="9"/>
  <c r="M21" i="9"/>
  <c r="M30" i="9"/>
  <c r="Q28" i="9"/>
  <c r="K27" i="9"/>
  <c r="O25" i="9"/>
  <c r="S23" i="9"/>
  <c r="M22" i="9"/>
  <c r="O29" i="9"/>
  <c r="S27" i="9"/>
  <c r="M26" i="9"/>
  <c r="Q24" i="9"/>
  <c r="K23" i="9"/>
  <c r="O21" i="9"/>
  <c r="Q30" i="9"/>
  <c r="K29" i="9"/>
  <c r="O27" i="9"/>
  <c r="S25" i="9"/>
  <c r="M24" i="9"/>
  <c r="Q22" i="9"/>
  <c r="K21" i="9"/>
  <c r="S29" i="9"/>
  <c r="M28" i="9"/>
  <c r="Q26" i="9"/>
  <c r="K25" i="9"/>
  <c r="O23" i="9"/>
  <c r="S21" i="9"/>
  <c r="P30" i="8"/>
  <c r="L30" i="8"/>
  <c r="R29" i="8"/>
  <c r="N29" i="8"/>
  <c r="J29" i="8"/>
  <c r="P28" i="8"/>
  <c r="L28" i="8"/>
  <c r="R27" i="8"/>
  <c r="N27" i="8"/>
  <c r="J27" i="8"/>
  <c r="P26" i="8"/>
  <c r="L26" i="8"/>
  <c r="R25" i="8"/>
  <c r="N25" i="8"/>
  <c r="J25" i="8"/>
  <c r="P24" i="8"/>
  <c r="L24" i="8"/>
  <c r="R23" i="8"/>
  <c r="N23" i="8"/>
  <c r="J23" i="8"/>
  <c r="P22" i="8"/>
  <c r="L22" i="8"/>
  <c r="R21" i="8"/>
  <c r="N21" i="8"/>
  <c r="J21" i="8"/>
  <c r="S30" i="8"/>
  <c r="O30" i="8"/>
  <c r="K30" i="8"/>
  <c r="Q29" i="8"/>
  <c r="M29" i="8"/>
  <c r="S28" i="8"/>
  <c r="O28" i="8"/>
  <c r="K28" i="8"/>
  <c r="Q27" i="8"/>
  <c r="M27" i="8"/>
  <c r="S26" i="8"/>
  <c r="O26" i="8"/>
  <c r="K26" i="8"/>
  <c r="Q25" i="8"/>
  <c r="M25" i="8"/>
  <c r="S24" i="8"/>
  <c r="O24" i="8"/>
  <c r="K24" i="8"/>
  <c r="Q23" i="8"/>
  <c r="M23" i="8"/>
  <c r="S22" i="8"/>
  <c r="O22" i="8"/>
  <c r="K22" i="8"/>
  <c r="Q21" i="8"/>
  <c r="M21" i="8"/>
  <c r="M30" i="8"/>
  <c r="O29" i="8"/>
  <c r="Q28" i="8"/>
  <c r="S27" i="8"/>
  <c r="K27" i="8"/>
  <c r="M26" i="8"/>
  <c r="O25" i="8"/>
  <c r="Q24" i="8"/>
  <c r="S23" i="8"/>
  <c r="K23" i="8"/>
  <c r="M22" i="8"/>
  <c r="O21" i="8"/>
  <c r="Q30" i="8"/>
  <c r="S29" i="8"/>
  <c r="K29" i="8"/>
  <c r="M28" i="8"/>
  <c r="O27" i="8"/>
  <c r="Q26" i="8"/>
  <c r="S25" i="8"/>
  <c r="K25" i="8"/>
  <c r="M24" i="8"/>
  <c r="O23" i="8"/>
  <c r="Q22" i="8"/>
  <c r="S21" i="8"/>
  <c r="K21" i="8"/>
  <c r="P29" i="8"/>
  <c r="J28" i="8"/>
  <c r="N26" i="8"/>
  <c r="J24" i="8"/>
  <c r="P21" i="8"/>
  <c r="R30" i="8"/>
  <c r="J30" i="8"/>
  <c r="L29" i="8"/>
  <c r="N28" i="8"/>
  <c r="P27" i="8"/>
  <c r="R26" i="8"/>
  <c r="J26" i="8"/>
  <c r="L25" i="8"/>
  <c r="N24" i="8"/>
  <c r="P23" i="8"/>
  <c r="R22" i="8"/>
  <c r="J22" i="8"/>
  <c r="L21" i="8"/>
  <c r="N30" i="8"/>
  <c r="R28" i="8"/>
  <c r="L27" i="8"/>
  <c r="P25" i="8"/>
  <c r="R24" i="8"/>
  <c r="L23" i="8"/>
  <c r="N22" i="8"/>
  <c r="M26" i="6"/>
  <c r="L30" i="6"/>
  <c r="O24" i="6"/>
  <c r="Q28" i="6"/>
  <c r="H23" i="6"/>
  <c r="I27" i="6"/>
  <c r="J21" i="6"/>
  <c r="L25" i="6"/>
  <c r="M29" i="6"/>
  <c r="N23" i="6"/>
  <c r="P27" i="6"/>
  <c r="I22" i="6"/>
  <c r="O26" i="6"/>
  <c r="M24" i="6"/>
  <c r="O25" i="6"/>
  <c r="J23" i="6"/>
  <c r="I28" i="6"/>
  <c r="I24" i="6"/>
  <c r="L24" i="6"/>
  <c r="K26" i="6"/>
  <c r="K25" i="6"/>
  <c r="BE35" i="8"/>
  <c r="BD36" i="8" s="1"/>
  <c r="BC37" i="8" s="1"/>
  <c r="BB38" i="8" s="1"/>
  <c r="BA39" i="8" s="1"/>
  <c r="AZ40" i="8" s="1"/>
  <c r="AY41" i="8" s="1"/>
  <c r="AX42" i="8" s="1"/>
  <c r="AW43" i="8" s="1"/>
  <c r="BA35" i="8"/>
  <c r="AZ36" i="8" s="1"/>
  <c r="AY37" i="8" s="1"/>
  <c r="AX38" i="8" s="1"/>
  <c r="AW39" i="8" s="1"/>
  <c r="AW35" i="8"/>
  <c r="BD35" i="8"/>
  <c r="BC36" i="8" s="1"/>
  <c r="BB37" i="8" s="1"/>
  <c r="BA38" i="8" s="1"/>
  <c r="AZ39" i="8" s="1"/>
  <c r="AY40" i="8" s="1"/>
  <c r="AX41" i="8" s="1"/>
  <c r="AW42" i="8" s="1"/>
  <c r="AZ35" i="8"/>
  <c r="AY36" i="8" s="1"/>
  <c r="AX37" i="8" s="1"/>
  <c r="AW38" i="8" s="1"/>
  <c r="BC35" i="8"/>
  <c r="BB36" i="8" s="1"/>
  <c r="BA37" i="8" s="1"/>
  <c r="AZ38" i="8" s="1"/>
  <c r="AY39" i="8" s="1"/>
  <c r="AX40" i="8" s="1"/>
  <c r="AW41" i="8" s="1"/>
  <c r="AY35" i="8"/>
  <c r="AX36" i="8" s="1"/>
  <c r="AW37" i="8" s="1"/>
  <c r="BB35" i="8"/>
  <c r="BA36" i="8" s="1"/>
  <c r="AZ37" i="8" s="1"/>
  <c r="AY38" i="8" s="1"/>
  <c r="AX39" i="8" s="1"/>
  <c r="AW40" i="8" s="1"/>
  <c r="AX35" i="8"/>
  <c r="AW36" i="8" s="1"/>
  <c r="BF35" i="8"/>
  <c r="BE36" i="8" s="1"/>
  <c r="BD37" i="8" s="1"/>
  <c r="BC38" i="8" s="1"/>
  <c r="BB39" i="8" s="1"/>
  <c r="BA40" i="8" s="1"/>
  <c r="AZ41" i="8" s="1"/>
  <c r="AY42" i="8" s="1"/>
  <c r="AX43" i="8" s="1"/>
  <c r="AW44" i="8" s="1"/>
  <c r="K23" i="6"/>
  <c r="Q30" i="6"/>
  <c r="L28" i="6"/>
  <c r="N29" i="6"/>
  <c r="L27" i="6"/>
  <c r="P29" i="6"/>
  <c r="P30" i="6"/>
  <c r="K29" i="6"/>
  <c r="N24" i="6"/>
  <c r="Q29" i="6"/>
  <c r="H24" i="6"/>
  <c r="J28" i="6"/>
  <c r="M22" i="6"/>
  <c r="L26" i="6"/>
  <c r="N30" i="6"/>
  <c r="Q24" i="6"/>
  <c r="P28" i="6"/>
  <c r="I23" i="6"/>
  <c r="K27" i="6"/>
  <c r="L21" i="6"/>
  <c r="M25" i="6"/>
  <c r="J29" i="6"/>
  <c r="M23" i="6"/>
  <c r="O27" i="6"/>
  <c r="P21" i="6"/>
  <c r="Q25" i="6"/>
  <c r="I30" i="6"/>
  <c r="J24" i="6"/>
  <c r="K28" i="6"/>
  <c r="L22" i="6"/>
  <c r="N26" i="6"/>
  <c r="O30" i="6"/>
  <c r="P24" i="6"/>
  <c r="H29" i="6"/>
  <c r="H21" i="6"/>
  <c r="J30" i="6"/>
  <c r="M21" i="6"/>
  <c r="I29" i="6"/>
  <c r="Q26" i="6"/>
  <c r="N25" i="6"/>
  <c r="I21" i="6"/>
  <c r="O21" i="6"/>
  <c r="M30" i="6"/>
  <c r="K22" i="6"/>
  <c r="AX35" i="7"/>
  <c r="AW36" i="7" s="1"/>
  <c r="AV37" i="7" s="1"/>
  <c r="AU38" i="7" s="1"/>
  <c r="BC35" i="7"/>
  <c r="BB36" i="7" s="1"/>
  <c r="BA37" i="7" s="1"/>
  <c r="AZ38" i="7" s="1"/>
  <c r="AY39" i="7" s="1"/>
  <c r="AX40" i="7" s="1"/>
  <c r="AW41" i="7" s="1"/>
  <c r="AV42" i="7" s="1"/>
  <c r="AU43" i="7" s="1"/>
  <c r="BD35" i="7"/>
  <c r="BC36" i="7" s="1"/>
  <c r="BB37" i="7" s="1"/>
  <c r="BA38" i="7" s="1"/>
  <c r="AZ39" i="7" s="1"/>
  <c r="AY40" i="7" s="1"/>
  <c r="AX41" i="7" s="1"/>
  <c r="AW42" i="7" s="1"/>
  <c r="AV43" i="7" s="1"/>
  <c r="AU44" i="7" s="1"/>
  <c r="BB35" i="7"/>
  <c r="BA36" i="7" s="1"/>
  <c r="AZ37" i="7" s="1"/>
  <c r="AY38" i="7" s="1"/>
  <c r="AX39" i="7" s="1"/>
  <c r="AW40" i="7" s="1"/>
  <c r="AV41" i="7" s="1"/>
  <c r="AU42" i="7" s="1"/>
  <c r="AZ35" i="7"/>
  <c r="AY36" i="7" s="1"/>
  <c r="AX37" i="7" s="1"/>
  <c r="AW38" i="7" s="1"/>
  <c r="AV39" i="7" s="1"/>
  <c r="AU40" i="7" s="1"/>
  <c r="AW35" i="7"/>
  <c r="AV36" i="7" s="1"/>
  <c r="AU37" i="7" s="1"/>
  <c r="AV35" i="7"/>
  <c r="AU36" i="7" s="1"/>
  <c r="BA35" i="7"/>
  <c r="AZ36" i="7" s="1"/>
  <c r="AY37" i="7" s="1"/>
  <c r="AX38" i="7" s="1"/>
  <c r="AW39" i="7" s="1"/>
  <c r="AV40" i="7" s="1"/>
  <c r="AU41" i="7" s="1"/>
  <c r="AY35" i="7"/>
  <c r="AX36" i="7" s="1"/>
  <c r="AW37" i="7" s="1"/>
  <c r="AV38" i="7" s="1"/>
  <c r="AU39" i="7" s="1"/>
  <c r="AH42" i="7"/>
  <c r="L47" i="7"/>
  <c r="K47" i="7"/>
  <c r="N47" i="7"/>
  <c r="M47" i="7"/>
  <c r="AK40" i="7"/>
  <c r="Q30" i="7"/>
  <c r="M30" i="7"/>
  <c r="I30" i="7"/>
  <c r="O29" i="7"/>
  <c r="K29" i="7"/>
  <c r="Q28" i="7"/>
  <c r="M28" i="7"/>
  <c r="I28" i="7"/>
  <c r="O27" i="7"/>
  <c r="K27" i="7"/>
  <c r="Q26" i="7"/>
  <c r="M26" i="7"/>
  <c r="I26" i="7"/>
  <c r="O25" i="7"/>
  <c r="K25" i="7"/>
  <c r="Q24" i="7"/>
  <c r="M24" i="7"/>
  <c r="I24" i="7"/>
  <c r="O23" i="7"/>
  <c r="K23" i="7"/>
  <c r="Q22" i="7"/>
  <c r="M22" i="7"/>
  <c r="I22" i="7"/>
  <c r="O21" i="7"/>
  <c r="K21" i="7"/>
  <c r="L30" i="7"/>
  <c r="Q29" i="7"/>
  <c r="L29" i="7"/>
  <c r="P28" i="7"/>
  <c r="K28" i="7"/>
  <c r="P27" i="7"/>
  <c r="J27" i="7"/>
  <c r="O26" i="7"/>
  <c r="J26" i="7"/>
  <c r="N25" i="7"/>
  <c r="I25" i="7"/>
  <c r="N24" i="7"/>
  <c r="H24" i="7"/>
  <c r="M23" i="7"/>
  <c r="H23" i="7"/>
  <c r="L22" i="7"/>
  <c r="Q21" i="7"/>
  <c r="L21" i="7"/>
  <c r="N30" i="7"/>
  <c r="H30" i="7"/>
  <c r="M29" i="7"/>
  <c r="H29" i="7"/>
  <c r="L28" i="7"/>
  <c r="Q27" i="7"/>
  <c r="L27" i="7"/>
  <c r="P26" i="7"/>
  <c r="K26" i="7"/>
  <c r="P25" i="7"/>
  <c r="J25" i="7"/>
  <c r="O24" i="7"/>
  <c r="J24" i="7"/>
  <c r="N23" i="7"/>
  <c r="I23" i="7"/>
  <c r="N22" i="7"/>
  <c r="H22" i="7"/>
  <c r="M21" i="7"/>
  <c r="H21" i="7"/>
  <c r="P30" i="7"/>
  <c r="K30" i="7"/>
  <c r="P29" i="7"/>
  <c r="J29" i="7"/>
  <c r="O28" i="7"/>
  <c r="J28" i="7"/>
  <c r="N27" i="7"/>
  <c r="I27" i="7"/>
  <c r="N26" i="7"/>
  <c r="H26" i="7"/>
  <c r="M25" i="7"/>
  <c r="H25" i="7"/>
  <c r="L24" i="7"/>
  <c r="Q23" i="7"/>
  <c r="L23" i="7"/>
  <c r="P22" i="7"/>
  <c r="K22" i="7"/>
  <c r="P21" i="7"/>
  <c r="J21" i="7"/>
  <c r="O30" i="7"/>
  <c r="J30" i="7"/>
  <c r="N29" i="7"/>
  <c r="I29" i="7"/>
  <c r="N28" i="7"/>
  <c r="H28" i="7"/>
  <c r="M27" i="7"/>
  <c r="H27" i="7"/>
  <c r="L26" i="7"/>
  <c r="Q25" i="7"/>
  <c r="L25" i="7"/>
  <c r="P24" i="7"/>
  <c r="K24" i="7"/>
  <c r="P23" i="7"/>
  <c r="J23" i="7"/>
  <c r="O22" i="7"/>
  <c r="J22" i="7"/>
  <c r="N21" i="7"/>
  <c r="I21" i="7"/>
  <c r="O29" i="6"/>
  <c r="P23" i="6"/>
  <c r="Q27" i="6"/>
  <c r="H22" i="6"/>
  <c r="J26" i="6"/>
  <c r="K30" i="6"/>
  <c r="N28" i="6"/>
  <c r="P26" i="6"/>
  <c r="O28" i="6"/>
  <c r="I25" i="6"/>
  <c r="L23" i="6"/>
  <c r="A35" i="6"/>
  <c r="C35" i="6" s="1"/>
  <c r="C26" i="6"/>
  <c r="AI42" i="7" l="1"/>
  <c r="AJ42" i="7" s="1"/>
  <c r="AK42" i="7" s="1"/>
  <c r="AL42" i="7" s="1"/>
  <c r="AM42" i="7" s="1"/>
  <c r="AN42" i="7" s="1"/>
  <c r="AO42" i="7" s="1"/>
  <c r="AP42" i="7" s="1"/>
  <c r="AQ42" i="7" s="1"/>
  <c r="A36" i="6"/>
  <c r="AH43" i="7" l="1" a="1"/>
  <c r="C36" i="6"/>
  <c r="F48" i="6" s="1" a="1"/>
  <c r="G47" i="6" a="1"/>
  <c r="AJ43" i="7" l="1"/>
  <c r="AP43" i="7"/>
  <c r="AK43" i="7"/>
  <c r="AQ43" i="7"/>
  <c r="AL43" i="7"/>
  <c r="AN43" i="7"/>
  <c r="AO43" i="7"/>
  <c r="AM43" i="7"/>
  <c r="AH43" i="7"/>
  <c r="AI43" i="7"/>
  <c r="F48" i="6"/>
  <c r="Q48" i="6"/>
  <c r="T48" i="6"/>
  <c r="W48" i="6"/>
  <c r="G48" i="6"/>
  <c r="J48" i="6"/>
  <c r="M48" i="6"/>
  <c r="P48" i="6"/>
  <c r="S48" i="6"/>
  <c r="V48" i="6"/>
  <c r="I48" i="6"/>
  <c r="L48" i="6"/>
  <c r="O48" i="6"/>
  <c r="R48" i="6"/>
  <c r="U48" i="6"/>
  <c r="X48" i="6"/>
  <c r="H48" i="6"/>
  <c r="K48" i="6"/>
  <c r="N48" i="6"/>
  <c r="I47" i="6"/>
  <c r="L47" i="6"/>
  <c r="O47" i="6"/>
  <c r="R47" i="6"/>
  <c r="Q47" i="6"/>
  <c r="X47" i="6"/>
  <c r="H47" i="6"/>
  <c r="K47" i="6"/>
  <c r="N47" i="6"/>
  <c r="M47" i="6"/>
  <c r="T47" i="6"/>
  <c r="W47" i="6"/>
  <c r="G47" i="6"/>
  <c r="J47" i="6"/>
  <c r="P47" i="6"/>
  <c r="S47" i="6"/>
  <c r="V47" i="6"/>
  <c r="U47" i="6"/>
  <c r="AO44" i="7" l="1"/>
  <c r="AK44" i="7"/>
  <c r="AN44" i="7"/>
  <c r="AJ44" i="7"/>
  <c r="AQ44" i="7"/>
  <c r="BH35" i="7" s="1"/>
  <c r="AM44" i="7"/>
  <c r="AI44" i="7"/>
  <c r="AP44" i="7"/>
  <c r="AL44" i="7"/>
  <c r="AH44" i="7"/>
  <c r="AR49" i="6" a="1"/>
  <c r="G12" i="7" l="1"/>
  <c r="A37" i="7"/>
  <c r="C37" i="7" s="1"/>
  <c r="A36" i="7"/>
  <c r="C36" i="7" s="1"/>
  <c r="A40" i="7"/>
  <c r="C40" i="7" s="1"/>
  <c r="A38" i="7"/>
  <c r="C38" i="7" s="1"/>
  <c r="A43" i="7"/>
  <c r="C43" i="7" s="1"/>
  <c r="A44" i="7"/>
  <c r="A42" i="7"/>
  <c r="C42" i="7" s="1"/>
  <c r="A41" i="7"/>
  <c r="C41" i="7" s="1"/>
  <c r="A39" i="7"/>
  <c r="C39" i="7" s="1"/>
  <c r="H11" i="7" l="1"/>
  <c r="I11" i="7" s="1"/>
  <c r="C44" i="7"/>
  <c r="F56" i="7" a="1"/>
  <c r="I47" i="7" l="1"/>
  <c r="J47" i="7"/>
  <c r="N52" i="7"/>
  <c r="G47" i="7"/>
  <c r="H47" i="7"/>
  <c r="F57" i="7" a="1"/>
  <c r="I57" i="7" s="1"/>
  <c r="F47" i="7"/>
  <c r="H56" i="7"/>
  <c r="G56" i="7"/>
  <c r="M56" i="7"/>
  <c r="R56" i="7"/>
  <c r="W56" i="7"/>
  <c r="AC56" i="7"/>
  <c r="AH56" i="7"/>
  <c r="AM56" i="7"/>
  <c r="I56" i="7"/>
  <c r="N56" i="7"/>
  <c r="S56" i="7"/>
  <c r="Y56" i="7"/>
  <c r="AD56" i="7"/>
  <c r="AI56" i="7"/>
  <c r="AO56" i="7"/>
  <c r="J56" i="7"/>
  <c r="O56" i="7"/>
  <c r="U56" i="7"/>
  <c r="Z56" i="7"/>
  <c r="AE56" i="7"/>
  <c r="AK56" i="7"/>
  <c r="F56" i="7"/>
  <c r="K56" i="7"/>
  <c r="Q56" i="7"/>
  <c r="V56" i="7"/>
  <c r="AA56" i="7"/>
  <c r="AG56" i="7"/>
  <c r="AL56" i="7"/>
  <c r="AB56" i="7"/>
  <c r="L56" i="7"/>
  <c r="AJ56" i="7"/>
  <c r="T56" i="7"/>
  <c r="AF56" i="7"/>
  <c r="P56" i="7"/>
  <c r="AN56" i="7"/>
  <c r="X56" i="7"/>
  <c r="I52" i="7" l="1"/>
  <c r="F52" i="7"/>
  <c r="M52" i="7"/>
  <c r="J52" i="7"/>
  <c r="K52" i="7"/>
  <c r="G52" i="7"/>
  <c r="L52" i="7"/>
  <c r="H52" i="7"/>
  <c r="L57" i="7"/>
  <c r="V57" i="7"/>
  <c r="F57" i="7"/>
  <c r="G57" i="7"/>
  <c r="Y57" i="7"/>
  <c r="AM57" i="7"/>
  <c r="AG57" i="7"/>
  <c r="AF57" i="7"/>
  <c r="AD57" i="7"/>
  <c r="AN57" i="7"/>
  <c r="A55" i="7"/>
  <c r="AO57" i="7"/>
  <c r="T57" i="7"/>
  <c r="R57" i="7"/>
  <c r="AB57" i="7"/>
  <c r="AL57" i="7"/>
  <c r="M57" i="7"/>
  <c r="AA57" i="7"/>
  <c r="K57" i="7"/>
  <c r="O57" i="7"/>
  <c r="Z57" i="7"/>
  <c r="AJ57" i="7"/>
  <c r="AH57" i="7"/>
  <c r="U57" i="7"/>
  <c r="AI57" i="7"/>
  <c r="AC57" i="7"/>
  <c r="H57" i="7"/>
  <c r="J57" i="7"/>
  <c r="W57" i="7"/>
  <c r="Q57" i="7"/>
  <c r="AE57" i="7"/>
  <c r="AK57" i="7"/>
  <c r="P57" i="7"/>
  <c r="N57" i="7"/>
  <c r="X57" i="7"/>
  <c r="S57" i="7"/>
  <c r="AC49" i="6" l="1" a="1"/>
  <c r="M6" i="6" a="1"/>
  <c r="BI58" i="7" l="1" a="1"/>
  <c r="AL58" i="7" a="1"/>
  <c r="AO58" i="7" a="1"/>
  <c r="AN58" i="7" a="1"/>
  <c r="AI58" i="7" a="1"/>
  <c r="AJ58" i="7" a="1"/>
  <c r="AH58" i="7" a="1"/>
  <c r="AF58" i="7" a="1"/>
  <c r="AK58" i="7" a="1"/>
  <c r="AD58" i="7" a="1"/>
  <c r="AM58" i="7" a="1"/>
  <c r="AG58" i="7" a="1"/>
  <c r="AC58" i="7" a="1"/>
  <c r="AE58" i="7" a="1"/>
  <c r="AT58" i="7" a="1"/>
  <c r="N6" i="7" a="1"/>
  <c r="O6" i="6" l="1" a="1"/>
  <c r="X58" i="7" l="1" a="1"/>
  <c r="Y58" i="7" a="1"/>
  <c r="AB58" i="7" a="1"/>
  <c r="Z58" i="7" a="1"/>
  <c r="AA58" i="7" a="1"/>
  <c r="O58" i="7" a="1"/>
  <c r="P58" i="7" a="1"/>
  <c r="Q58" i="7" a="1"/>
  <c r="R58" i="7" a="1"/>
  <c r="S58" i="7" a="1"/>
  <c r="T58" i="7" a="1"/>
  <c r="U58" i="7" a="1"/>
  <c r="V58" i="7" a="1"/>
  <c r="W58" i="7" a="1"/>
  <c r="P6" i="7" a="1"/>
  <c r="BP58" i="7" a="1"/>
  <c r="C20" i="8" l="1" a="1"/>
  <c r="A20" i="8" a="1"/>
  <c r="B20" i="8" a="1"/>
  <c r="B20" i="8"/>
  <c r="A20" i="8"/>
  <c r="BB60" i="8" a="1"/>
  <c r="C47" i="8" l="1" a="1"/>
  <c r="AM60" i="8" l="1" a="1"/>
  <c r="N6" i="8" a="1"/>
  <c r="U60" i="8" l="1" a="1"/>
  <c r="W60" i="8" a="1"/>
  <c r="T60" i="8" a="1"/>
  <c r="X60" i="8" a="1"/>
  <c r="S60" i="8" a="1"/>
  <c r="P60" i="8" a="1"/>
  <c r="V60" i="8" a="1"/>
  <c r="R60" i="8" a="1"/>
  <c r="Q60" i="8" a="1"/>
  <c r="AF60" i="8" l="1" a="1"/>
  <c r="AE60" i="8" a="1"/>
  <c r="AB60" i="8" a="1"/>
  <c r="AA60" i="8" a="1"/>
  <c r="Y60" i="8" a="1"/>
  <c r="AG60" i="8" a="1"/>
  <c r="AD60" i="8" a="1"/>
  <c r="Z60" i="8" a="1"/>
  <c r="AC60" i="8" a="1"/>
  <c r="P6" i="8" l="1" a="1"/>
  <c r="AY60" i="8" l="1" a="1"/>
  <c r="BI60" i="8" a="1"/>
  <c r="BL48" i="8" l="1" a="1"/>
  <c r="BL48" i="8"/>
  <c r="BM48" i="8"/>
  <c r="BN48" i="8"/>
  <c r="BO48" i="8"/>
  <c r="BP48" i="8"/>
  <c r="BQ48" i="8"/>
  <c r="BR48" i="8"/>
  <c r="BS48" i="8"/>
  <c r="BS52" i="8"/>
  <c r="BK49" i="8"/>
  <c r="E60" i="8" l="1" a="1"/>
  <c r="AH60" i="8" a="1"/>
  <c r="AK48" i="8" l="1" a="1"/>
  <c r="AK48" i="8"/>
  <c r="AL48" i="8"/>
  <c r="AM48" i="8"/>
  <c r="AN48" i="8"/>
  <c r="AO48" i="8"/>
  <c r="AP48" i="8"/>
  <c r="AQ48" i="8"/>
  <c r="AR48" i="8"/>
  <c r="CF20" i="8"/>
  <c r="C20" i="8" s="1"/>
  <c r="AO38" i="8"/>
  <c r="AP38" i="8"/>
  <c r="AQ38" i="8"/>
  <c r="AR38" i="8"/>
  <c r="AR40" i="8"/>
  <c r="AP40" i="8"/>
  <c r="AQ40" i="8"/>
  <c r="AQ39" i="8"/>
  <c r="AR37" i="8"/>
  <c r="AR39" i="8"/>
  <c r="AO40" i="8"/>
  <c r="AQ37" i="8"/>
  <c r="AP39" i="8"/>
  <c r="AO39" i="8"/>
  <c r="AP37" i="8"/>
  <c r="AO37" i="8"/>
  <c r="AO35" i="8"/>
  <c r="AP35" i="8"/>
  <c r="AR35" i="8"/>
  <c r="AQ35" i="8"/>
  <c r="CT20" i="8"/>
  <c r="AO52" i="8"/>
  <c r="AO51" i="8"/>
  <c r="AP52" i="8"/>
  <c r="AP51" i="8"/>
  <c r="AR52" i="8"/>
  <c r="AJ49" i="8"/>
  <c r="AQ52" i="8"/>
  <c r="AQ51" i="8"/>
  <c r="AS40" i="8"/>
  <c r="BJ35" i="8" s="1"/>
  <c r="AS37" i="8"/>
  <c r="AR51" i="8"/>
  <c r="AN52" i="8"/>
  <c r="AS38" i="8"/>
  <c r="AS35" i="8"/>
  <c r="AS39" i="8"/>
  <c r="AX48" i="8" a="1"/>
  <c r="AX48" i="8"/>
  <c r="AY48" i="8"/>
  <c r="AZ48" i="8"/>
  <c r="BA48" i="8"/>
  <c r="BB48" i="8"/>
  <c r="BC48" i="8"/>
  <c r="BD48" i="8"/>
  <c r="BE48" i="8"/>
  <c r="BY20" i="8"/>
  <c r="BX21" i="8"/>
  <c r="CB21" i="8" s="1"/>
  <c r="BE52" i="8"/>
  <c r="AW49" i="8"/>
  <c r="BY21" i="8" l="1"/>
  <c r="CC21" i="8"/>
  <c r="CD21" i="8"/>
  <c r="CE21" i="8"/>
  <c r="BW21" i="8" l="1"/>
  <c r="A21" i="8" s="1"/>
  <c r="BZ21" i="8"/>
  <c r="CA21" i="8" s="1"/>
  <c r="B21" i="8" l="1"/>
  <c r="CT21" i="8" s="1"/>
  <c r="CF21" i="8"/>
  <c r="C21" i="8" s="1"/>
  <c r="BX22" i="8"/>
  <c r="CD22" i="8" l="1"/>
  <c r="CB22" i="8"/>
  <c r="CE22" i="8"/>
  <c r="CC22" i="8"/>
  <c r="CA22" i="8" l="1"/>
  <c r="BZ22" i="8"/>
  <c r="BW22" i="8"/>
  <c r="BX23" i="8"/>
  <c r="BY22" i="8"/>
  <c r="CE23" i="8" l="1"/>
  <c r="CD23" i="8"/>
  <c r="CC23" i="8"/>
  <c r="CB23" i="8"/>
  <c r="CF22" i="8"/>
  <c r="C22" i="8" s="1"/>
  <c r="B22" i="8"/>
  <c r="A22" i="8"/>
  <c r="BX24" i="8" l="1"/>
  <c r="BZ23" i="8"/>
  <c r="BW23" i="8"/>
  <c r="BY23" i="8"/>
  <c r="CT22" i="8"/>
  <c r="CA23" i="8"/>
  <c r="CE24" i="8" l="1"/>
  <c r="CC24" i="8"/>
  <c r="CB24" i="8"/>
  <c r="CD24" i="8"/>
  <c r="CF23" i="8"/>
  <c r="C23" i="8" s="1"/>
  <c r="B23" i="8"/>
  <c r="CT23" i="8" s="1"/>
  <c r="A23" i="8"/>
  <c r="BY24" i="8" l="1"/>
  <c r="BZ24" i="8"/>
  <c r="BX25" i="8" s="1"/>
  <c r="BW24" i="8"/>
  <c r="CB25" i="8" l="1"/>
  <c r="CC25" i="8"/>
  <c r="CE25" i="8"/>
  <c r="CD25" i="8"/>
  <c r="CA24" i="8"/>
  <c r="A24" i="8"/>
  <c r="BY25" i="8" l="1"/>
  <c r="BW25" i="8"/>
  <c r="BZ25" i="8"/>
  <c r="BX26" i="8" s="1"/>
  <c r="CF24" i="8"/>
  <c r="C24" i="8" s="1"/>
  <c r="B24" i="8"/>
  <c r="CT24" i="8" s="1"/>
  <c r="CB26" i="8" l="1"/>
  <c r="CE26" i="8"/>
  <c r="CD26" i="8"/>
  <c r="CC26" i="8"/>
  <c r="A25" i="8"/>
  <c r="CA25" i="8"/>
  <c r="BY26" i="8" l="1"/>
  <c r="CF25" i="8"/>
  <c r="C25" i="8" s="1"/>
  <c r="B25" i="8"/>
  <c r="CT25" i="8" s="1"/>
  <c r="BZ26" i="8"/>
  <c r="CA26" i="8" s="1"/>
  <c r="BW26" i="8"/>
  <c r="BX27" i="8"/>
  <c r="CF26" i="8" l="1"/>
  <c r="C26" i="8" s="1"/>
  <c r="B26" i="8"/>
  <c r="CB27" i="8"/>
  <c r="CE27" i="8"/>
  <c r="CC27" i="8"/>
  <c r="CD27" i="8"/>
  <c r="A26" i="8"/>
  <c r="BX28" i="8" l="1"/>
  <c r="BW27" i="8"/>
  <c r="BZ27" i="8"/>
  <c r="CA27" i="8" s="1"/>
  <c r="BY27" i="8"/>
  <c r="CT26" i="8"/>
  <c r="CF27" i="8" l="1"/>
  <c r="C27" i="8" s="1"/>
  <c r="B27" i="8"/>
  <c r="CE28" i="8"/>
  <c r="CC28" i="8"/>
  <c r="CD28" i="8"/>
  <c r="CB28" i="8"/>
  <c r="A27" i="8"/>
  <c r="BW28" i="8" l="1"/>
  <c r="BZ28" i="8"/>
  <c r="CA28" i="8" s="1"/>
  <c r="BY28" i="8"/>
  <c r="CT27" i="8"/>
  <c r="B28" i="8" l="1"/>
  <c r="CT28" i="8" s="1"/>
  <c r="CF28" i="8"/>
  <c r="C28" i="8" s="1"/>
  <c r="A28" i="8"/>
  <c r="CH28" i="8"/>
  <c r="E28" i="8" s="1"/>
  <c r="BX29" i="8"/>
  <c r="CB29" i="8" l="1"/>
  <c r="CC29" i="8"/>
  <c r="CD29" i="8"/>
  <c r="CE29" i="8"/>
  <c r="BY29" i="8" l="1"/>
  <c r="BW29" i="8"/>
  <c r="A29" i="8" s="1"/>
  <c r="BZ29" i="8"/>
  <c r="BX30" i="8" s="1"/>
  <c r="CE30" i="8" l="1"/>
  <c r="CB30" i="8"/>
  <c r="CD30" i="8"/>
  <c r="CC30" i="8"/>
  <c r="CA29" i="8"/>
  <c r="CF29" i="8" l="1"/>
  <c r="C29" i="8" s="1"/>
  <c r="B29" i="8"/>
  <c r="CT29" i="8" s="1"/>
  <c r="BZ30" i="8"/>
  <c r="BW30" i="8"/>
  <c r="A30" i="8" s="1"/>
  <c r="CA30" i="8"/>
  <c r="BY30" i="8"/>
  <c r="BX31" i="8" s="1"/>
  <c r="CB31" i="8" l="1"/>
  <c r="CC31" i="8"/>
  <c r="CD31" i="8"/>
  <c r="CE31" i="8"/>
  <c r="B30" i="8"/>
  <c r="CT30" i="8" s="1"/>
  <c r="CF30" i="8"/>
  <c r="C30" i="8" s="1"/>
  <c r="BW31" i="8" l="1"/>
  <c r="A31" i="8" s="1"/>
  <c r="BZ31" i="8"/>
  <c r="CA31" i="8"/>
  <c r="BY31" i="8"/>
  <c r="BX32" i="8" s="1"/>
  <c r="CE32" i="8" l="1"/>
  <c r="CD32" i="8"/>
  <c r="CB32" i="8"/>
  <c r="CC32" i="8"/>
  <c r="CF31" i="8"/>
  <c r="C31" i="8" s="1"/>
  <c r="B31" i="8"/>
  <c r="CT31" i="8" s="1"/>
  <c r="BY32" i="8" l="1"/>
  <c r="BZ32" i="8"/>
  <c r="BW32" i="8"/>
  <c r="A32" i="8" s="1"/>
  <c r="CA32" i="8" l="1"/>
  <c r="BX33" i="8"/>
  <c r="CB33" i="8" l="1"/>
  <c r="CC33" i="8"/>
  <c r="CE33" i="8"/>
  <c r="CD33" i="8"/>
  <c r="B32" i="8"/>
  <c r="CT32" i="8" s="1"/>
  <c r="CF32" i="8"/>
  <c r="C32" i="8" s="1"/>
  <c r="BY33" i="8" l="1"/>
  <c r="CA33" i="8"/>
  <c r="BW33" i="8"/>
  <c r="A33" i="8" s="1"/>
  <c r="BZ33" i="8"/>
  <c r="BX34" i="8"/>
  <c r="B33" i="8" l="1"/>
  <c r="CT33" i="8" s="1"/>
  <c r="CF33" i="8"/>
  <c r="C33" i="8" s="1"/>
  <c r="CE34" i="8"/>
  <c r="CB34" i="8"/>
  <c r="CD34" i="8"/>
  <c r="CC34" i="8"/>
  <c r="BZ34" i="8" l="1"/>
  <c r="BX35" i="8" s="1"/>
  <c r="BW34" i="8"/>
  <c r="CA34" i="8"/>
  <c r="BY34" i="8"/>
  <c r="CB35" i="8" l="1"/>
  <c r="CC35" i="8"/>
  <c r="CD35" i="8"/>
  <c r="CE35" i="8"/>
  <c r="B34" i="8"/>
  <c r="CF34" i="8"/>
  <c r="C34" i="8" s="1"/>
  <c r="A34" i="8"/>
  <c r="BW35" i="8" l="1"/>
  <c r="BZ35" i="8"/>
  <c r="CA35" i="8"/>
  <c r="CT34" i="8"/>
  <c r="BY35" i="8"/>
  <c r="BX36" i="8" s="1"/>
  <c r="CE36" i="8" l="1"/>
  <c r="CD36" i="8"/>
  <c r="CB36" i="8"/>
  <c r="CC36" i="8"/>
  <c r="B35" i="8"/>
  <c r="CF35" i="8"/>
  <c r="C35" i="8" s="1"/>
  <c r="A35" i="8"/>
  <c r="CT35" i="8" l="1"/>
  <c r="BY36" i="8"/>
  <c r="CA36" i="8"/>
  <c r="BZ36" i="8"/>
  <c r="BX37" i="8"/>
  <c r="BW36" i="8"/>
  <c r="B36" i="8" l="1"/>
  <c r="CF36" i="8"/>
  <c r="C36" i="8" s="1"/>
  <c r="A36" i="8"/>
  <c r="CB37" i="8"/>
  <c r="CC37" i="8"/>
  <c r="CE37" i="8"/>
  <c r="CD37" i="8"/>
  <c r="BY37" i="8" l="1"/>
  <c r="CH37" i="8"/>
  <c r="E37" i="8" s="1"/>
  <c r="BW37" i="8"/>
  <c r="BZ37" i="8"/>
  <c r="CA37" i="8" s="1"/>
  <c r="BX38" i="8"/>
  <c r="CT36" i="8"/>
  <c r="B37" i="8" l="1"/>
  <c r="CT37" i="8" s="1"/>
  <c r="CF37" i="8"/>
  <c r="C37" i="8" s="1"/>
  <c r="A37" i="8"/>
  <c r="CE38" i="8"/>
  <c r="CD38" i="8"/>
  <c r="CB38" i="8"/>
  <c r="CC38" i="8"/>
  <c r="BZ38" i="8" l="1"/>
  <c r="BX39" i="8" s="1"/>
  <c r="BW38" i="8"/>
  <c r="BY38" i="8"/>
  <c r="CB39" i="8" l="1"/>
  <c r="CC39" i="8"/>
  <c r="CE39" i="8"/>
  <c r="CD39" i="8"/>
  <c r="A38" i="8"/>
  <c r="BY39" i="8" l="1"/>
  <c r="BZ39" i="8"/>
  <c r="BX40" i="8"/>
  <c r="BW39" i="8"/>
  <c r="A39" i="8" s="1"/>
  <c r="CB40" i="8" l="1"/>
  <c r="CC40" i="8"/>
  <c r="CE40" i="8"/>
  <c r="CD40" i="8"/>
  <c r="BW40" i="8" l="1"/>
  <c r="A40" i="8" s="1"/>
  <c r="BZ40" i="8"/>
  <c r="BY40" i="8"/>
  <c r="BX41" i="8" l="1"/>
  <c r="CC41" i="8" l="1"/>
  <c r="CE41" i="8"/>
  <c r="CD41" i="8"/>
  <c r="CB41" i="8"/>
  <c r="BY41" i="8" l="1"/>
  <c r="BW41" i="8"/>
  <c r="A41" i="8" s="1"/>
  <c r="BZ41" i="8"/>
  <c r="BX42" i="8" l="1"/>
  <c r="CE42" i="8" l="1"/>
  <c r="CD42" i="8"/>
  <c r="CB42" i="8"/>
  <c r="CC42" i="8"/>
  <c r="BY42" i="8" l="1"/>
  <c r="BX43" i="8" s="1"/>
  <c r="BZ42" i="8"/>
  <c r="BW42" i="8"/>
  <c r="A42" i="8" s="1"/>
  <c r="CB43" i="8" l="1"/>
  <c r="CC43" i="8"/>
  <c r="CE43" i="8"/>
  <c r="CD43" i="8"/>
  <c r="BY43" i="8" l="1"/>
  <c r="BZ43" i="8"/>
  <c r="CH43" i="8" s="1"/>
  <c r="E43" i="8" s="1"/>
  <c r="BW43" i="8"/>
  <c r="A43" i="8" s="1"/>
  <c r="CA43" i="8" l="1"/>
  <c r="CG43" i="8"/>
  <c r="D43" i="8" s="1"/>
  <c r="BX44" i="8"/>
  <c r="CD44" i="8" l="1"/>
  <c r="CB44" i="8"/>
  <c r="CE44" i="8"/>
  <c r="CC44" i="8"/>
  <c r="B43" i="8"/>
  <c r="CT43" i="8" s="1"/>
  <c r="CF43" i="8"/>
  <c r="C43" i="8" s="1"/>
  <c r="BZ44" i="8" l="1"/>
  <c r="CJ44" i="8"/>
  <c r="CK44" i="8"/>
  <c r="CI44" i="8"/>
  <c r="CP44" i="8"/>
  <c r="BW44" i="8"/>
  <c r="A44" i="8" s="1"/>
  <c r="CR44" i="8"/>
  <c r="CO44" i="8"/>
  <c r="BX45" i="8"/>
  <c r="CM44" i="8"/>
  <c r="CQ44" i="8"/>
  <c r="CN44" i="8"/>
  <c r="CL44" i="8"/>
  <c r="CH44" i="8"/>
  <c r="E44" i="8" s="1"/>
  <c r="BY44" i="8"/>
  <c r="CG44" i="8"/>
  <c r="D44" i="8" s="1"/>
  <c r="CA44" i="8"/>
  <c r="CE45" i="8" l="1"/>
  <c r="CB45" i="8"/>
  <c r="CC45" i="8"/>
  <c r="CD45" i="8"/>
  <c r="B44" i="8"/>
  <c r="CT44" i="8" s="1"/>
  <c r="CF44" i="8"/>
  <c r="C44" i="8" s="1"/>
  <c r="CM45" i="8" l="1"/>
  <c r="CQ45" i="8"/>
  <c r="CN45" i="8"/>
  <c r="BX46" i="8"/>
  <c r="BW45" i="8"/>
  <c r="A45" i="8" s="1"/>
  <c r="CO45" i="8"/>
  <c r="CI45" i="8"/>
  <c r="CK45" i="8"/>
  <c r="CP45" i="8"/>
  <c r="BZ45" i="8"/>
  <c r="CR45" i="8"/>
  <c r="CL45" i="8"/>
  <c r="CJ45" i="8"/>
  <c r="CA45" i="8"/>
  <c r="CH45" i="8"/>
  <c r="E45" i="8" s="1"/>
  <c r="CG45" i="8"/>
  <c r="D45" i="8" s="1"/>
  <c r="BY45" i="8"/>
  <c r="CB46" i="8" l="1"/>
  <c r="CC46" i="8"/>
  <c r="CE46" i="8"/>
  <c r="CD46" i="8"/>
  <c r="B45" i="8"/>
  <c r="CT45" i="8" s="1"/>
  <c r="CF45" i="8"/>
  <c r="C45" i="8" s="1"/>
  <c r="BW46" i="8" l="1"/>
  <c r="CR46" i="8"/>
  <c r="CN46" i="8"/>
  <c r="CM46" i="8"/>
  <c r="BZ46" i="8"/>
  <c r="CQ46" i="8"/>
  <c r="CP46" i="8"/>
  <c r="CJ46" i="8"/>
  <c r="CK46" i="8"/>
  <c r="CL46" i="8"/>
  <c r="BX47" i="8"/>
  <c r="CI46" i="8"/>
  <c r="CO46" i="8"/>
  <c r="CA46" i="8"/>
  <c r="CG46" i="8"/>
  <c r="D46" i="8" s="1"/>
  <c r="BY46" i="8"/>
  <c r="CH46" i="8"/>
  <c r="E46" i="8" s="1"/>
  <c r="CE47" i="8" l="1"/>
  <c r="CB47" i="8"/>
  <c r="CC47" i="8"/>
  <c r="CD47" i="8"/>
  <c r="A46" i="8"/>
  <c r="B46" i="8"/>
  <c r="CT46" i="8" s="1"/>
  <c r="CF46" i="8"/>
  <c r="C46" i="8" s="1"/>
  <c r="BZ47" i="8" l="1"/>
  <c r="CI47" i="8"/>
  <c r="CR47" i="8"/>
  <c r="BW47" i="8"/>
  <c r="A47" i="8" s="1"/>
  <c r="G57" i="8" s="1" a="1"/>
  <c r="CO47" i="8"/>
  <c r="CK47" i="8"/>
  <c r="CM47" i="8"/>
  <c r="CQ47" i="8"/>
  <c r="CN47" i="8"/>
  <c r="CL47" i="8"/>
  <c r="CP47" i="8"/>
  <c r="CJ47" i="8"/>
  <c r="CA47" i="8"/>
  <c r="CG47" i="8"/>
  <c r="D47" i="8" s="1"/>
  <c r="CH47" i="8"/>
  <c r="E47" i="8" s="1"/>
  <c r="BY47" i="8"/>
  <c r="I57" i="8" l="1"/>
  <c r="G57" i="8"/>
  <c r="P57" i="8"/>
  <c r="AB57" i="8"/>
  <c r="Y57" i="8"/>
  <c r="X57" i="8"/>
  <c r="AF57" i="8"/>
  <c r="W57" i="8"/>
  <c r="O57" i="8"/>
  <c r="H57" i="8"/>
  <c r="Q57" i="8"/>
  <c r="AC57" i="8"/>
  <c r="J57" i="8"/>
  <c r="S57" i="8"/>
  <c r="AD57" i="8"/>
  <c r="AH57" i="8"/>
  <c r="N57" i="8"/>
  <c r="M57" i="8"/>
  <c r="K57" i="8"/>
  <c r="L57" i="8"/>
  <c r="R57" i="8"/>
  <c r="Z57" i="8"/>
  <c r="AA57" i="8"/>
  <c r="T57" i="8"/>
  <c r="AE57" i="8"/>
  <c r="V57" i="8"/>
  <c r="U57" i="8"/>
  <c r="AG57" i="8"/>
  <c r="B47" i="8"/>
  <c r="CT47" i="8" s="1"/>
  <c r="CF47" i="8"/>
  <c r="C47" i="8" s="1"/>
  <c r="AJ50" i="8" a="1"/>
  <c r="AJ50" i="8"/>
  <c r="AK49" i="8" a="1"/>
  <c r="AK49" i="8"/>
  <c r="AK50" i="8"/>
  <c r="AL49" i="8"/>
  <c r="AL50" i="8"/>
  <c r="AM49" i="8"/>
  <c r="AM50" i="8"/>
  <c r="AN49" i="8"/>
  <c r="AN50" i="8"/>
  <c r="AO50" i="8"/>
  <c r="AP50" i="8"/>
  <c r="AQ50" i="8"/>
  <c r="AR50" i="8"/>
  <c r="AK51" i="8"/>
  <c r="AJ52" i="8"/>
  <c r="AK53" i="8"/>
  <c r="AL53" i="8" s="1"/>
  <c r="AM53" i="8" s="1"/>
  <c r="AN53" i="8" s="1"/>
  <c r="AO53" i="8" s="1"/>
  <c r="AP53" i="8" s="1"/>
  <c r="AQ53" i="8" s="1"/>
  <c r="AR53" i="8" s="1"/>
  <c r="AS53" i="8" s="1"/>
  <c r="AL51" i="8"/>
  <c r="AK52" i="8"/>
  <c r="AM51" i="8"/>
  <c r="AL52" i="8"/>
  <c r="AN51" i="8"/>
  <c r="AM52" i="8"/>
  <c r="AW21" i="8" a="1"/>
  <c r="AW21" i="8"/>
  <c r="AX21" i="8"/>
  <c r="AY21" i="8"/>
  <c r="AZ21" i="8"/>
  <c r="BA21" i="8"/>
  <c r="BB21" i="8"/>
  <c r="BC21" i="8"/>
  <c r="BD21" i="8"/>
  <c r="BE21" i="8"/>
  <c r="BF21" i="8"/>
  <c r="AV22" i="8"/>
  <c r="AW22" i="8"/>
  <c r="AX22" i="8"/>
  <c r="AY22" i="8"/>
  <c r="AZ22" i="8"/>
  <c r="BA22" i="8"/>
  <c r="BB22" i="8"/>
  <c r="BC22" i="8"/>
  <c r="BD22" i="8"/>
  <c r="BE22" i="8"/>
  <c r="AV23" i="8"/>
  <c r="AW23" i="8"/>
  <c r="AX23" i="8"/>
  <c r="AY23" i="8"/>
  <c r="AZ23" i="8"/>
  <c r="BA23" i="8"/>
  <c r="BB23" i="8"/>
  <c r="BC23" i="8"/>
  <c r="BD23" i="8"/>
  <c r="AV24" i="8"/>
  <c r="AW24" i="8"/>
  <c r="AX24" i="8"/>
  <c r="AY24" i="8"/>
  <c r="AZ24" i="8"/>
  <c r="BA24" i="8"/>
  <c r="BB24" i="8"/>
  <c r="BC24" i="8"/>
  <c r="AV25" i="8"/>
  <c r="AW25" i="8"/>
  <c r="AX25" i="8"/>
  <c r="AY25" i="8"/>
  <c r="AZ25" i="8"/>
  <c r="BA25" i="8"/>
  <c r="BB25" i="8"/>
  <c r="AV26" i="8"/>
  <c r="AW26" i="8"/>
  <c r="AX26" i="8"/>
  <c r="AY26" i="8"/>
  <c r="AZ26" i="8"/>
  <c r="BA26" i="8"/>
  <c r="AV27" i="8"/>
  <c r="AW27" i="8"/>
  <c r="AX27" i="8"/>
  <c r="AY27" i="8"/>
  <c r="AZ27" i="8"/>
  <c r="AV28" i="8"/>
  <c r="AW28" i="8"/>
  <c r="AX28" i="8"/>
  <c r="AY28" i="8"/>
  <c r="AV29" i="8"/>
  <c r="AW29" i="8"/>
  <c r="AX29" i="8"/>
  <c r="AV30" i="8"/>
  <c r="AW30" i="8"/>
  <c r="BG30" i="8"/>
  <c r="A92" i="8"/>
  <c r="BG24" i="8"/>
  <c r="BG27" i="8"/>
  <c r="BG21" i="8"/>
  <c r="BG22" i="8"/>
  <c r="BG23" i="8"/>
  <c r="BG25" i="8"/>
  <c r="BG26" i="8"/>
  <c r="BG28" i="8"/>
  <c r="BG29" i="8"/>
  <c r="C92" i="8"/>
  <c r="A154" i="8"/>
  <c r="A155" i="8"/>
  <c r="A153" i="8"/>
  <c r="A157" i="8"/>
  <c r="A159" i="8"/>
  <c r="A104" i="8"/>
  <c r="C104" i="8"/>
  <c r="A158" i="8"/>
  <c r="A152" i="8"/>
  <c r="A156" i="8"/>
  <c r="A151" i="8"/>
  <c r="A150" i="8"/>
  <c r="A145" i="8"/>
  <c r="A148" i="8"/>
  <c r="A147" i="8"/>
  <c r="A146" i="8"/>
  <c r="A103" i="8"/>
  <c r="C103" i="8"/>
  <c r="A102" i="8"/>
  <c r="C102" i="8"/>
  <c r="A144" i="8"/>
  <c r="A143" i="8"/>
  <c r="A149" i="8"/>
  <c r="A142" i="8"/>
  <c r="A137" i="8"/>
  <c r="A139" i="8"/>
  <c r="A101" i="8"/>
  <c r="C101" i="8"/>
  <c r="A136" i="8"/>
  <c r="A138" i="8"/>
  <c r="A100" i="8"/>
  <c r="C100" i="8"/>
  <c r="A141" i="8"/>
  <c r="A140" i="8"/>
  <c r="A99" i="8"/>
  <c r="C99" i="8"/>
  <c r="A108" i="8"/>
  <c r="A105" i="8"/>
  <c r="A131" i="8"/>
  <c r="A107" i="8"/>
  <c r="A62" i="8"/>
  <c r="C62" i="8"/>
  <c r="A63" i="8"/>
  <c r="C63" i="8"/>
  <c r="A132" i="8"/>
  <c r="A96" i="8"/>
  <c r="C96" i="8"/>
  <c r="A97" i="8"/>
  <c r="C97" i="8"/>
  <c r="A64" i="8"/>
  <c r="C64" i="8"/>
  <c r="A60" i="8"/>
  <c r="C60" i="8"/>
  <c r="A61" i="8"/>
  <c r="C61" i="8"/>
  <c r="A134" i="8"/>
  <c r="A135" i="8"/>
  <c r="A130" i="8"/>
  <c r="A95" i="8"/>
  <c r="C95" i="8"/>
  <c r="A65" i="8"/>
  <c r="C65" i="8"/>
  <c r="A106" i="8"/>
  <c r="A133" i="8"/>
  <c r="A98" i="8"/>
  <c r="C98" i="8"/>
  <c r="A125" i="8"/>
  <c r="A91" i="8"/>
  <c r="C91" i="8"/>
  <c r="A110" i="8"/>
  <c r="A69" i="8"/>
  <c r="C69" i="8"/>
  <c r="A68" i="8"/>
  <c r="C68" i="8"/>
  <c r="A128" i="8"/>
  <c r="A126" i="8"/>
  <c r="A90" i="8"/>
  <c r="C90" i="8"/>
  <c r="A71" i="8"/>
  <c r="C71" i="8"/>
  <c r="A111" i="8"/>
  <c r="A66" i="8"/>
  <c r="C66" i="8"/>
  <c r="A127" i="8"/>
  <c r="A94" i="8"/>
  <c r="C94" i="8"/>
  <c r="A112" i="8"/>
  <c r="A109" i="8"/>
  <c r="A129" i="8"/>
  <c r="A93" i="8"/>
  <c r="C93" i="8"/>
  <c r="A67" i="8"/>
  <c r="C67" i="8"/>
  <c r="A70" i="8"/>
  <c r="C70" i="8"/>
  <c r="A77" i="8"/>
  <c r="C77" i="8"/>
  <c r="A88" i="8"/>
  <c r="C88" i="8"/>
  <c r="A115" i="8"/>
  <c r="A75" i="8"/>
  <c r="C75" i="8"/>
  <c r="A72" i="8"/>
  <c r="C72" i="8"/>
  <c r="A121" i="8"/>
  <c r="A86" i="8"/>
  <c r="C86" i="8"/>
  <c r="A84" i="8"/>
  <c r="C84" i="8"/>
  <c r="A74" i="8"/>
  <c r="C74" i="8"/>
  <c r="A122" i="8"/>
  <c r="A85" i="8"/>
  <c r="C85" i="8"/>
  <c r="A116" i="8"/>
  <c r="A113" i="8"/>
  <c r="A123" i="8"/>
  <c r="A124" i="8"/>
  <c r="A89" i="8"/>
  <c r="C89" i="8"/>
  <c r="A114" i="8"/>
  <c r="A73" i="8"/>
  <c r="C73" i="8"/>
  <c r="A76" i="8"/>
  <c r="C76" i="8"/>
  <c r="A87" i="8"/>
  <c r="C87" i="8"/>
  <c r="A118" i="8"/>
  <c r="A79" i="8"/>
  <c r="C79" i="8"/>
  <c r="A81" i="8"/>
  <c r="C81" i="8"/>
  <c r="A78" i="8"/>
  <c r="C78" i="8"/>
  <c r="A120" i="8"/>
  <c r="A83" i="8"/>
  <c r="C83" i="8"/>
  <c r="A82" i="8"/>
  <c r="C82" i="8"/>
  <c r="A119" i="8"/>
  <c r="A117" i="8"/>
  <c r="A80" i="8"/>
  <c r="C80" i="8"/>
  <c r="BK50" i="8" a="1"/>
  <c r="BK50" i="8"/>
  <c r="BL50" i="8"/>
  <c r="BM50" i="8"/>
  <c r="BN50" i="8"/>
  <c r="BO50" i="8"/>
  <c r="BP50" i="8"/>
  <c r="BQ50" i="8"/>
  <c r="BR50" i="8"/>
  <c r="BS50" i="8"/>
  <c r="BS51" i="8"/>
  <c r="BR52" i="8"/>
  <c r="CH36" i="8"/>
  <c r="E36" i="8" s="1"/>
  <c r="BR51" i="8"/>
  <c r="BQ52" i="8"/>
  <c r="CH35" i="8"/>
  <c r="E35" i="8" s="1"/>
  <c r="BQ51" i="8"/>
  <c r="BP52" i="8"/>
  <c r="CH34" i="8"/>
  <c r="E34" i="8" s="1"/>
  <c r="BP51" i="8"/>
  <c r="BO52" i="8"/>
  <c r="CH33" i="8"/>
  <c r="E33" i="8" s="1"/>
  <c r="BO51" i="8"/>
  <c r="BN52" i="8"/>
  <c r="CH32" i="8"/>
  <c r="E32" i="8" s="1"/>
  <c r="BN51" i="8"/>
  <c r="BM52" i="8"/>
  <c r="CH31" i="8"/>
  <c r="E31" i="8" s="1"/>
  <c r="BM51" i="8"/>
  <c r="BL52" i="8"/>
  <c r="CH30" i="8"/>
  <c r="E30" i="8" s="1"/>
  <c r="BK51" i="8"/>
  <c r="CG29" i="8"/>
  <c r="D29" i="8"/>
  <c r="AW50" i="8" a="1"/>
  <c r="AW50" i="8"/>
  <c r="AX50" i="8"/>
  <c r="AY50" i="8"/>
  <c r="AZ50" i="8"/>
  <c r="BA50" i="8"/>
  <c r="BB50" i="8"/>
  <c r="BC50" i="8"/>
  <c r="BD50" i="8"/>
  <c r="BE50" i="8"/>
  <c r="BE51" i="8"/>
  <c r="BD52" i="8"/>
  <c r="CH27" i="8"/>
  <c r="E27" i="8" s="1"/>
  <c r="BD51" i="8"/>
  <c r="BC52" i="8"/>
  <c r="CH26" i="8"/>
  <c r="E26" i="8" s="1"/>
  <c r="AU21" i="7" a="1"/>
  <c r="AU21" i="7"/>
  <c r="AV21" i="7"/>
  <c r="AW21" i="7"/>
  <c r="AX21" i="7"/>
  <c r="AY21" i="7"/>
  <c r="AZ21" i="7"/>
  <c r="BA21" i="7"/>
  <c r="BB21" i="7"/>
  <c r="BC21" i="7"/>
  <c r="BD21" i="7"/>
  <c r="AT22" i="7"/>
  <c r="AU22" i="7"/>
  <c r="AV22" i="7"/>
  <c r="AW22" i="7"/>
  <c r="AX22" i="7"/>
  <c r="AY22" i="7"/>
  <c r="AZ22" i="7"/>
  <c r="BA22" i="7"/>
  <c r="BB22" i="7"/>
  <c r="BC22" i="7"/>
  <c r="AT23" i="7"/>
  <c r="AU23" i="7"/>
  <c r="AV23" i="7"/>
  <c r="AW23" i="7"/>
  <c r="AX23" i="7"/>
  <c r="AY23" i="7"/>
  <c r="AZ23" i="7"/>
  <c r="BA23" i="7"/>
  <c r="BB23" i="7"/>
  <c r="AT24" i="7"/>
  <c r="AU24" i="7"/>
  <c r="AV24" i="7"/>
  <c r="AW24" i="7"/>
  <c r="AX24" i="7"/>
  <c r="AY24" i="7"/>
  <c r="AZ24" i="7"/>
  <c r="BA24" i="7"/>
  <c r="AT25" i="7"/>
  <c r="AU25" i="7"/>
  <c r="AV25" i="7"/>
  <c r="AW25" i="7"/>
  <c r="AX25" i="7"/>
  <c r="AY25" i="7"/>
  <c r="AZ25" i="7"/>
  <c r="AT26" i="7"/>
  <c r="AU26" i="7"/>
  <c r="AV26" i="7"/>
  <c r="AW26" i="7"/>
  <c r="AX26" i="7"/>
  <c r="AY26" i="7"/>
  <c r="AT27" i="7"/>
  <c r="AU27" i="7"/>
  <c r="AV27" i="7"/>
  <c r="AW27" i="7"/>
  <c r="AX27" i="7"/>
  <c r="AT28" i="7"/>
  <c r="AU28" i="7"/>
  <c r="AV28" i="7"/>
  <c r="AW28" i="7"/>
  <c r="AT29" i="7"/>
  <c r="AU29" i="7"/>
  <c r="AV29" i="7"/>
  <c r="AT30" i="7"/>
  <c r="AU30" i="7"/>
  <c r="BE30" i="7"/>
  <c r="A147" i="7"/>
  <c r="AQ147" i="7"/>
  <c r="A119" i="7"/>
  <c r="AQ119" i="7"/>
  <c r="A74" i="7"/>
  <c r="BE24" i="7"/>
  <c r="BE21" i="7"/>
  <c r="BE22" i="7"/>
  <c r="BE23" i="7"/>
  <c r="BE25" i="7"/>
  <c r="BE26" i="7"/>
  <c r="BE27" i="7"/>
  <c r="BE28" i="7"/>
  <c r="BE29" i="7"/>
  <c r="C74" i="7"/>
  <c r="D74" i="7"/>
  <c r="A83" i="7"/>
  <c r="C83" i="7"/>
  <c r="D83" i="7"/>
  <c r="A73" i="7"/>
  <c r="C73" i="7"/>
  <c r="D73" i="7"/>
  <c r="O73" i="7" s="1"/>
  <c r="A59" i="7"/>
  <c r="C59" i="7"/>
  <c r="D59" i="7"/>
  <c r="AJ59" i="7" s="1"/>
  <c r="A68" i="7"/>
  <c r="C68" i="7"/>
  <c r="D68" i="7"/>
  <c r="U68" i="7" s="1"/>
  <c r="A89" i="7"/>
  <c r="C89" i="7"/>
  <c r="D89" i="7"/>
  <c r="AO89" i="7" s="1"/>
  <c r="A71" i="7"/>
  <c r="C71" i="7"/>
  <c r="D71" i="7"/>
  <c r="AL71" i="7" s="1"/>
  <c r="A101" i="7"/>
  <c r="C101" i="7"/>
  <c r="AX29" i="7"/>
  <c r="AY29" i="7"/>
  <c r="AZ29" i="7"/>
  <c r="AW29" i="7"/>
  <c r="BA29" i="7"/>
  <c r="BB29" i="7"/>
  <c r="BC29" i="7"/>
  <c r="D101" i="7"/>
  <c r="U101" i="7" s="1"/>
  <c r="A98" i="7"/>
  <c r="C98" i="7"/>
  <c r="AX28" i="7"/>
  <c r="AY28" i="7"/>
  <c r="AZ28" i="7"/>
  <c r="BA28" i="7"/>
  <c r="BB28" i="7"/>
  <c r="BC28" i="7"/>
  <c r="D98" i="7"/>
  <c r="A138" i="7"/>
  <c r="AQ138" i="7"/>
  <c r="A134" i="7"/>
  <c r="AQ134" i="7"/>
  <c r="A137" i="7"/>
  <c r="AQ137" i="7"/>
  <c r="A144" i="7"/>
  <c r="AQ144" i="7"/>
  <c r="A125" i="7"/>
  <c r="AQ125" i="7"/>
  <c r="A111" i="7"/>
  <c r="AQ111" i="7"/>
  <c r="A150" i="7"/>
  <c r="AQ150" i="7"/>
  <c r="A114" i="7"/>
  <c r="AQ114" i="7"/>
  <c r="A109" i="7"/>
  <c r="AQ109" i="7"/>
  <c r="A141" i="7"/>
  <c r="AQ141" i="7"/>
  <c r="A146" i="7"/>
  <c r="AQ146" i="7"/>
  <c r="A116" i="7"/>
  <c r="AQ116" i="7"/>
  <c r="A157" i="7"/>
  <c r="AQ157" i="7"/>
  <c r="A104" i="7"/>
  <c r="AQ104" i="7"/>
  <c r="A112" i="7"/>
  <c r="AQ112" i="7"/>
  <c r="A122" i="7"/>
  <c r="AQ122" i="7"/>
  <c r="A135" i="7"/>
  <c r="AQ135" i="7"/>
  <c r="A94" i="7"/>
  <c r="C94" i="7"/>
  <c r="D94" i="7"/>
  <c r="X94" i="7" s="1"/>
  <c r="A79" i="7"/>
  <c r="C79" i="7"/>
  <c r="D79" i="7"/>
  <c r="U79" i="7" s="1"/>
  <c r="A86" i="7"/>
  <c r="C86" i="7"/>
  <c r="D86" i="7"/>
  <c r="R86" i="7" s="1"/>
  <c r="A77" i="7"/>
  <c r="C77" i="7"/>
  <c r="D77" i="7"/>
  <c r="R77" i="7" s="1"/>
  <c r="A63" i="7"/>
  <c r="C63" i="7"/>
  <c r="D63" i="7"/>
  <c r="Q63" i="7" s="1"/>
  <c r="A81" i="7"/>
  <c r="C81" i="7"/>
  <c r="D81" i="7"/>
  <c r="P81" i="7" s="1"/>
  <c r="A85" i="7"/>
  <c r="C85" i="7"/>
  <c r="D85" i="7"/>
  <c r="A72" i="7"/>
  <c r="C72" i="7"/>
  <c r="D72" i="7"/>
  <c r="U72" i="7" s="1"/>
  <c r="A61" i="7"/>
  <c r="C61" i="7"/>
  <c r="D61" i="7"/>
  <c r="A69" i="7"/>
  <c r="C69" i="7"/>
  <c r="D69" i="7"/>
  <c r="O69" i="7" s="1"/>
  <c r="A67" i="7"/>
  <c r="C67" i="7"/>
  <c r="D67" i="7"/>
  <c r="S67" i="7" s="1"/>
  <c r="A99" i="7"/>
  <c r="C99" i="7"/>
  <c r="D99" i="7"/>
  <c r="Q99" i="7" s="1"/>
  <c r="A88" i="7"/>
  <c r="C88" i="7"/>
  <c r="D88" i="7"/>
  <c r="V88" i="7" s="1"/>
  <c r="A102" i="7"/>
  <c r="C102" i="7"/>
  <c r="AX30" i="7"/>
  <c r="AY30" i="7"/>
  <c r="AV30" i="7"/>
  <c r="AW30" i="7"/>
  <c r="AZ30" i="7"/>
  <c r="BA30" i="7"/>
  <c r="BB30" i="7"/>
  <c r="BC30" i="7"/>
  <c r="D102" i="7"/>
  <c r="A156" i="7"/>
  <c r="AQ156" i="7"/>
  <c r="A139" i="7"/>
  <c r="AQ139" i="7"/>
  <c r="A145" i="7"/>
  <c r="AQ145" i="7"/>
  <c r="A140" i="7"/>
  <c r="AQ140" i="7"/>
  <c r="A115" i="7"/>
  <c r="AQ115" i="7"/>
  <c r="A152" i="7"/>
  <c r="AQ152" i="7"/>
  <c r="A148" i="7"/>
  <c r="AQ148" i="7"/>
  <c r="A130" i="7"/>
  <c r="AQ130" i="7"/>
  <c r="A58" i="7"/>
  <c r="A87" i="7"/>
  <c r="C87" i="7"/>
  <c r="BA25" i="7"/>
  <c r="BB25" i="7"/>
  <c r="BC25" i="7"/>
  <c r="D87" i="7"/>
  <c r="O87" i="7" s="1"/>
  <c r="A91" i="7"/>
  <c r="C91" i="7"/>
  <c r="D91" i="7"/>
  <c r="R91" i="7" s="1"/>
  <c r="A108" i="7"/>
  <c r="A75" i="7"/>
  <c r="C75" i="7"/>
  <c r="D75" i="7"/>
  <c r="S75" i="7" s="1"/>
  <c r="A80" i="7"/>
  <c r="C80" i="7"/>
  <c r="D80" i="7"/>
  <c r="AO80" i="7" s="1"/>
  <c r="A92" i="7"/>
  <c r="C92" i="7"/>
  <c r="D92" i="7"/>
  <c r="A82" i="7"/>
  <c r="C82" i="7"/>
  <c r="D82" i="7"/>
  <c r="AJ82" i="7" s="1"/>
  <c r="A123" i="7"/>
  <c r="A106" i="7"/>
  <c r="A132" i="7"/>
  <c r="A131" i="7"/>
  <c r="A113" i="7"/>
  <c r="A149" i="7"/>
  <c r="A151" i="7"/>
  <c r="A127" i="7"/>
  <c r="A103" i="7"/>
  <c r="A121" i="7"/>
  <c r="A90" i="7"/>
  <c r="C90" i="7"/>
  <c r="D90" i="7"/>
  <c r="A78" i="7"/>
  <c r="C78" i="7"/>
  <c r="D78" i="7"/>
  <c r="W78" i="7" s="1"/>
  <c r="A120" i="7"/>
  <c r="A154" i="7"/>
  <c r="A96" i="7"/>
  <c r="C96" i="7"/>
  <c r="D96" i="7"/>
  <c r="W96" i="7" s="1"/>
  <c r="A76" i="7"/>
  <c r="C76" i="7"/>
  <c r="D76" i="7"/>
  <c r="V76" i="7" s="1"/>
  <c r="A93" i="7"/>
  <c r="C93" i="7"/>
  <c r="D93" i="7"/>
  <c r="AQ93" i="7" s="1"/>
  <c r="A62" i="7"/>
  <c r="C62" i="7"/>
  <c r="D62" i="7"/>
  <c r="O62" i="7" s="1"/>
  <c r="A84" i="7"/>
  <c r="C84" i="7"/>
  <c r="D84" i="7"/>
  <c r="AI84" i="7" s="1"/>
  <c r="A143" i="7"/>
  <c r="A126" i="7"/>
  <c r="C58" i="7"/>
  <c r="D58" i="7"/>
  <c r="P58" i="7" s="1"/>
  <c r="A128" i="7"/>
  <c r="A97" i="7"/>
  <c r="C97" i="7"/>
  <c r="D97" i="7"/>
  <c r="O97" i="7" s="1"/>
  <c r="A65" i="7"/>
  <c r="C65" i="7"/>
  <c r="D65" i="7"/>
  <c r="T65" i="7" s="1"/>
  <c r="A66" i="7"/>
  <c r="C66" i="7"/>
  <c r="D66" i="7"/>
  <c r="W66" i="7" s="1"/>
  <c r="A70" i="7"/>
  <c r="C70" i="7"/>
  <c r="D70" i="7"/>
  <c r="AA70" i="7" s="1"/>
  <c r="A142" i="7"/>
  <c r="A105" i="7"/>
  <c r="A95" i="7"/>
  <c r="C95" i="7"/>
  <c r="D95" i="7"/>
  <c r="T95" i="7" s="1"/>
  <c r="A64" i="7"/>
  <c r="C64" i="7"/>
  <c r="D64" i="7"/>
  <c r="X64" i="7" s="1"/>
  <c r="A153" i="7"/>
  <c r="A129" i="7"/>
  <c r="A118" i="7"/>
  <c r="A110" i="7"/>
  <c r="A100" i="7"/>
  <c r="C100" i="7"/>
  <c r="D100" i="7"/>
  <c r="S100" i="7" s="1"/>
  <c r="A60" i="7"/>
  <c r="C60" i="7"/>
  <c r="D60" i="7"/>
  <c r="W60" i="7" s="1"/>
  <c r="A133" i="7"/>
  <c r="A136" i="7"/>
  <c r="AC95" i="7"/>
  <c r="A107" i="7"/>
  <c r="A155" i="7"/>
  <c r="A117" i="7"/>
  <c r="A124" i="7"/>
  <c r="AQ129" i="7"/>
  <c r="AQ124" i="7"/>
  <c r="AQ117" i="7"/>
  <c r="AQ120" i="7"/>
  <c r="AQ118" i="7"/>
  <c r="AQ131" i="7"/>
  <c r="AQ132" i="7"/>
  <c r="AQ107" i="7"/>
  <c r="AQ108" i="7"/>
  <c r="AQ105" i="7"/>
  <c r="AQ151" i="7"/>
  <c r="AQ110" i="7"/>
  <c r="AQ128" i="7"/>
  <c r="AQ113" i="7"/>
  <c r="AQ153" i="7"/>
  <c r="AQ154" i="7"/>
  <c r="AQ103" i="7"/>
  <c r="AQ149" i="7"/>
  <c r="AQ133" i="7"/>
  <c r="AQ127" i="7"/>
  <c r="AQ143" i="7"/>
  <c r="L58" i="7" a="1"/>
  <c r="L76" i="7"/>
  <c r="L77" i="7"/>
  <c r="H58" i="7" a="1"/>
  <c r="H85" i="7"/>
  <c r="H79" i="7"/>
  <c r="H101" i="7"/>
  <c r="H93" i="7"/>
  <c r="H72" i="7"/>
  <c r="H92" i="7"/>
  <c r="H94" i="7"/>
  <c r="H80" i="7"/>
  <c r="H90" i="7"/>
  <c r="H100" i="7"/>
  <c r="H68" i="7"/>
  <c r="H59" i="7"/>
  <c r="H98" i="7"/>
  <c r="H81" i="7"/>
  <c r="H70" i="7"/>
  <c r="H102" i="7"/>
  <c r="H66" i="7"/>
  <c r="H61" i="7"/>
  <c r="H96" i="7"/>
  <c r="H67" i="7"/>
  <c r="H86" i="7"/>
  <c r="H74" i="7"/>
  <c r="H91" i="7"/>
  <c r="H89" i="7"/>
  <c r="H64" i="7"/>
  <c r="H75" i="7"/>
  <c r="H77" i="7"/>
  <c r="H65" i="7"/>
  <c r="H83" i="7"/>
  <c r="H76" i="7"/>
  <c r="H78" i="7"/>
  <c r="H87" i="7"/>
  <c r="H82" i="7"/>
  <c r="H71" i="7"/>
  <c r="H73" i="7"/>
  <c r="H63" i="7"/>
  <c r="H62" i="7"/>
  <c r="H69" i="7"/>
  <c r="H84" i="7"/>
  <c r="H60" i="7"/>
  <c r="H95" i="7"/>
  <c r="H88" i="7"/>
  <c r="H99" i="7"/>
  <c r="H97" i="7"/>
  <c r="H58" i="7"/>
  <c r="K58" i="7" a="1"/>
  <c r="G58" i="7" a="1"/>
  <c r="G76" i="7" s="1"/>
  <c r="G72" i="7"/>
  <c r="G84" i="7"/>
  <c r="G70" i="7"/>
  <c r="G78" i="7"/>
  <c r="G60" i="7"/>
  <c r="G74" i="7"/>
  <c r="G100" i="7"/>
  <c r="G83" i="7"/>
  <c r="G91" i="7"/>
  <c r="G69" i="7"/>
  <c r="G80" i="7"/>
  <c r="G99" i="7"/>
  <c r="G59" i="7"/>
  <c r="G67" i="7"/>
  <c r="G95" i="7"/>
  <c r="G86" i="7"/>
  <c r="G61" i="7"/>
  <c r="G96" i="7"/>
  <c r="G97" i="7"/>
  <c r="G68" i="7"/>
  <c r="G66" i="7"/>
  <c r="G58" i="7"/>
  <c r="G77" i="7"/>
  <c r="G71" i="7"/>
  <c r="G75" i="7"/>
  <c r="G93" i="7"/>
  <c r="G85" i="7"/>
  <c r="G63" i="7"/>
  <c r="G81" i="7"/>
  <c r="G89" i="7"/>
  <c r="G102" i="7"/>
  <c r="G64" i="7"/>
  <c r="G73" i="7"/>
  <c r="N58" i="7" a="1"/>
  <c r="N91" i="7"/>
  <c r="N67" i="7"/>
  <c r="N80" i="7"/>
  <c r="N59" i="7"/>
  <c r="N61" i="7"/>
  <c r="N82" i="7"/>
  <c r="N64" i="7"/>
  <c r="N81" i="7"/>
  <c r="N96" i="7"/>
  <c r="N93" i="7"/>
  <c r="N66" i="7"/>
  <c r="N58" i="7"/>
  <c r="N85" i="7"/>
  <c r="N71" i="7"/>
  <c r="N77" i="7"/>
  <c r="N70" i="7"/>
  <c r="N68" i="7"/>
  <c r="J58" i="7" a="1"/>
  <c r="J72" i="7"/>
  <c r="J99" i="7"/>
  <c r="J90" i="7"/>
  <c r="J85" i="7"/>
  <c r="J82" i="7"/>
  <c r="J61" i="7"/>
  <c r="J69" i="7"/>
  <c r="J95" i="7"/>
  <c r="J102" i="7"/>
  <c r="J91" i="7"/>
  <c r="J93" i="7"/>
  <c r="J65" i="7"/>
  <c r="J97" i="7"/>
  <c r="J62" i="7"/>
  <c r="J78" i="7"/>
  <c r="J68" i="7"/>
  <c r="J94" i="7"/>
  <c r="J73" i="7"/>
  <c r="J77" i="7"/>
  <c r="J83" i="7"/>
  <c r="J64" i="7"/>
  <c r="J87" i="7"/>
  <c r="J86" i="7"/>
  <c r="J63" i="7"/>
  <c r="J84" i="7"/>
  <c r="J66" i="7"/>
  <c r="J92" i="7"/>
  <c r="J80" i="7"/>
  <c r="J100" i="7"/>
  <c r="J79" i="7"/>
  <c r="J89" i="7"/>
  <c r="J98" i="7"/>
  <c r="J60" i="7"/>
  <c r="J74" i="7"/>
  <c r="J58" i="7"/>
  <c r="J71" i="7"/>
  <c r="J88" i="7"/>
  <c r="J75" i="7"/>
  <c r="J96" i="7"/>
  <c r="J76" i="7"/>
  <c r="J67" i="7"/>
  <c r="J70" i="7"/>
  <c r="J101" i="7"/>
  <c r="J59" i="7"/>
  <c r="J81" i="7"/>
  <c r="F58" i="7" a="1"/>
  <c r="F102" i="7"/>
  <c r="F77" i="7"/>
  <c r="F61" i="7"/>
  <c r="F64" i="7"/>
  <c r="F91" i="7"/>
  <c r="F75" i="7"/>
  <c r="F80" i="7"/>
  <c r="F78" i="7"/>
  <c r="F100" i="7"/>
  <c r="F82" i="7"/>
  <c r="F74" i="7"/>
  <c r="F94" i="7"/>
  <c r="M58" i="7" a="1"/>
  <c r="M58" i="7"/>
  <c r="M102" i="7"/>
  <c r="M96" i="7"/>
  <c r="M65" i="7"/>
  <c r="M90" i="7"/>
  <c r="M63" i="7"/>
  <c r="M89" i="7"/>
  <c r="M69" i="7"/>
  <c r="M87" i="7"/>
  <c r="M82" i="7"/>
  <c r="M59" i="7"/>
  <c r="M73" i="7"/>
  <c r="M70" i="7"/>
  <c r="M80" i="7"/>
  <c r="M91" i="7"/>
  <c r="M84" i="7"/>
  <c r="M60" i="7"/>
  <c r="I58" i="7" a="1"/>
  <c r="I91" i="7" s="1"/>
  <c r="I58" i="7"/>
  <c r="I61" i="7"/>
  <c r="I76" i="7"/>
  <c r="I83" i="7"/>
  <c r="BS20" i="7"/>
  <c r="BH21" i="7"/>
  <c r="AQ142" i="7"/>
  <c r="AQ106" i="7"/>
  <c r="AQ123" i="7"/>
  <c r="AQ155" i="7"/>
  <c r="AQ121" i="7"/>
  <c r="AQ136" i="7"/>
  <c r="AQ126" i="7"/>
  <c r="BB27" i="7"/>
  <c r="BD26" i="7"/>
  <c r="BD23" i="7"/>
  <c r="BC23" i="7"/>
  <c r="BD27" i="7"/>
  <c r="AZ26" i="7"/>
  <c r="BD30" i="7"/>
  <c r="BD22" i="7"/>
  <c r="BC26" i="7"/>
  <c r="BD29" i="7"/>
  <c r="BD28" i="7"/>
  <c r="BB26" i="7"/>
  <c r="AY27" i="7"/>
  <c r="BD25" i="7"/>
  <c r="BC27" i="7"/>
  <c r="BA26" i="7"/>
  <c r="BA27" i="7"/>
  <c r="BC24" i="7"/>
  <c r="BD24" i="7"/>
  <c r="BB24" i="7"/>
  <c r="AZ27" i="7"/>
  <c r="BC51" i="8"/>
  <c r="BB52" i="8"/>
  <c r="CH25" i="8"/>
  <c r="E25" i="8" s="1"/>
  <c r="D91" i="8"/>
  <c r="E91" i="8" s="1"/>
  <c r="D90" i="8"/>
  <c r="D94" i="8"/>
  <c r="D66" i="8"/>
  <c r="E66" i="8" s="1"/>
  <c r="AZ28" i="8"/>
  <c r="BA28" i="8"/>
  <c r="BB28" i="8"/>
  <c r="BC28" i="8"/>
  <c r="BD28" i="8"/>
  <c r="BE28" i="8"/>
  <c r="D101" i="8"/>
  <c r="D65" i="8"/>
  <c r="AJ65" i="8" s="1"/>
  <c r="D86" i="8"/>
  <c r="D76" i="8"/>
  <c r="AJ76" i="8" s="1"/>
  <c r="D67" i="8"/>
  <c r="D75" i="8"/>
  <c r="D79" i="8"/>
  <c r="D96" i="8"/>
  <c r="AZ30" i="8"/>
  <c r="BA30" i="8"/>
  <c r="BB30" i="8"/>
  <c r="AX30" i="8"/>
  <c r="AY30" i="8"/>
  <c r="BC30" i="8"/>
  <c r="BD30" i="8"/>
  <c r="BE30" i="8"/>
  <c r="D104" i="8"/>
  <c r="D63" i="8"/>
  <c r="D93" i="8"/>
  <c r="D71" i="8"/>
  <c r="AJ71" i="8" s="1"/>
  <c r="D88" i="8"/>
  <c r="D73" i="8"/>
  <c r="D60" i="8"/>
  <c r="D80" i="8"/>
  <c r="D69" i="8"/>
  <c r="E69" i="8" s="1"/>
  <c r="D100" i="8"/>
  <c r="AJ100" i="8" s="1"/>
  <c r="D64" i="8"/>
  <c r="D92" i="8"/>
  <c r="D99" i="8"/>
  <c r="AZ29" i="8"/>
  <c r="BA29" i="8"/>
  <c r="BB29" i="8"/>
  <c r="AY29" i="8"/>
  <c r="BC29" i="8"/>
  <c r="BD29" i="8"/>
  <c r="BE29" i="8"/>
  <c r="D102" i="8"/>
  <c r="D78" i="8"/>
  <c r="D61" i="8"/>
  <c r="D62" i="8"/>
  <c r="AJ62" i="8" s="1"/>
  <c r="D82" i="8"/>
  <c r="AJ82" i="8" s="1"/>
  <c r="D77" i="8"/>
  <c r="D84" i="8"/>
  <c r="D68" i="8"/>
  <c r="AJ68" i="8" s="1"/>
  <c r="D85" i="8"/>
  <c r="D72" i="8"/>
  <c r="E72" i="8" s="1"/>
  <c r="D81" i="8"/>
  <c r="D103" i="8"/>
  <c r="BC25" i="8"/>
  <c r="BD25" i="8"/>
  <c r="BE25" i="8"/>
  <c r="D89" i="8"/>
  <c r="D97" i="8"/>
  <c r="D74" i="8"/>
  <c r="D83" i="8"/>
  <c r="D70" i="8"/>
  <c r="D98" i="8"/>
  <c r="D95" i="8"/>
  <c r="E95" i="8" s="1"/>
  <c r="D87" i="8"/>
  <c r="BB51" i="8"/>
  <c r="BA52" i="8"/>
  <c r="CH24" i="8"/>
  <c r="E24" i="8" s="1"/>
  <c r="BA51" i="8"/>
  <c r="AZ52" i="8"/>
  <c r="CH23" i="8"/>
  <c r="E23" i="8" s="1"/>
  <c r="AJ51" i="8"/>
  <c r="AZ51" i="8"/>
  <c r="AY52" i="8"/>
  <c r="CH22" i="8"/>
  <c r="E22" i="8" s="1"/>
  <c r="AY51" i="8"/>
  <c r="AX52" i="8"/>
  <c r="CH21" i="8"/>
  <c r="E21" i="8" s="1"/>
  <c r="AX49" i="8" a="1"/>
  <c r="AP60" i="8" a="1"/>
  <c r="AP61" i="8" s="1"/>
  <c r="AX51" i="8"/>
  <c r="AW52" i="8"/>
  <c r="AY53" i="8"/>
  <c r="CG25" i="8"/>
  <c r="D25" i="8" s="1"/>
  <c r="CG27" i="8"/>
  <c r="D27" i="8" s="1"/>
  <c r="CG23" i="8"/>
  <c r="D23" i="8" s="1"/>
  <c r="CG28" i="8"/>
  <c r="D28" i="8" s="1"/>
  <c r="CG24" i="8"/>
  <c r="D24" i="8" s="1"/>
  <c r="AW51" i="8"/>
  <c r="CG20" i="8"/>
  <c r="D20" i="8" s="1"/>
  <c r="CH20" i="8"/>
  <c r="E20" i="8" s="1"/>
  <c r="AX49" i="8"/>
  <c r="AY49" i="8"/>
  <c r="AZ49" i="8"/>
  <c r="BA49" i="8"/>
  <c r="BB49" i="8"/>
  <c r="BC49" i="8"/>
  <c r="BD49" i="8"/>
  <c r="BE49" i="8"/>
  <c r="CG26" i="8"/>
  <c r="D26" i="8" s="1"/>
  <c r="CG22" i="8"/>
  <c r="D22" i="8" s="1"/>
  <c r="CG21" i="8"/>
  <c r="D21" i="8" s="1"/>
  <c r="AO49" i="8"/>
  <c r="AP49" i="8"/>
  <c r="AQ49" i="8"/>
  <c r="AR49" i="8"/>
  <c r="AJ122" i="8"/>
  <c r="AJ111" i="8"/>
  <c r="AJ153" i="8"/>
  <c r="AJ124" i="8"/>
  <c r="AJ132" i="8"/>
  <c r="AJ141" i="8"/>
  <c r="AJ149" i="8"/>
  <c r="AJ151" i="8"/>
  <c r="AJ120" i="8"/>
  <c r="AJ112" i="8"/>
  <c r="AJ119" i="8"/>
  <c r="AJ145" i="8"/>
  <c r="AJ138" i="8"/>
  <c r="AJ157" i="8"/>
  <c r="AJ105" i="8"/>
  <c r="AJ135" i="8"/>
  <c r="AJ155" i="8"/>
  <c r="AJ130" i="8"/>
  <c r="AJ113" i="8"/>
  <c r="AJ144" i="8"/>
  <c r="AJ140" i="8"/>
  <c r="AJ158" i="8"/>
  <c r="AJ154" i="8"/>
  <c r="AJ147" i="8"/>
  <c r="AJ134" i="8"/>
  <c r="AJ128" i="8"/>
  <c r="AJ126" i="8"/>
  <c r="AJ127" i="8"/>
  <c r="AJ137" i="8"/>
  <c r="AJ133" i="8"/>
  <c r="AJ152" i="8"/>
  <c r="AJ131" i="8"/>
  <c r="AJ159" i="8"/>
  <c r="AJ136" i="8"/>
  <c r="AJ107" i="8"/>
  <c r="AJ148" i="8"/>
  <c r="AJ150" i="8"/>
  <c r="AJ110" i="8"/>
  <c r="AJ156" i="8"/>
  <c r="AJ139" i="8"/>
  <c r="AJ108" i="8"/>
  <c r="AJ106" i="8"/>
  <c r="AJ109" i="8"/>
  <c r="AJ116" i="8"/>
  <c r="AJ146" i="8"/>
  <c r="AJ129" i="8"/>
  <c r="AJ123" i="8"/>
  <c r="AJ125" i="8"/>
  <c r="AJ114" i="8"/>
  <c r="AJ115" i="8"/>
  <c r="AJ118" i="8"/>
  <c r="AJ117" i="8"/>
  <c r="AJ142" i="8"/>
  <c r="AJ121" i="8"/>
  <c r="AJ143" i="8"/>
  <c r="BU20" i="8"/>
  <c r="BJ21" i="8"/>
  <c r="BD26" i="8"/>
  <c r="BF26" i="8"/>
  <c r="BF28" i="8"/>
  <c r="BF25" i="8"/>
  <c r="BD27" i="8"/>
  <c r="BB26" i="8"/>
  <c r="BE26" i="8"/>
  <c r="BD24" i="8"/>
  <c r="BF24" i="8"/>
  <c r="BA27" i="8"/>
  <c r="BF27" i="8"/>
  <c r="BE24" i="8"/>
  <c r="BC27" i="8"/>
  <c r="BF29" i="8"/>
  <c r="BE23" i="8"/>
  <c r="BF23" i="8"/>
  <c r="BC26" i="8"/>
  <c r="BF22" i="8"/>
  <c r="BB27" i="8"/>
  <c r="BE27" i="8"/>
  <c r="BF30" i="8"/>
  <c r="BL51" i="8"/>
  <c r="BK52" i="8"/>
  <c r="BM53" i="8"/>
  <c r="BL49" i="8" a="1"/>
  <c r="CG35" i="8"/>
  <c r="D35" i="8" s="1"/>
  <c r="CG31" i="8"/>
  <c r="D31" i="8" s="1"/>
  <c r="CG30" i="8"/>
  <c r="D30" i="8" s="1"/>
  <c r="CG34" i="8"/>
  <c r="D34" i="8" s="1"/>
  <c r="CH29" i="8"/>
  <c r="E29" i="8" s="1"/>
  <c r="CG36" i="8"/>
  <c r="D36" i="8" s="1"/>
  <c r="CG32" i="8"/>
  <c r="D32" i="8" s="1"/>
  <c r="BL49" i="8"/>
  <c r="BM49" i="8"/>
  <c r="BN49" i="8"/>
  <c r="BO49" i="8"/>
  <c r="BP49" i="8"/>
  <c r="BQ49" i="8"/>
  <c r="BR49" i="8"/>
  <c r="BS49" i="8"/>
  <c r="CG37" i="8"/>
  <c r="D37" i="8" s="1"/>
  <c r="CG33" i="8"/>
  <c r="D33" i="8" s="1"/>
  <c r="AU21" i="6" a="1"/>
  <c r="AU21" i="6"/>
  <c r="AV21" i="6"/>
  <c r="AW21" i="6"/>
  <c r="AX21" i="6"/>
  <c r="AY21" i="6"/>
  <c r="AZ21" i="6"/>
  <c r="BA21" i="6"/>
  <c r="BB21" i="6"/>
  <c r="BC21" i="6"/>
  <c r="BD21" i="6"/>
  <c r="AT22" i="6"/>
  <c r="AU22" i="6"/>
  <c r="AV22" i="6"/>
  <c r="AW22" i="6"/>
  <c r="AX22" i="6"/>
  <c r="AY22" i="6"/>
  <c r="AZ22" i="6"/>
  <c r="BA22" i="6"/>
  <c r="BB22" i="6"/>
  <c r="BC22" i="6"/>
  <c r="AT23" i="6"/>
  <c r="AU23" i="6"/>
  <c r="AV23" i="6"/>
  <c r="AW23" i="6"/>
  <c r="AX23" i="6"/>
  <c r="AY23" i="6"/>
  <c r="AZ23" i="6"/>
  <c r="BA23" i="6"/>
  <c r="BB23" i="6"/>
  <c r="AT24" i="6"/>
  <c r="AU24" i="6"/>
  <c r="AV24" i="6"/>
  <c r="AW24" i="6"/>
  <c r="AX24" i="6"/>
  <c r="AY24" i="6"/>
  <c r="AZ24" i="6"/>
  <c r="BA24" i="6"/>
  <c r="AT25" i="6"/>
  <c r="AU25" i="6"/>
  <c r="AV25" i="6"/>
  <c r="AW25" i="6"/>
  <c r="AX25" i="6"/>
  <c r="AY25" i="6"/>
  <c r="AZ25" i="6"/>
  <c r="AT26" i="6"/>
  <c r="AU26" i="6"/>
  <c r="AV26" i="6"/>
  <c r="AW26" i="6"/>
  <c r="AX26" i="6"/>
  <c r="AY26" i="6"/>
  <c r="AT27" i="6"/>
  <c r="AU27" i="6"/>
  <c r="AV27" i="6"/>
  <c r="AW27" i="6"/>
  <c r="AX27" i="6"/>
  <c r="AT28" i="6"/>
  <c r="AU28" i="6"/>
  <c r="AV28" i="6"/>
  <c r="AW28" i="6"/>
  <c r="AT29" i="6"/>
  <c r="AU29" i="6"/>
  <c r="AV29" i="6"/>
  <c r="AT30" i="6"/>
  <c r="AU30" i="6"/>
  <c r="BE30" i="6"/>
  <c r="A114" i="6"/>
  <c r="A132" i="6"/>
  <c r="A71" i="6"/>
  <c r="BE24" i="6"/>
  <c r="BE27" i="6"/>
  <c r="BE21" i="6"/>
  <c r="BE22" i="6"/>
  <c r="BE23" i="6"/>
  <c r="BE25" i="6"/>
  <c r="BE26" i="6"/>
  <c r="BE28" i="6"/>
  <c r="BE29" i="6"/>
  <c r="C71" i="6"/>
  <c r="G71" i="6"/>
  <c r="H71" i="6"/>
  <c r="I71" i="6"/>
  <c r="J71" i="6"/>
  <c r="K71" i="6"/>
  <c r="L71" i="6"/>
  <c r="M71" i="6"/>
  <c r="N71" i="6"/>
  <c r="O71" i="6"/>
  <c r="BA25" i="6"/>
  <c r="BB25" i="6"/>
  <c r="BC25" i="6"/>
  <c r="D71" i="6"/>
  <c r="S71" i="6" s="1"/>
  <c r="A99" i="6"/>
  <c r="A135" i="6"/>
  <c r="A51" i="6"/>
  <c r="C51" i="6"/>
  <c r="G51" i="6"/>
  <c r="H51" i="6"/>
  <c r="I51" i="6"/>
  <c r="J51" i="6"/>
  <c r="K51" i="6"/>
  <c r="L51" i="6"/>
  <c r="M51" i="6"/>
  <c r="N51" i="6"/>
  <c r="O51" i="6"/>
  <c r="D51" i="6"/>
  <c r="A138" i="6"/>
  <c r="A84" i="6"/>
  <c r="C84" i="6"/>
  <c r="G84" i="6"/>
  <c r="H84" i="6"/>
  <c r="I84" i="6"/>
  <c r="J84" i="6"/>
  <c r="K84" i="6"/>
  <c r="L84" i="6"/>
  <c r="M84" i="6"/>
  <c r="N84" i="6"/>
  <c r="O84" i="6"/>
  <c r="AX29" i="6"/>
  <c r="AY29" i="6"/>
  <c r="AZ29" i="6"/>
  <c r="AW29" i="6"/>
  <c r="BA29" i="6"/>
  <c r="BB29" i="6"/>
  <c r="BC29" i="6"/>
  <c r="D84" i="6"/>
  <c r="A124" i="6"/>
  <c r="A125" i="6"/>
  <c r="A61" i="6"/>
  <c r="C61" i="6"/>
  <c r="G61" i="6"/>
  <c r="H61" i="6"/>
  <c r="I61" i="6"/>
  <c r="J61" i="6"/>
  <c r="K61" i="6"/>
  <c r="L61" i="6"/>
  <c r="M61" i="6"/>
  <c r="N61" i="6"/>
  <c r="O61" i="6"/>
  <c r="D61" i="6"/>
  <c r="A90" i="6"/>
  <c r="A102" i="6"/>
  <c r="A113" i="6"/>
  <c r="A62" i="6"/>
  <c r="C62" i="6"/>
  <c r="G62" i="6"/>
  <c r="H62" i="6"/>
  <c r="I62" i="6"/>
  <c r="J62" i="6"/>
  <c r="K62" i="6"/>
  <c r="L62" i="6"/>
  <c r="M62" i="6"/>
  <c r="N62" i="6"/>
  <c r="O62" i="6"/>
  <c r="D62" i="6"/>
  <c r="A143" i="6"/>
  <c r="A88" i="6"/>
  <c r="A101" i="6"/>
  <c r="A119" i="6"/>
  <c r="A57" i="6"/>
  <c r="C57" i="6"/>
  <c r="G57" i="6"/>
  <c r="H57" i="6"/>
  <c r="I57" i="6"/>
  <c r="J57" i="6"/>
  <c r="K57" i="6"/>
  <c r="L57" i="6"/>
  <c r="M57" i="6"/>
  <c r="N57" i="6"/>
  <c r="O57" i="6"/>
  <c r="D57" i="6"/>
  <c r="A116" i="6"/>
  <c r="A146" i="6"/>
  <c r="A52" i="6"/>
  <c r="C52" i="6"/>
  <c r="G52" i="6"/>
  <c r="H52" i="6"/>
  <c r="I52" i="6"/>
  <c r="J52" i="6"/>
  <c r="K52" i="6"/>
  <c r="L52" i="6"/>
  <c r="M52" i="6"/>
  <c r="N52" i="6"/>
  <c r="O52" i="6"/>
  <c r="D52" i="6"/>
  <c r="A98" i="6"/>
  <c r="A79" i="6"/>
  <c r="C79" i="6"/>
  <c r="G79" i="6"/>
  <c r="H79" i="6"/>
  <c r="I79" i="6"/>
  <c r="J79" i="6"/>
  <c r="K79" i="6"/>
  <c r="L79" i="6"/>
  <c r="M79" i="6"/>
  <c r="N79" i="6"/>
  <c r="O79" i="6"/>
  <c r="D79" i="6"/>
  <c r="U79" i="6" s="1"/>
  <c r="A85" i="6"/>
  <c r="C85" i="6"/>
  <c r="G85" i="6"/>
  <c r="H85" i="6"/>
  <c r="I85" i="6"/>
  <c r="J85" i="6"/>
  <c r="K85" i="6"/>
  <c r="L85" i="6"/>
  <c r="M85" i="6"/>
  <c r="N85" i="6"/>
  <c r="O85" i="6"/>
  <c r="D85" i="6"/>
  <c r="A104" i="6"/>
  <c r="A118" i="6"/>
  <c r="A67" i="6"/>
  <c r="C67" i="6"/>
  <c r="G67" i="6"/>
  <c r="H67" i="6"/>
  <c r="I67" i="6"/>
  <c r="J67" i="6"/>
  <c r="K67" i="6"/>
  <c r="L67" i="6"/>
  <c r="M67" i="6"/>
  <c r="N67" i="6"/>
  <c r="O67" i="6"/>
  <c r="D67" i="6"/>
  <c r="A83" i="6"/>
  <c r="C83" i="6"/>
  <c r="G83" i="6"/>
  <c r="H83" i="6"/>
  <c r="I83" i="6"/>
  <c r="J83" i="6"/>
  <c r="K83" i="6"/>
  <c r="L83" i="6"/>
  <c r="M83" i="6"/>
  <c r="N83" i="6"/>
  <c r="O83" i="6"/>
  <c r="AX28" i="6"/>
  <c r="AY28" i="6"/>
  <c r="AZ28" i="6"/>
  <c r="BA28" i="6"/>
  <c r="BB28" i="6"/>
  <c r="BC28" i="6"/>
  <c r="D83" i="6"/>
  <c r="A70" i="6"/>
  <c r="C70" i="6"/>
  <c r="G70" i="6"/>
  <c r="H70" i="6"/>
  <c r="I70" i="6"/>
  <c r="J70" i="6"/>
  <c r="K70" i="6"/>
  <c r="L70" i="6"/>
  <c r="M70" i="6"/>
  <c r="N70" i="6"/>
  <c r="O70" i="6"/>
  <c r="D70" i="6"/>
  <c r="A131" i="6"/>
  <c r="A74" i="6"/>
  <c r="C74" i="6"/>
  <c r="G74" i="6"/>
  <c r="H74" i="6"/>
  <c r="I74" i="6"/>
  <c r="J74" i="6"/>
  <c r="K74" i="6"/>
  <c r="L74" i="6"/>
  <c r="M74" i="6"/>
  <c r="N74" i="6"/>
  <c r="O74" i="6"/>
  <c r="D74" i="6"/>
  <c r="A105" i="6"/>
  <c r="A93" i="6"/>
  <c r="A91" i="6"/>
  <c r="A64" i="6"/>
  <c r="C64" i="6"/>
  <c r="G64" i="6"/>
  <c r="H64" i="6"/>
  <c r="I64" i="6"/>
  <c r="J64" i="6"/>
  <c r="K64" i="6"/>
  <c r="L64" i="6"/>
  <c r="M64" i="6"/>
  <c r="N64" i="6"/>
  <c r="O64" i="6"/>
  <c r="D64" i="6"/>
  <c r="U64" i="6" s="1"/>
  <c r="A80" i="6"/>
  <c r="C80" i="6"/>
  <c r="G80" i="6"/>
  <c r="H80" i="6"/>
  <c r="I80" i="6"/>
  <c r="J80" i="6"/>
  <c r="K80" i="6"/>
  <c r="L80" i="6"/>
  <c r="M80" i="6"/>
  <c r="N80" i="6"/>
  <c r="O80" i="6"/>
  <c r="D80" i="6"/>
  <c r="T80" i="6" s="1"/>
  <c r="A94" i="6"/>
  <c r="A78" i="6"/>
  <c r="C78" i="6"/>
  <c r="G78" i="6"/>
  <c r="H78" i="6"/>
  <c r="I78" i="6"/>
  <c r="J78" i="6"/>
  <c r="K78" i="6"/>
  <c r="L78" i="6"/>
  <c r="M78" i="6"/>
  <c r="N78" i="6"/>
  <c r="O78" i="6"/>
  <c r="D78" i="6"/>
  <c r="A100" i="6"/>
  <c r="A122" i="6"/>
  <c r="A128" i="6"/>
  <c r="A58" i="6"/>
  <c r="C58" i="6"/>
  <c r="G58" i="6"/>
  <c r="H58" i="6"/>
  <c r="I58" i="6"/>
  <c r="J58" i="6"/>
  <c r="K58" i="6"/>
  <c r="L58" i="6"/>
  <c r="M58" i="6"/>
  <c r="N58" i="6"/>
  <c r="O58" i="6"/>
  <c r="D58" i="6"/>
  <c r="A59" i="6"/>
  <c r="C59" i="6"/>
  <c r="G59" i="6"/>
  <c r="H59" i="6"/>
  <c r="I59" i="6"/>
  <c r="J59" i="6"/>
  <c r="K59" i="6"/>
  <c r="L59" i="6"/>
  <c r="M59" i="6"/>
  <c r="N59" i="6"/>
  <c r="O59" i="6"/>
  <c r="D59" i="6"/>
  <c r="A86" i="6"/>
  <c r="C86" i="6"/>
  <c r="G86" i="6"/>
  <c r="H86" i="6"/>
  <c r="I86" i="6"/>
  <c r="J86" i="6"/>
  <c r="K86" i="6"/>
  <c r="L86" i="6"/>
  <c r="M86" i="6"/>
  <c r="N86" i="6"/>
  <c r="O86" i="6"/>
  <c r="AX30" i="6"/>
  <c r="AY30" i="6"/>
  <c r="AZ30" i="6"/>
  <c r="AV30" i="6"/>
  <c r="AW30" i="6"/>
  <c r="BA30" i="6"/>
  <c r="BB30" i="6"/>
  <c r="BC30" i="6"/>
  <c r="D86" i="6"/>
  <c r="W86" i="6" s="1"/>
  <c r="A72" i="6"/>
  <c r="C72" i="6"/>
  <c r="G72" i="6"/>
  <c r="H72" i="6"/>
  <c r="I72" i="6"/>
  <c r="J72" i="6"/>
  <c r="K72" i="6"/>
  <c r="L72" i="6"/>
  <c r="M72" i="6"/>
  <c r="N72" i="6"/>
  <c r="O72" i="6"/>
  <c r="D72" i="6"/>
  <c r="A56" i="6"/>
  <c r="C56" i="6"/>
  <c r="G56" i="6"/>
  <c r="H56" i="6"/>
  <c r="I56" i="6"/>
  <c r="J56" i="6"/>
  <c r="K56" i="6"/>
  <c r="L56" i="6"/>
  <c r="M56" i="6"/>
  <c r="N56" i="6"/>
  <c r="O56" i="6"/>
  <c r="D56" i="6"/>
  <c r="S56" i="6" s="1"/>
  <c r="A117" i="6"/>
  <c r="A139" i="6"/>
  <c r="A126" i="6"/>
  <c r="A137" i="6"/>
  <c r="A87" i="6"/>
  <c r="A106" i="6"/>
  <c r="A111" i="6"/>
  <c r="A123" i="6"/>
  <c r="A147" i="6"/>
  <c r="A103" i="6"/>
  <c r="A95" i="6"/>
  <c r="A69" i="6"/>
  <c r="C69" i="6"/>
  <c r="G69" i="6"/>
  <c r="H69" i="6"/>
  <c r="I69" i="6"/>
  <c r="J69" i="6"/>
  <c r="K69" i="6"/>
  <c r="L69" i="6"/>
  <c r="M69" i="6"/>
  <c r="N69" i="6"/>
  <c r="O69" i="6"/>
  <c r="D69" i="6"/>
  <c r="A66" i="6"/>
  <c r="C66" i="6"/>
  <c r="G66" i="6"/>
  <c r="H66" i="6"/>
  <c r="I66" i="6"/>
  <c r="J66" i="6"/>
  <c r="K66" i="6"/>
  <c r="L66" i="6"/>
  <c r="M66" i="6"/>
  <c r="N66" i="6"/>
  <c r="O66" i="6"/>
  <c r="D66" i="6"/>
  <c r="W66" i="6" s="1"/>
  <c r="A121" i="6"/>
  <c r="A142" i="6"/>
  <c r="A53" i="6"/>
  <c r="C53" i="6"/>
  <c r="G53" i="6"/>
  <c r="H53" i="6"/>
  <c r="I53" i="6"/>
  <c r="J53" i="6"/>
  <c r="K53" i="6"/>
  <c r="L53" i="6"/>
  <c r="M53" i="6"/>
  <c r="N53" i="6"/>
  <c r="O53" i="6"/>
  <c r="D53" i="6"/>
  <c r="R53" i="6" s="1"/>
  <c r="A50" i="6"/>
  <c r="C50" i="6"/>
  <c r="G50" i="6"/>
  <c r="H50" i="6"/>
  <c r="I50" i="6"/>
  <c r="J50" i="6"/>
  <c r="K50" i="6"/>
  <c r="L50" i="6"/>
  <c r="M50" i="6"/>
  <c r="N50" i="6"/>
  <c r="O50" i="6"/>
  <c r="D50" i="6"/>
  <c r="A76" i="6"/>
  <c r="C76" i="6"/>
  <c r="G76" i="6"/>
  <c r="H76" i="6"/>
  <c r="I76" i="6"/>
  <c r="J76" i="6"/>
  <c r="K76" i="6"/>
  <c r="L76" i="6"/>
  <c r="M76" i="6"/>
  <c r="N76" i="6"/>
  <c r="O76" i="6"/>
  <c r="D76" i="6"/>
  <c r="W76" i="6" s="1"/>
  <c r="A107" i="6"/>
  <c r="A115" i="6"/>
  <c r="A110" i="6"/>
  <c r="A60" i="6"/>
  <c r="C60" i="6"/>
  <c r="G60" i="6"/>
  <c r="H60" i="6"/>
  <c r="I60" i="6"/>
  <c r="J60" i="6"/>
  <c r="K60" i="6"/>
  <c r="L60" i="6"/>
  <c r="M60" i="6"/>
  <c r="N60" i="6"/>
  <c r="O60" i="6"/>
  <c r="D60" i="6"/>
  <c r="A141" i="6"/>
  <c r="A81" i="6"/>
  <c r="C81" i="6"/>
  <c r="G81" i="6"/>
  <c r="H81" i="6"/>
  <c r="I81" i="6"/>
  <c r="J81" i="6"/>
  <c r="K81" i="6"/>
  <c r="L81" i="6"/>
  <c r="M81" i="6"/>
  <c r="N81" i="6"/>
  <c r="O81" i="6"/>
  <c r="D81" i="6"/>
  <c r="A82" i="6"/>
  <c r="C82" i="6"/>
  <c r="G82" i="6"/>
  <c r="H82" i="6"/>
  <c r="I82" i="6"/>
  <c r="J82" i="6"/>
  <c r="K82" i="6"/>
  <c r="L82" i="6"/>
  <c r="M82" i="6"/>
  <c r="N82" i="6"/>
  <c r="O82" i="6"/>
  <c r="D82" i="6"/>
  <c r="A112" i="6"/>
  <c r="A54" i="6"/>
  <c r="C54" i="6"/>
  <c r="G54" i="6"/>
  <c r="H54" i="6"/>
  <c r="I54" i="6"/>
  <c r="J54" i="6"/>
  <c r="K54" i="6"/>
  <c r="L54" i="6"/>
  <c r="M54" i="6"/>
  <c r="N54" i="6"/>
  <c r="O54" i="6"/>
  <c r="D54" i="6"/>
  <c r="Z54" i="6" s="1"/>
  <c r="A134" i="6"/>
  <c r="A145" i="6"/>
  <c r="A140" i="6"/>
  <c r="A68" i="6"/>
  <c r="C68" i="6"/>
  <c r="G68" i="6"/>
  <c r="H68" i="6"/>
  <c r="I68" i="6"/>
  <c r="J68" i="6"/>
  <c r="K68" i="6"/>
  <c r="L68" i="6"/>
  <c r="M68" i="6"/>
  <c r="N68" i="6"/>
  <c r="O68" i="6"/>
  <c r="D68" i="6"/>
  <c r="A144" i="6"/>
  <c r="A108" i="6"/>
  <c r="A89" i="6"/>
  <c r="A130" i="6"/>
  <c r="A96" i="6"/>
  <c r="A55" i="6"/>
  <c r="C55" i="6"/>
  <c r="G55" i="6"/>
  <c r="H55" i="6"/>
  <c r="I55" i="6"/>
  <c r="J55" i="6"/>
  <c r="K55" i="6"/>
  <c r="L55" i="6"/>
  <c r="M55" i="6"/>
  <c r="N55" i="6"/>
  <c r="O55" i="6"/>
  <c r="D55" i="6"/>
  <c r="A129" i="6"/>
  <c r="A120" i="6"/>
  <c r="A65" i="6"/>
  <c r="C65" i="6"/>
  <c r="G65" i="6"/>
  <c r="H65" i="6"/>
  <c r="I65" i="6"/>
  <c r="J65" i="6"/>
  <c r="K65" i="6"/>
  <c r="L65" i="6"/>
  <c r="M65" i="6"/>
  <c r="N65" i="6"/>
  <c r="O65" i="6"/>
  <c r="D65" i="6"/>
  <c r="A49" i="6"/>
  <c r="C49" i="6"/>
  <c r="G49" i="6"/>
  <c r="H49" i="6"/>
  <c r="I49" i="6"/>
  <c r="J49" i="6"/>
  <c r="K49" i="6"/>
  <c r="L49" i="6"/>
  <c r="M49" i="6"/>
  <c r="N49" i="6"/>
  <c r="O49" i="6"/>
  <c r="D49" i="6"/>
  <c r="A63" i="6"/>
  <c r="C63" i="6"/>
  <c r="G63" i="6"/>
  <c r="H63" i="6"/>
  <c r="I63" i="6"/>
  <c r="J63" i="6"/>
  <c r="K63" i="6"/>
  <c r="L63" i="6"/>
  <c r="M63" i="6"/>
  <c r="N63" i="6"/>
  <c r="O63" i="6"/>
  <c r="D63" i="6"/>
  <c r="W63" i="6" s="1"/>
  <c r="A148" i="6"/>
  <c r="A109" i="6"/>
  <c r="A133" i="6"/>
  <c r="A92" i="6"/>
  <c r="A73" i="6"/>
  <c r="C73" i="6"/>
  <c r="G73" i="6"/>
  <c r="H73" i="6"/>
  <c r="I73" i="6"/>
  <c r="J73" i="6"/>
  <c r="K73" i="6"/>
  <c r="L73" i="6"/>
  <c r="M73" i="6"/>
  <c r="N73" i="6"/>
  <c r="O73" i="6"/>
  <c r="D73" i="6"/>
  <c r="A136" i="6"/>
  <c r="A75" i="6"/>
  <c r="C75" i="6"/>
  <c r="G75" i="6"/>
  <c r="H75" i="6"/>
  <c r="I75" i="6"/>
  <c r="J75" i="6"/>
  <c r="K75" i="6"/>
  <c r="L75" i="6"/>
  <c r="M75" i="6"/>
  <c r="N75" i="6"/>
  <c r="O75" i="6"/>
  <c r="D75" i="6"/>
  <c r="T75" i="6" s="1"/>
  <c r="A127" i="6"/>
  <c r="A77" i="6"/>
  <c r="C77" i="6"/>
  <c r="G77" i="6"/>
  <c r="H77" i="6"/>
  <c r="I77" i="6"/>
  <c r="J77" i="6"/>
  <c r="K77" i="6"/>
  <c r="L77" i="6"/>
  <c r="M77" i="6"/>
  <c r="N77" i="6"/>
  <c r="O77" i="6"/>
  <c r="D77" i="6"/>
  <c r="U77" i="6" s="1"/>
  <c r="A97" i="6"/>
  <c r="Z93" i="6"/>
  <c r="Z96" i="6"/>
  <c r="Z122" i="6"/>
  <c r="Z108" i="6"/>
  <c r="Z134" i="6"/>
  <c r="Z127" i="6"/>
  <c r="Z116" i="6"/>
  <c r="Z140" i="6"/>
  <c r="Z118" i="6"/>
  <c r="Z130" i="6"/>
  <c r="Z147" i="6"/>
  <c r="Z119" i="6"/>
  <c r="Z94" i="6"/>
  <c r="Z146" i="6"/>
  <c r="Z113" i="6"/>
  <c r="Z139" i="6"/>
  <c r="Z90" i="6"/>
  <c r="Z97" i="6"/>
  <c r="Z104" i="6"/>
  <c r="Z91" i="6"/>
  <c r="Z124" i="6"/>
  <c r="Z132" i="6"/>
  <c r="Z133" i="6"/>
  <c r="Z110" i="6"/>
  <c r="Z142" i="6"/>
  <c r="Z100" i="6"/>
  <c r="Z114" i="6"/>
  <c r="Z98" i="6"/>
  <c r="Z143" i="6"/>
  <c r="Z135" i="6"/>
  <c r="Z109" i="6"/>
  <c r="Z111" i="6"/>
  <c r="Z87" i="6"/>
  <c r="Z126" i="6"/>
  <c r="Z102" i="6"/>
  <c r="Z92" i="6"/>
  <c r="Z117" i="6"/>
  <c r="Z99" i="6"/>
  <c r="Z141" i="6"/>
  <c r="Z121" i="6"/>
  <c r="Z125" i="6"/>
  <c r="Z107" i="6"/>
  <c r="Z138" i="6"/>
  <c r="Z103" i="6"/>
  <c r="Z115" i="6"/>
  <c r="Z89" i="6"/>
  <c r="Z95" i="6"/>
  <c r="Z112" i="6"/>
  <c r="Z131" i="6"/>
  <c r="Z144" i="6"/>
  <c r="Z88" i="6"/>
  <c r="Z106" i="6"/>
  <c r="Z120" i="6"/>
  <c r="Z148" i="6"/>
  <c r="Z136" i="6"/>
  <c r="Z105" i="6"/>
  <c r="Z101" i="6"/>
  <c r="Z145" i="6"/>
  <c r="Z129" i="6"/>
  <c r="Z128" i="6"/>
  <c r="Z137" i="6"/>
  <c r="Z123" i="6"/>
  <c r="BS20" i="6"/>
  <c r="BH21" i="6"/>
  <c r="BD28" i="6"/>
  <c r="BB24" i="6"/>
  <c r="BC27" i="6"/>
  <c r="BD27" i="6"/>
  <c r="AZ27" i="6"/>
  <c r="BA27" i="6"/>
  <c r="AZ26" i="6"/>
  <c r="BD26" i="6"/>
  <c r="BC23" i="6"/>
  <c r="BC26" i="6"/>
  <c r="BB27" i="6"/>
  <c r="BD22" i="6"/>
  <c r="BD23" i="6"/>
  <c r="BD25" i="6"/>
  <c r="BD29" i="6"/>
  <c r="BA26" i="6"/>
  <c r="BB26" i="6"/>
  <c r="BD30" i="6"/>
  <c r="BD24" i="6"/>
  <c r="BC24" i="6"/>
  <c r="AY27" i="6"/>
  <c r="BJ35" i="9"/>
  <c r="BI21" i="6" a="1"/>
  <c r="BI21" i="6"/>
  <c r="BJ21" i="6"/>
  <c r="BK21" i="6"/>
  <c r="BL21" i="6"/>
  <c r="BM21" i="6"/>
  <c r="BN21" i="6"/>
  <c r="BO21" i="6"/>
  <c r="BP21" i="6"/>
  <c r="BQ21" i="6"/>
  <c r="BR21" i="6"/>
  <c r="BH22" i="6"/>
  <c r="BI22" i="6"/>
  <c r="BJ22" i="6"/>
  <c r="BK22" i="6"/>
  <c r="BL22" i="6"/>
  <c r="BM22" i="6"/>
  <c r="BN22" i="6"/>
  <c r="BO22" i="6"/>
  <c r="BP22" i="6"/>
  <c r="BQ22" i="6"/>
  <c r="BR22" i="6"/>
  <c r="BH23" i="6"/>
  <c r="BI23" i="6"/>
  <c r="BJ23" i="6"/>
  <c r="BK23" i="6"/>
  <c r="BL23" i="6"/>
  <c r="BM23" i="6"/>
  <c r="BN23" i="6"/>
  <c r="BO23" i="6"/>
  <c r="BP23" i="6"/>
  <c r="BQ23" i="6"/>
  <c r="BR23" i="6"/>
  <c r="BH24" i="6"/>
  <c r="BI24" i="6"/>
  <c r="BJ24" i="6"/>
  <c r="BK24" i="6"/>
  <c r="BL24" i="6"/>
  <c r="BM24" i="6"/>
  <c r="BN24" i="6"/>
  <c r="BO24" i="6"/>
  <c r="BP24" i="6"/>
  <c r="BQ24" i="6"/>
  <c r="BR24" i="6"/>
  <c r="BH25" i="6"/>
  <c r="BS24" i="6"/>
  <c r="BS21" i="6"/>
  <c r="C90" i="6"/>
  <c r="N90" i="6"/>
  <c r="M90" i="6"/>
  <c r="I90" i="6"/>
  <c r="H90" i="6"/>
  <c r="J90" i="6"/>
  <c r="K90" i="6"/>
  <c r="O90" i="6"/>
  <c r="L90" i="6"/>
  <c r="C87" i="6"/>
  <c r="H87" i="6"/>
  <c r="O87" i="6"/>
  <c r="M87" i="6"/>
  <c r="N87" i="6"/>
  <c r="J87" i="6"/>
  <c r="K87" i="6"/>
  <c r="I87" i="6"/>
  <c r="L87" i="6"/>
  <c r="C91" i="6"/>
  <c r="K91" i="6"/>
  <c r="I91" i="6"/>
  <c r="H91" i="6"/>
  <c r="M91" i="6"/>
  <c r="O91" i="6"/>
  <c r="N91" i="6"/>
  <c r="J91" i="6"/>
  <c r="L91" i="6"/>
  <c r="C89" i="6"/>
  <c r="M89" i="6"/>
  <c r="O89" i="6"/>
  <c r="L89" i="6"/>
  <c r="H89" i="6"/>
  <c r="K89" i="6"/>
  <c r="I89" i="6"/>
  <c r="J89" i="6"/>
  <c r="N89" i="6"/>
  <c r="C88" i="6"/>
  <c r="J88" i="6"/>
  <c r="O88" i="6"/>
  <c r="K88" i="6"/>
  <c r="M88" i="6"/>
  <c r="L88" i="6"/>
  <c r="N88" i="6"/>
  <c r="I88" i="6"/>
  <c r="H88" i="6"/>
  <c r="BI25" i="6"/>
  <c r="BJ25" i="6"/>
  <c r="BK25" i="6"/>
  <c r="BL25" i="6"/>
  <c r="BM25" i="6"/>
  <c r="BN25" i="6"/>
  <c r="BO25" i="6"/>
  <c r="BP25" i="6"/>
  <c r="BQ25" i="6"/>
  <c r="BR25" i="6"/>
  <c r="BH26" i="6"/>
  <c r="BI26" i="6"/>
  <c r="BJ26" i="6"/>
  <c r="BK26" i="6"/>
  <c r="BL26" i="6"/>
  <c r="BM26" i="6"/>
  <c r="BN26" i="6"/>
  <c r="BO26" i="6"/>
  <c r="BP26" i="6"/>
  <c r="BQ26" i="6"/>
  <c r="BR26" i="6"/>
  <c r="BH27" i="6"/>
  <c r="BI27" i="6"/>
  <c r="BJ27" i="6"/>
  <c r="BK27" i="6"/>
  <c r="BL27" i="6"/>
  <c r="BM27" i="6"/>
  <c r="BN27" i="6"/>
  <c r="BO27" i="6"/>
  <c r="BP27" i="6"/>
  <c r="BQ27" i="6"/>
  <c r="BR27" i="6"/>
  <c r="BH28" i="6"/>
  <c r="BS27" i="6"/>
  <c r="BS22" i="6"/>
  <c r="BS23" i="6"/>
  <c r="C101" i="6"/>
  <c r="O101" i="6"/>
  <c r="N101" i="6"/>
  <c r="L101" i="6"/>
  <c r="J101" i="6"/>
  <c r="I101" i="6"/>
  <c r="K101" i="6"/>
  <c r="M101" i="6"/>
  <c r="H101" i="6"/>
  <c r="BI28" i="6"/>
  <c r="BJ28" i="6"/>
  <c r="BK28" i="6"/>
  <c r="BL28" i="6"/>
  <c r="BM28" i="6"/>
  <c r="BN28" i="6"/>
  <c r="BO28" i="6"/>
  <c r="BP28" i="6"/>
  <c r="BQ28" i="6"/>
  <c r="BR28" i="6"/>
  <c r="BS28" i="6"/>
  <c r="BH29" i="6"/>
  <c r="BI29" i="6"/>
  <c r="BJ29" i="6"/>
  <c r="BK29" i="6"/>
  <c r="BL29" i="6"/>
  <c r="BM29" i="6"/>
  <c r="BN29" i="6"/>
  <c r="BO29" i="6"/>
  <c r="BP29" i="6"/>
  <c r="BQ29" i="6"/>
  <c r="BR29" i="6"/>
  <c r="BS29" i="6"/>
  <c r="C139" i="6"/>
  <c r="I139" i="6"/>
  <c r="N139" i="6"/>
  <c r="O139" i="6"/>
  <c r="M139" i="6"/>
  <c r="K139" i="6"/>
  <c r="H139" i="6"/>
  <c r="L139" i="6"/>
  <c r="J139" i="6"/>
  <c r="C140" i="6"/>
  <c r="K140" i="6"/>
  <c r="H140" i="6"/>
  <c r="I140" i="6"/>
  <c r="M140" i="6"/>
  <c r="L140" i="6"/>
  <c r="J140" i="6"/>
  <c r="N140" i="6"/>
  <c r="O140" i="6"/>
  <c r="BS25" i="6"/>
  <c r="BS26" i="6"/>
  <c r="C115" i="6"/>
  <c r="I115" i="6"/>
  <c r="K115" i="6"/>
  <c r="H115" i="6"/>
  <c r="J115" i="6"/>
  <c r="O115" i="6"/>
  <c r="L115" i="6"/>
  <c r="N115" i="6"/>
  <c r="M115" i="6"/>
  <c r="C95" i="6"/>
  <c r="I95" i="6"/>
  <c r="N95" i="6"/>
  <c r="J95" i="6"/>
  <c r="L95" i="6"/>
  <c r="M95" i="6"/>
  <c r="O95" i="6"/>
  <c r="K95" i="6"/>
  <c r="H95" i="6"/>
  <c r="C142" i="6"/>
  <c r="I142" i="6"/>
  <c r="N142" i="6"/>
  <c r="O142" i="6"/>
  <c r="H142" i="6"/>
  <c r="K142" i="6"/>
  <c r="M142" i="6"/>
  <c r="L142" i="6"/>
  <c r="J142" i="6"/>
  <c r="C116" i="6"/>
  <c r="I116" i="6"/>
  <c r="K116" i="6"/>
  <c r="M116" i="6"/>
  <c r="L116" i="6"/>
  <c r="H116" i="6"/>
  <c r="O116" i="6"/>
  <c r="J116" i="6"/>
  <c r="N116" i="6"/>
  <c r="C103" i="6"/>
  <c r="K103" i="6"/>
  <c r="M103" i="6"/>
  <c r="L103" i="6"/>
  <c r="O103" i="6"/>
  <c r="H103" i="6"/>
  <c r="N103" i="6"/>
  <c r="I103" i="6"/>
  <c r="J103" i="6"/>
  <c r="C102" i="6"/>
  <c r="J102" i="6"/>
  <c r="K102" i="6"/>
  <c r="I102" i="6"/>
  <c r="H102" i="6"/>
  <c r="O102" i="6"/>
  <c r="M102" i="6"/>
  <c r="N102" i="6"/>
  <c r="L102" i="6"/>
  <c r="C148" i="6"/>
  <c r="I148" i="6"/>
  <c r="K148" i="6"/>
  <c r="N148" i="6"/>
  <c r="H148" i="6"/>
  <c r="O148" i="6"/>
  <c r="J148" i="6"/>
  <c r="M148" i="6"/>
  <c r="L148" i="6"/>
  <c r="C143" i="6"/>
  <c r="H143" i="6"/>
  <c r="J143" i="6"/>
  <c r="K143" i="6"/>
  <c r="L143" i="6"/>
  <c r="O143" i="6"/>
  <c r="M143" i="6"/>
  <c r="N143" i="6"/>
  <c r="I143" i="6"/>
  <c r="C138" i="6"/>
  <c r="N138" i="6"/>
  <c r="I138" i="6"/>
  <c r="O138" i="6"/>
  <c r="J138" i="6"/>
  <c r="H138" i="6"/>
  <c r="M138" i="6"/>
  <c r="L138" i="6"/>
  <c r="K138" i="6"/>
  <c r="C111" i="6"/>
  <c r="O111" i="6"/>
  <c r="K111" i="6"/>
  <c r="L111" i="6"/>
  <c r="M111" i="6"/>
  <c r="I111" i="6"/>
  <c r="N111" i="6"/>
  <c r="J111" i="6"/>
  <c r="H111" i="6"/>
  <c r="C129" i="6"/>
  <c r="K129" i="6"/>
  <c r="N129" i="6"/>
  <c r="O129" i="6"/>
  <c r="J129" i="6"/>
  <c r="I129" i="6"/>
  <c r="M129" i="6"/>
  <c r="H129" i="6"/>
  <c r="L129" i="6"/>
  <c r="C124" i="6"/>
  <c r="J124" i="6"/>
  <c r="I124" i="6"/>
  <c r="H124" i="6"/>
  <c r="L124" i="6"/>
  <c r="O124" i="6"/>
  <c r="N124" i="6"/>
  <c r="K124" i="6"/>
  <c r="M124" i="6"/>
  <c r="C145" i="6"/>
  <c r="I145" i="6"/>
  <c r="H145" i="6"/>
  <c r="L145" i="6"/>
  <c r="M145" i="6"/>
  <c r="J145" i="6"/>
  <c r="K145" i="6"/>
  <c r="O145" i="6"/>
  <c r="N145" i="6"/>
  <c r="C114" i="6"/>
  <c r="O114" i="6"/>
  <c r="H114" i="6"/>
  <c r="K114" i="6"/>
  <c r="L114" i="6"/>
  <c r="I114" i="6"/>
  <c r="M114" i="6"/>
  <c r="N114" i="6"/>
  <c r="J114" i="6"/>
  <c r="C98" i="6"/>
  <c r="N98" i="6"/>
  <c r="O98" i="6"/>
  <c r="J98" i="6"/>
  <c r="M98" i="6"/>
  <c r="K98" i="6"/>
  <c r="L98" i="6"/>
  <c r="H98" i="6"/>
  <c r="I98" i="6"/>
  <c r="C144" i="6"/>
  <c r="K144" i="6"/>
  <c r="L144" i="6"/>
  <c r="H144" i="6"/>
  <c r="J144" i="6"/>
  <c r="I144" i="6"/>
  <c r="M144" i="6"/>
  <c r="N144" i="6"/>
  <c r="O144" i="6"/>
  <c r="C112" i="6"/>
  <c r="O112" i="6"/>
  <c r="I112" i="6"/>
  <c r="H112" i="6"/>
  <c r="L112" i="6"/>
  <c r="K112" i="6"/>
  <c r="J112" i="6"/>
  <c r="N112" i="6"/>
  <c r="M112" i="6"/>
  <c r="C113" i="6"/>
  <c r="I113" i="6"/>
  <c r="H113" i="6"/>
  <c r="K113" i="6"/>
  <c r="L113" i="6"/>
  <c r="N113" i="6"/>
  <c r="M113" i="6"/>
  <c r="J113" i="6"/>
  <c r="O113" i="6"/>
  <c r="C134" i="6"/>
  <c r="K134" i="6"/>
  <c r="N134" i="6"/>
  <c r="I134" i="6"/>
  <c r="M134" i="6"/>
  <c r="H134" i="6"/>
  <c r="L134" i="6"/>
  <c r="J134" i="6"/>
  <c r="O134" i="6"/>
  <c r="C106" i="6"/>
  <c r="K106" i="6"/>
  <c r="H106" i="6"/>
  <c r="L106" i="6"/>
  <c r="O106" i="6"/>
  <c r="N106" i="6"/>
  <c r="J106" i="6"/>
  <c r="I106" i="6"/>
  <c r="M106" i="6"/>
  <c r="C107" i="6"/>
  <c r="L107" i="6"/>
  <c r="H107" i="6"/>
  <c r="K107" i="6"/>
  <c r="I107" i="6"/>
  <c r="J107" i="6"/>
  <c r="M107" i="6"/>
  <c r="O107" i="6"/>
  <c r="N107" i="6"/>
  <c r="C133" i="6"/>
  <c r="I133" i="6"/>
  <c r="H133" i="6"/>
  <c r="M133" i="6"/>
  <c r="N133" i="6"/>
  <c r="K133" i="6"/>
  <c r="O133" i="6"/>
  <c r="J133" i="6"/>
  <c r="L133" i="6"/>
  <c r="C96" i="6"/>
  <c r="K96" i="6"/>
  <c r="L96" i="6"/>
  <c r="J96" i="6"/>
  <c r="N96" i="6"/>
  <c r="H96" i="6"/>
  <c r="I96" i="6"/>
  <c r="M96" i="6"/>
  <c r="O96" i="6"/>
  <c r="C126" i="6"/>
  <c r="K126" i="6"/>
  <c r="H126" i="6"/>
  <c r="L126" i="6"/>
  <c r="O126" i="6"/>
  <c r="N126" i="6"/>
  <c r="J126" i="6"/>
  <c r="I126" i="6"/>
  <c r="M126" i="6"/>
  <c r="C125" i="6"/>
  <c r="O125" i="6"/>
  <c r="H125" i="6"/>
  <c r="K125" i="6"/>
  <c r="L125" i="6"/>
  <c r="M125" i="6"/>
  <c r="J125" i="6"/>
  <c r="I125" i="6"/>
  <c r="N125" i="6"/>
  <c r="C146" i="6"/>
  <c r="I146" i="6"/>
  <c r="N146" i="6"/>
  <c r="M146" i="6"/>
  <c r="J146" i="6"/>
  <c r="O146" i="6"/>
  <c r="K146" i="6"/>
  <c r="L146" i="6"/>
  <c r="H146" i="6"/>
  <c r="C137" i="6"/>
  <c r="K137" i="6"/>
  <c r="L137" i="6"/>
  <c r="J137" i="6"/>
  <c r="N137" i="6"/>
  <c r="O137" i="6"/>
  <c r="I137" i="6"/>
  <c r="H137" i="6"/>
  <c r="M137" i="6"/>
  <c r="C97" i="6"/>
  <c r="J97" i="6"/>
  <c r="H97" i="6"/>
  <c r="L97" i="6"/>
  <c r="O97" i="6"/>
  <c r="M97" i="6"/>
  <c r="I97" i="6"/>
  <c r="N97" i="6"/>
  <c r="K97" i="6"/>
  <c r="C121" i="6"/>
  <c r="H121" i="6"/>
  <c r="L121" i="6"/>
  <c r="K121" i="6"/>
  <c r="I121" i="6"/>
  <c r="J121" i="6"/>
  <c r="N121" i="6"/>
  <c r="M121" i="6"/>
  <c r="O121" i="6"/>
  <c r="C128" i="6"/>
  <c r="N128" i="6"/>
  <c r="O128" i="6"/>
  <c r="I128" i="6"/>
  <c r="M128" i="6"/>
  <c r="K128" i="6"/>
  <c r="J128" i="6"/>
  <c r="L128" i="6"/>
  <c r="H128" i="6"/>
  <c r="C93" i="6"/>
  <c r="K93" i="6"/>
  <c r="J93" i="6"/>
  <c r="N93" i="6"/>
  <c r="M93" i="6"/>
  <c r="O93" i="6"/>
  <c r="I93" i="6"/>
  <c r="L93" i="6"/>
  <c r="H93" i="6"/>
  <c r="C127" i="6"/>
  <c r="K127" i="6"/>
  <c r="H127" i="6"/>
  <c r="O127" i="6"/>
  <c r="L127" i="6"/>
  <c r="N127" i="6"/>
  <c r="J127" i="6"/>
  <c r="I127" i="6"/>
  <c r="M127" i="6"/>
  <c r="C141" i="6"/>
  <c r="H141" i="6"/>
  <c r="L141" i="6"/>
  <c r="K141" i="6"/>
  <c r="I141" i="6"/>
  <c r="N141" i="6"/>
  <c r="O141" i="6"/>
  <c r="M141" i="6"/>
  <c r="J141" i="6"/>
  <c r="C94" i="6"/>
  <c r="I94" i="6"/>
  <c r="N94" i="6"/>
  <c r="J94" i="6"/>
  <c r="M94" i="6"/>
  <c r="L94" i="6"/>
  <c r="K94" i="6"/>
  <c r="O94" i="6"/>
  <c r="H94" i="6"/>
  <c r="C122" i="6"/>
  <c r="K122" i="6"/>
  <c r="I122" i="6"/>
  <c r="J122" i="6"/>
  <c r="L122" i="6"/>
  <c r="N122" i="6"/>
  <c r="H122" i="6"/>
  <c r="M122" i="6"/>
  <c r="O122" i="6"/>
  <c r="C109" i="6"/>
  <c r="K109" i="6"/>
  <c r="H109" i="6"/>
  <c r="L109" i="6"/>
  <c r="O109" i="6"/>
  <c r="M109" i="6"/>
  <c r="N109" i="6"/>
  <c r="J109" i="6"/>
  <c r="I109" i="6"/>
  <c r="C105" i="6"/>
  <c r="L105" i="6"/>
  <c r="I105" i="6"/>
  <c r="J105" i="6"/>
  <c r="N105" i="6"/>
  <c r="H105" i="6"/>
  <c r="K105" i="6"/>
  <c r="O105" i="6"/>
  <c r="M105" i="6"/>
  <c r="C119" i="6"/>
  <c r="L119" i="6"/>
  <c r="H119" i="6"/>
  <c r="M119" i="6"/>
  <c r="I119" i="6"/>
  <c r="J119" i="6"/>
  <c r="N119" i="6"/>
  <c r="O119" i="6"/>
  <c r="K119" i="6"/>
  <c r="C110" i="6"/>
  <c r="N110" i="6"/>
  <c r="I110" i="6"/>
  <c r="M110" i="6"/>
  <c r="L110" i="6"/>
  <c r="J110" i="6"/>
  <c r="O110" i="6"/>
  <c r="H110" i="6"/>
  <c r="K110" i="6"/>
  <c r="C132" i="6"/>
  <c r="O132" i="6"/>
  <c r="J132" i="6"/>
  <c r="M132" i="6"/>
  <c r="K132" i="6"/>
  <c r="H132" i="6"/>
  <c r="N132" i="6"/>
  <c r="I132" i="6"/>
  <c r="L132" i="6"/>
  <c r="C99" i="6"/>
  <c r="J99" i="6"/>
  <c r="L99" i="6"/>
  <c r="M99" i="6"/>
  <c r="O99" i="6"/>
  <c r="N99" i="6"/>
  <c r="H99" i="6"/>
  <c r="K99" i="6"/>
  <c r="I99" i="6"/>
  <c r="C147" i="6"/>
  <c r="K147" i="6"/>
  <c r="M147" i="6"/>
  <c r="N147" i="6"/>
  <c r="L147" i="6"/>
  <c r="H147" i="6"/>
  <c r="I147" i="6"/>
  <c r="J147" i="6"/>
  <c r="O147" i="6"/>
  <c r="C108" i="6"/>
  <c r="N108" i="6"/>
  <c r="O108" i="6"/>
  <c r="L108" i="6"/>
  <c r="I108" i="6"/>
  <c r="J108" i="6"/>
  <c r="K108" i="6"/>
  <c r="M108" i="6"/>
  <c r="H108" i="6"/>
  <c r="C120" i="6"/>
  <c r="J120" i="6"/>
  <c r="K120" i="6"/>
  <c r="I120" i="6"/>
  <c r="L120" i="6"/>
  <c r="O120" i="6"/>
  <c r="M120" i="6"/>
  <c r="N120" i="6"/>
  <c r="H120" i="6"/>
  <c r="C117" i="6"/>
  <c r="J117" i="6"/>
  <c r="I117" i="6"/>
  <c r="M117" i="6"/>
  <c r="H117" i="6"/>
  <c r="O117" i="6"/>
  <c r="K117" i="6"/>
  <c r="N117" i="6"/>
  <c r="L117" i="6"/>
  <c r="C130" i="6"/>
  <c r="K130" i="6"/>
  <c r="N130" i="6"/>
  <c r="M130" i="6"/>
  <c r="O130" i="6"/>
  <c r="I130" i="6"/>
  <c r="L130" i="6"/>
  <c r="J130" i="6"/>
  <c r="H130" i="6"/>
  <c r="C135" i="6"/>
  <c r="J135" i="6"/>
  <c r="O135" i="6"/>
  <c r="H135" i="6"/>
  <c r="K135" i="6"/>
  <c r="I135" i="6"/>
  <c r="M135" i="6"/>
  <c r="N135" i="6"/>
  <c r="L135" i="6"/>
  <c r="C131" i="6"/>
  <c r="O131" i="6"/>
  <c r="I131" i="6"/>
  <c r="H131" i="6"/>
  <c r="M131" i="6"/>
  <c r="L131" i="6"/>
  <c r="N131" i="6"/>
  <c r="J131" i="6"/>
  <c r="K131" i="6"/>
  <c r="C92" i="6"/>
  <c r="L92" i="6"/>
  <c r="M92" i="6"/>
  <c r="I92" i="6"/>
  <c r="H92" i="6"/>
  <c r="O92" i="6"/>
  <c r="K92" i="6"/>
  <c r="J92" i="6"/>
  <c r="N92" i="6"/>
  <c r="C100" i="6"/>
  <c r="N100" i="6"/>
  <c r="M100" i="6"/>
  <c r="I100" i="6"/>
  <c r="O100" i="6"/>
  <c r="H100" i="6"/>
  <c r="J100" i="6"/>
  <c r="L100" i="6"/>
  <c r="K100" i="6"/>
  <c r="C104" i="6"/>
  <c r="J104" i="6"/>
  <c r="O104" i="6"/>
  <c r="K104" i="6"/>
  <c r="I104" i="6"/>
  <c r="H104" i="6"/>
  <c r="N104" i="6"/>
  <c r="M104" i="6"/>
  <c r="L104" i="6"/>
  <c r="C118" i="6"/>
  <c r="O118" i="6"/>
  <c r="K118" i="6"/>
  <c r="H118" i="6"/>
  <c r="I118" i="6"/>
  <c r="N118" i="6"/>
  <c r="L118" i="6"/>
  <c r="J118" i="6"/>
  <c r="M118" i="6"/>
  <c r="C123" i="6"/>
  <c r="K123" i="6"/>
  <c r="M123" i="6"/>
  <c r="J123" i="6"/>
  <c r="N123" i="6"/>
  <c r="O123" i="6"/>
  <c r="I123" i="6"/>
  <c r="L123" i="6"/>
  <c r="H123" i="6"/>
  <c r="C136" i="6"/>
  <c r="M136" i="6"/>
  <c r="J136" i="6"/>
  <c r="O136" i="6"/>
  <c r="I136" i="6"/>
  <c r="N136" i="6"/>
  <c r="L136" i="6"/>
  <c r="K136" i="6"/>
  <c r="H136" i="6"/>
  <c r="AU35" i="6" a="1"/>
  <c r="BD38" i="6"/>
  <c r="AT39" i="6"/>
  <c r="BD42" i="6"/>
  <c r="AT43" i="6"/>
  <c r="BD41" i="6"/>
  <c r="AT42" i="6"/>
  <c r="BD39" i="6"/>
  <c r="AT40" i="6"/>
  <c r="BD43" i="6"/>
  <c r="AY41" i="6"/>
  <c r="AZ36" i="6"/>
  <c r="BA36" i="6"/>
  <c r="BB43" i="6"/>
  <c r="AV41" i="6"/>
  <c r="AY38" i="6"/>
  <c r="AW38" i="6"/>
  <c r="AW41" i="6"/>
  <c r="BA35" i="6"/>
  <c r="AV35" i="6"/>
  <c r="AY43" i="6"/>
  <c r="AX37" i="6"/>
  <c r="AZ41" i="6"/>
  <c r="BD35" i="6"/>
  <c r="AV43" i="6"/>
  <c r="BH30" i="6"/>
  <c r="BI30" i="6"/>
  <c r="BJ30" i="6"/>
  <c r="BK30" i="6"/>
  <c r="BL30" i="6"/>
  <c r="BM30" i="6"/>
  <c r="AY44" i="6"/>
  <c r="AV37" i="6"/>
  <c r="AY39" i="6"/>
  <c r="BA42" i="6"/>
  <c r="AW43" i="6"/>
  <c r="AV44" i="6"/>
  <c r="AV40" i="6"/>
  <c r="BN30" i="6"/>
  <c r="BO30" i="6"/>
  <c r="BP30" i="6"/>
  <c r="BB44" i="6"/>
  <c r="BD40" i="6"/>
  <c r="BD37" i="6"/>
  <c r="BD36" i="6"/>
  <c r="BC36" i="6"/>
  <c r="AW39" i="6"/>
  <c r="AX44" i="6"/>
  <c r="AX38" i="6"/>
  <c r="AX36" i="6"/>
  <c r="AW36" i="6"/>
  <c r="AW40" i="6"/>
  <c r="BB37" i="6"/>
  <c r="AZ38" i="6"/>
  <c r="AY36" i="6"/>
  <c r="BQ30" i="6"/>
  <c r="BC44" i="6"/>
  <c r="BC39" i="6"/>
  <c r="AV36" i="6"/>
  <c r="AZ43" i="6"/>
  <c r="BA43" i="6"/>
  <c r="AV42" i="6"/>
  <c r="BA39" i="6"/>
  <c r="AY35" i="6"/>
  <c r="AU38" i="6"/>
  <c r="AZ39" i="6"/>
  <c r="AY40" i="6"/>
  <c r="BA38" i="6"/>
  <c r="AX42" i="6"/>
  <c r="AV38" i="6"/>
  <c r="AY42" i="6"/>
  <c r="AW37" i="6"/>
  <c r="AZ40" i="6"/>
  <c r="BC38" i="6"/>
  <c r="BC43" i="6"/>
  <c r="BA41" i="6"/>
  <c r="AU39" i="6"/>
  <c r="BB38" i="6"/>
  <c r="AZ37" i="6"/>
  <c r="BB35" i="6"/>
  <c r="AX35" i="6"/>
  <c r="BC37" i="6"/>
  <c r="AZ44" i="6"/>
  <c r="BB40" i="6"/>
  <c r="BC41" i="6"/>
  <c r="AU37" i="6"/>
  <c r="AV39" i="6"/>
  <c r="BR30" i="6"/>
  <c r="BD44" i="6"/>
  <c r="AW44" i="6"/>
  <c r="AX43" i="6"/>
  <c r="AX41" i="6"/>
  <c r="BB42" i="6"/>
  <c r="AZ35" i="6"/>
  <c r="AU42" i="6"/>
  <c r="AU40" i="6"/>
  <c r="AU43" i="6"/>
  <c r="BC42" i="6"/>
  <c r="BB39" i="6"/>
  <c r="BA37" i="6"/>
  <c r="BB36" i="6"/>
  <c r="BB41" i="6"/>
  <c r="AW42" i="6"/>
  <c r="AU44" i="6"/>
  <c r="AY37" i="6"/>
  <c r="AZ42" i="6"/>
  <c r="AU35" i="6"/>
  <c r="AU41" i="6"/>
  <c r="BC35" i="6"/>
  <c r="BA40" i="6"/>
  <c r="AX39" i="6"/>
  <c r="BC40" i="6"/>
  <c r="AU36" i="6"/>
  <c r="AX40" i="6"/>
  <c r="BA44" i="6"/>
  <c r="AW35" i="6"/>
  <c r="AT44" i="6"/>
  <c r="AT41" i="6"/>
  <c r="AT38" i="6"/>
  <c r="AT37" i="6"/>
  <c r="AT36" i="6"/>
  <c r="BS30" i="6"/>
  <c r="D104" i="6"/>
  <c r="T104" i="6" s="1"/>
  <c r="D142" i="6"/>
  <c r="D141" i="6"/>
  <c r="R141" i="6" s="1"/>
  <c r="D148" i="6"/>
  <c r="X148" i="6" s="1"/>
  <c r="D93" i="6"/>
  <c r="D137" i="6"/>
  <c r="D92" i="6"/>
  <c r="D125" i="6"/>
  <c r="U125" i="6" s="1"/>
  <c r="D96" i="6"/>
  <c r="Q96" i="6" s="1"/>
  <c r="D108" i="6"/>
  <c r="D94" i="6"/>
  <c r="P94" i="6" s="1"/>
  <c r="D88" i="6"/>
  <c r="W88" i="6" s="1"/>
  <c r="D105" i="6"/>
  <c r="P105" i="6" s="1"/>
  <c r="D113" i="6"/>
  <c r="D139" i="6"/>
  <c r="D146" i="6"/>
  <c r="R146" i="6" s="1"/>
  <c r="D98" i="6"/>
  <c r="D95" i="6"/>
  <c r="U95" i="6" s="1"/>
  <c r="D123" i="6"/>
  <c r="T123" i="6" s="1"/>
  <c r="D120" i="6"/>
  <c r="D140" i="6"/>
  <c r="T140" i="6" s="1"/>
  <c r="D117" i="6"/>
  <c r="T117" i="6" s="1"/>
  <c r="D127" i="6"/>
  <c r="D106" i="6"/>
  <c r="Q106" i="6" s="1"/>
  <c r="D107" i="6"/>
  <c r="S107" i="6" s="1"/>
  <c r="D124" i="6"/>
  <c r="Q124" i="6" s="1"/>
  <c r="D102" i="6"/>
  <c r="X102" i="6" s="1"/>
  <c r="D138" i="6"/>
  <c r="Q138" i="6" s="1"/>
  <c r="D110" i="6"/>
  <c r="D121" i="6"/>
  <c r="P121" i="6" s="1"/>
  <c r="D99" i="6"/>
  <c r="D91" i="6"/>
  <c r="W91" i="6" s="1"/>
  <c r="D131" i="6"/>
  <c r="D119" i="6"/>
  <c r="V119" i="6" s="1"/>
  <c r="D118" i="6"/>
  <c r="V118" i="6" s="1"/>
  <c r="D103" i="6"/>
  <c r="S103" i="6" s="1"/>
  <c r="D111" i="6"/>
  <c r="D144" i="6"/>
  <c r="S144" i="6" s="1"/>
  <c r="D114" i="6"/>
  <c r="D143" i="6"/>
  <c r="V143" i="6" s="1"/>
  <c r="D128" i="6"/>
  <c r="U128" i="6" s="1"/>
  <c r="D126" i="6"/>
  <c r="D134" i="6"/>
  <c r="V134" i="6" s="1"/>
  <c r="D116" i="6"/>
  <c r="T116" i="6" s="1"/>
  <c r="D115" i="6"/>
  <c r="T115" i="6" s="1"/>
  <c r="D100" i="6"/>
  <c r="X100" i="6" s="1"/>
  <c r="D129" i="6"/>
  <c r="D133" i="6"/>
  <c r="T133" i="6" s="1"/>
  <c r="D136" i="6"/>
  <c r="P136" i="6" s="1"/>
  <c r="D130" i="6"/>
  <c r="S130" i="6" s="1"/>
  <c r="D145" i="6"/>
  <c r="R145" i="6" s="1"/>
  <c r="D132" i="6"/>
  <c r="P132" i="6" s="1"/>
  <c r="D87" i="6"/>
  <c r="D122" i="6"/>
  <c r="D101" i="6"/>
  <c r="D135" i="6"/>
  <c r="V135" i="6" s="1"/>
  <c r="D109" i="6"/>
  <c r="V109" i="6" s="1"/>
  <c r="D147" i="6"/>
  <c r="V147" i="6" s="1"/>
  <c r="D89" i="6"/>
  <c r="R89" i="6" s="1"/>
  <c r="D97" i="6"/>
  <c r="D112" i="6"/>
  <c r="D90" i="6"/>
  <c r="P90" i="6" s="1"/>
  <c r="G97" i="6"/>
  <c r="G127" i="6"/>
  <c r="G136" i="6"/>
  <c r="G92" i="6"/>
  <c r="G133" i="6"/>
  <c r="G109" i="6"/>
  <c r="G148" i="6"/>
  <c r="G120" i="6"/>
  <c r="G129" i="6"/>
  <c r="G96" i="6"/>
  <c r="G130" i="6"/>
  <c r="G89" i="6"/>
  <c r="G108" i="6"/>
  <c r="G144" i="6"/>
  <c r="G140" i="6"/>
  <c r="G145" i="6"/>
  <c r="G134" i="6"/>
  <c r="G112" i="6"/>
  <c r="G141" i="6"/>
  <c r="G110" i="6"/>
  <c r="G115" i="6"/>
  <c r="G107" i="6"/>
  <c r="G142" i="6"/>
  <c r="G121" i="6"/>
  <c r="G95" i="6"/>
  <c r="G103" i="6"/>
  <c r="G147" i="6"/>
  <c r="G123" i="6"/>
  <c r="G111" i="6"/>
  <c r="G106" i="6"/>
  <c r="G87" i="6"/>
  <c r="G137" i="6"/>
  <c r="G126" i="6"/>
  <c r="G139" i="6"/>
  <c r="G117" i="6"/>
  <c r="G128" i="6"/>
  <c r="G122" i="6"/>
  <c r="G100" i="6"/>
  <c r="G94" i="6"/>
  <c r="G91" i="6"/>
  <c r="G93" i="6"/>
  <c r="G105" i="6"/>
  <c r="G131" i="6"/>
  <c r="G118" i="6"/>
  <c r="G104" i="6"/>
  <c r="G98" i="6"/>
  <c r="G146" i="6"/>
  <c r="G116" i="6"/>
  <c r="G119" i="6"/>
  <c r="G101" i="6"/>
  <c r="G88" i="6"/>
  <c r="G143" i="6"/>
  <c r="AF49" i="6" a="1"/>
  <c r="AF51" i="6" s="1"/>
  <c r="G113" i="6"/>
  <c r="G102" i="6"/>
  <c r="G90" i="6"/>
  <c r="G125" i="6"/>
  <c r="G124" i="6"/>
  <c r="G138" i="6"/>
  <c r="G135" i="6"/>
  <c r="G99" i="6"/>
  <c r="G132" i="6"/>
  <c r="G114" i="6"/>
  <c r="AE47" i="6" a="1"/>
  <c r="AE47" i="6" s="1"/>
  <c r="BK21" i="8" a="1"/>
  <c r="BK21" i="8"/>
  <c r="BL21" i="8"/>
  <c r="BM21" i="8"/>
  <c r="BN21" i="8"/>
  <c r="BO21" i="8"/>
  <c r="BP21" i="8"/>
  <c r="BQ21" i="8"/>
  <c r="BR21" i="8"/>
  <c r="BS21" i="8"/>
  <c r="BT21" i="8"/>
  <c r="BJ22" i="8"/>
  <c r="BK22" i="8"/>
  <c r="BL22" i="8"/>
  <c r="BM22" i="8"/>
  <c r="BN22" i="8"/>
  <c r="BO22" i="8"/>
  <c r="BP22" i="8"/>
  <c r="BQ22" i="8"/>
  <c r="BR22" i="8"/>
  <c r="BS22" i="8"/>
  <c r="BT22" i="8"/>
  <c r="BJ23" i="8"/>
  <c r="BK23" i="8"/>
  <c r="BL23" i="8"/>
  <c r="BM23" i="8"/>
  <c r="BN23" i="8"/>
  <c r="BO23" i="8"/>
  <c r="BP23" i="8"/>
  <c r="BQ23" i="8"/>
  <c r="BR23" i="8"/>
  <c r="BS23" i="8"/>
  <c r="BT23" i="8"/>
  <c r="BJ24" i="8"/>
  <c r="BK24" i="8"/>
  <c r="BL24" i="8"/>
  <c r="BM24" i="8"/>
  <c r="BN24" i="8"/>
  <c r="BO24" i="8"/>
  <c r="BP24" i="8"/>
  <c r="BQ24" i="8"/>
  <c r="BR24" i="8"/>
  <c r="BS24" i="8"/>
  <c r="BT24" i="8"/>
  <c r="BU24" i="8"/>
  <c r="BJ25" i="8"/>
  <c r="BK25" i="8"/>
  <c r="BL25" i="8"/>
  <c r="BM25" i="8"/>
  <c r="BN25" i="8"/>
  <c r="BO25" i="8"/>
  <c r="BP25" i="8"/>
  <c r="BQ25" i="8"/>
  <c r="BR25" i="8"/>
  <c r="BS25" i="8"/>
  <c r="BT25" i="8"/>
  <c r="BJ26" i="8"/>
  <c r="BK26" i="8"/>
  <c r="BL26" i="8"/>
  <c r="BM26" i="8"/>
  <c r="BN26" i="8"/>
  <c r="BO26" i="8"/>
  <c r="BP26" i="8"/>
  <c r="BQ26" i="8"/>
  <c r="BR26" i="8"/>
  <c r="BS26" i="8"/>
  <c r="BT26" i="8"/>
  <c r="BJ27" i="8"/>
  <c r="BK27" i="8"/>
  <c r="BL27" i="8"/>
  <c r="BM27" i="8"/>
  <c r="BN27" i="8"/>
  <c r="BO27" i="8"/>
  <c r="BP27" i="8"/>
  <c r="BQ27" i="8"/>
  <c r="BR27" i="8"/>
  <c r="BS27" i="8"/>
  <c r="BT27" i="8"/>
  <c r="BU27" i="8"/>
  <c r="BJ28" i="8"/>
  <c r="BK28" i="8"/>
  <c r="BL28" i="8"/>
  <c r="BM28" i="8"/>
  <c r="BN28" i="8"/>
  <c r="BO28" i="8"/>
  <c r="BP28" i="8"/>
  <c r="BQ28" i="8"/>
  <c r="BR28" i="8"/>
  <c r="BS28" i="8"/>
  <c r="BT28" i="8"/>
  <c r="BU28" i="8"/>
  <c r="BJ29" i="8"/>
  <c r="BK29" i="8"/>
  <c r="BL29" i="8"/>
  <c r="BM29" i="8"/>
  <c r="BN29" i="8"/>
  <c r="BO29" i="8"/>
  <c r="BP29" i="8"/>
  <c r="BQ29" i="8"/>
  <c r="BR29" i="8"/>
  <c r="BS29" i="8"/>
  <c r="BT29" i="8"/>
  <c r="BU29" i="8"/>
  <c r="C143" i="8"/>
  <c r="D143" i="8"/>
  <c r="BU25" i="8"/>
  <c r="C121" i="8"/>
  <c r="D121" i="8"/>
  <c r="C142" i="8"/>
  <c r="D142" i="8"/>
  <c r="E142" i="8" s="1"/>
  <c r="BU21" i="8"/>
  <c r="BU22" i="8"/>
  <c r="BU23" i="8"/>
  <c r="C117" i="8"/>
  <c r="D117" i="8"/>
  <c r="E117" i="8" s="1"/>
  <c r="C118" i="8"/>
  <c r="D118" i="8"/>
  <c r="C115" i="8"/>
  <c r="D115" i="8"/>
  <c r="E115" i="8" s="1"/>
  <c r="C114" i="8"/>
  <c r="D114" i="8"/>
  <c r="BU26" i="8"/>
  <c r="C125" i="8"/>
  <c r="D125" i="8"/>
  <c r="C123" i="8"/>
  <c r="D123" i="8"/>
  <c r="E123" i="8" s="1"/>
  <c r="C129" i="8"/>
  <c r="D129" i="8"/>
  <c r="C146" i="8"/>
  <c r="D146" i="8"/>
  <c r="E146" i="8" s="1"/>
  <c r="C116" i="8"/>
  <c r="D116" i="8"/>
  <c r="C109" i="8"/>
  <c r="D109" i="8"/>
  <c r="E109" i="8" s="1"/>
  <c r="BJ30" i="8"/>
  <c r="BK30" i="8"/>
  <c r="BL30" i="8"/>
  <c r="BM30" i="8"/>
  <c r="BN30" i="8"/>
  <c r="BO30" i="8"/>
  <c r="BP30" i="8"/>
  <c r="BQ30" i="8"/>
  <c r="BR30" i="8"/>
  <c r="BS30" i="8"/>
  <c r="BT30" i="8"/>
  <c r="C106" i="8"/>
  <c r="D106" i="8"/>
  <c r="E106" i="8" s="1"/>
  <c r="C108" i="8"/>
  <c r="D108" i="8"/>
  <c r="E108" i="8" s="1"/>
  <c r="C139" i="8"/>
  <c r="D139" i="8"/>
  <c r="E139" i="8" s="1"/>
  <c r="C156" i="8"/>
  <c r="D156" i="8"/>
  <c r="C110" i="8"/>
  <c r="D110" i="8"/>
  <c r="E110" i="8" s="1"/>
  <c r="C150" i="8"/>
  <c r="D150" i="8"/>
  <c r="C148" i="8"/>
  <c r="D148" i="8"/>
  <c r="E148" i="8" s="1"/>
  <c r="C107" i="8"/>
  <c r="D107" i="8"/>
  <c r="C136" i="8"/>
  <c r="D136" i="8"/>
  <c r="C159" i="8"/>
  <c r="D159" i="8"/>
  <c r="C131" i="8"/>
  <c r="D131" i="8"/>
  <c r="E131" i="8" s="1"/>
  <c r="C152" i="8"/>
  <c r="D152" i="8"/>
  <c r="C133" i="8"/>
  <c r="D133" i="8"/>
  <c r="E133" i="8" s="1"/>
  <c r="C137" i="8"/>
  <c r="D137" i="8"/>
  <c r="C127" i="8"/>
  <c r="D127" i="8"/>
  <c r="E127" i="8" s="1"/>
  <c r="C126" i="8"/>
  <c r="D126" i="8"/>
  <c r="C128" i="8"/>
  <c r="D128" i="8"/>
  <c r="E128" i="8" s="1"/>
  <c r="C134" i="8"/>
  <c r="D134" i="8"/>
  <c r="C147" i="8"/>
  <c r="D147" i="8"/>
  <c r="E147" i="8" s="1"/>
  <c r="BK35" i="8" a="1"/>
  <c r="BT42" i="8"/>
  <c r="BJ43" i="8"/>
  <c r="BT43" i="8"/>
  <c r="BJ44" i="8"/>
  <c r="BT38" i="8"/>
  <c r="BJ39" i="8"/>
  <c r="BT40" i="8"/>
  <c r="BJ41" i="8"/>
  <c r="C154" i="8"/>
  <c r="D154" i="8"/>
  <c r="E154" i="8" s="1"/>
  <c r="C158" i="8"/>
  <c r="D158" i="8"/>
  <c r="C140" i="8"/>
  <c r="D140" i="8"/>
  <c r="E140" i="8" s="1"/>
  <c r="C144" i="8"/>
  <c r="D144" i="8"/>
  <c r="C113" i="8"/>
  <c r="D113" i="8"/>
  <c r="E113" i="8" s="1"/>
  <c r="C130" i="8"/>
  <c r="D130" i="8"/>
  <c r="C155" i="8"/>
  <c r="D155" i="8"/>
  <c r="E155" i="8" s="1"/>
  <c r="C135" i="8"/>
  <c r="D135" i="8"/>
  <c r="C105" i="8"/>
  <c r="D105" i="8"/>
  <c r="E105" i="8" s="1"/>
  <c r="C157" i="8"/>
  <c r="D157" i="8"/>
  <c r="C138" i="8"/>
  <c r="D138" i="8"/>
  <c r="E138" i="8" s="1"/>
  <c r="C145" i="8"/>
  <c r="D145" i="8"/>
  <c r="C119" i="8"/>
  <c r="D119" i="8"/>
  <c r="E119" i="8" s="1"/>
  <c r="C112" i="8"/>
  <c r="D112" i="8"/>
  <c r="C120" i="8"/>
  <c r="D120" i="8"/>
  <c r="E120" i="8" s="1"/>
  <c r="C151" i="8"/>
  <c r="D151" i="8"/>
  <c r="C149" i="8"/>
  <c r="D149" i="8"/>
  <c r="E149" i="8" s="1"/>
  <c r="C141" i="8"/>
  <c r="D141" i="8"/>
  <c r="C132" i="8"/>
  <c r="D132" i="8"/>
  <c r="E132" i="8" s="1"/>
  <c r="C124" i="8"/>
  <c r="D124" i="8"/>
  <c r="BT37" i="8"/>
  <c r="BJ38" i="8"/>
  <c r="BT41" i="8"/>
  <c r="BJ42" i="8"/>
  <c r="BT39" i="8"/>
  <c r="BJ40" i="8"/>
  <c r="C153" i="8"/>
  <c r="D153" i="8"/>
  <c r="C111" i="8"/>
  <c r="D111" i="8"/>
  <c r="C122" i="8"/>
  <c r="D122" i="8"/>
  <c r="E122" i="8" s="1"/>
  <c r="BU30" i="8"/>
  <c r="BT36" i="8"/>
  <c r="BJ37" i="8"/>
  <c r="BT35" i="8"/>
  <c r="BJ36" i="8"/>
  <c r="BQ36" i="8"/>
  <c r="BQ44" i="8"/>
  <c r="BL38" i="8"/>
  <c r="BM42" i="8"/>
  <c r="BT44" i="8"/>
  <c r="BQ35" i="8"/>
  <c r="BL42" i="8"/>
  <c r="BN36" i="8"/>
  <c r="BR42" i="8"/>
  <c r="BR41" i="8"/>
  <c r="BO38" i="8"/>
  <c r="BQ40" i="8"/>
  <c r="BL36" i="8"/>
  <c r="BS38" i="8"/>
  <c r="BL37" i="8"/>
  <c r="BK41" i="8"/>
  <c r="BM40" i="8"/>
  <c r="BL41" i="8"/>
  <c r="BQ37" i="8"/>
  <c r="BS42" i="8"/>
  <c r="BP39" i="8"/>
  <c r="BQ43" i="8"/>
  <c r="BO43" i="8"/>
  <c r="BQ39" i="8"/>
  <c r="BM38" i="8"/>
  <c r="BR37" i="8"/>
  <c r="BP41" i="8"/>
  <c r="BK35" i="8"/>
  <c r="BO42" i="8"/>
  <c r="BP36" i="8"/>
  <c r="BP42" i="8"/>
  <c r="BL44" i="8"/>
  <c r="BN40" i="8"/>
  <c r="BS36" i="8"/>
  <c r="BR44" i="8"/>
  <c r="BO44" i="8"/>
  <c r="BK37" i="8"/>
  <c r="BR39" i="8"/>
  <c r="BL35" i="8"/>
  <c r="BO36" i="8"/>
  <c r="BK40" i="8"/>
  <c r="BS35" i="8"/>
  <c r="BR35" i="8"/>
  <c r="BO40" i="8"/>
  <c r="BR43" i="8"/>
  <c r="BK43" i="8"/>
  <c r="BN44" i="8"/>
  <c r="BO35" i="8"/>
  <c r="BR36" i="8"/>
  <c r="BS39" i="8"/>
  <c r="BP35" i="8"/>
  <c r="BR40" i="8"/>
  <c r="BS41" i="8"/>
  <c r="BP37" i="8"/>
  <c r="BO37" i="8"/>
  <c r="BN42" i="8"/>
  <c r="BS40" i="8"/>
  <c r="BM44" i="8"/>
  <c r="BQ41" i="8"/>
  <c r="BR38" i="8"/>
  <c r="BN35" i="8"/>
  <c r="BL39" i="8"/>
  <c r="BL40" i="8"/>
  <c r="BM41" i="8"/>
  <c r="BN41" i="8"/>
  <c r="BK42" i="8"/>
  <c r="BP43" i="8"/>
  <c r="BN43" i="8"/>
  <c r="BP40" i="8"/>
  <c r="BK39" i="8"/>
  <c r="BQ42" i="8"/>
  <c r="BS44" i="8"/>
  <c r="BK38" i="8"/>
  <c r="BN39" i="8"/>
  <c r="BP44" i="8"/>
  <c r="BM37" i="8"/>
  <c r="BP38" i="8"/>
  <c r="BM35" i="8"/>
  <c r="BN38" i="8"/>
  <c r="BQ38" i="8"/>
  <c r="BO41" i="8"/>
  <c r="BS37" i="8"/>
  <c r="BM36" i="8"/>
  <c r="BK36" i="8"/>
  <c r="BN37" i="8"/>
  <c r="BM39" i="8"/>
  <c r="BO39" i="8"/>
  <c r="BK44" i="8"/>
  <c r="BS43" i="8"/>
  <c r="BM43" i="8"/>
  <c r="BL43" i="8"/>
  <c r="CI15" i="8" a="1"/>
  <c r="CI17" i="8" a="1"/>
  <c r="CI16" i="8" a="1"/>
  <c r="BI21" i="7" a="1"/>
  <c r="BI21" i="7"/>
  <c r="BJ21" i="7"/>
  <c r="BK21" i="7"/>
  <c r="BL21" i="7"/>
  <c r="BM21" i="7"/>
  <c r="BN21" i="7"/>
  <c r="BO21" i="7"/>
  <c r="BP21" i="7"/>
  <c r="BQ21" i="7"/>
  <c r="BR21" i="7"/>
  <c r="BH22" i="7"/>
  <c r="BI22" i="7"/>
  <c r="BJ22" i="7"/>
  <c r="BK22" i="7"/>
  <c r="BL22" i="7"/>
  <c r="BM22" i="7"/>
  <c r="BN22" i="7"/>
  <c r="BO22" i="7"/>
  <c r="BP22" i="7"/>
  <c r="BQ22" i="7"/>
  <c r="BR22" i="7"/>
  <c r="BH23" i="7"/>
  <c r="BI23" i="7"/>
  <c r="BJ23" i="7"/>
  <c r="BK23" i="7"/>
  <c r="BL23" i="7"/>
  <c r="BM23" i="7"/>
  <c r="BN23" i="7"/>
  <c r="BO23" i="7"/>
  <c r="BP23" i="7"/>
  <c r="BQ23" i="7"/>
  <c r="BR23" i="7"/>
  <c r="BH24" i="7"/>
  <c r="BI24" i="7"/>
  <c r="BJ24" i="7"/>
  <c r="BK24" i="7"/>
  <c r="BL24" i="7"/>
  <c r="BM24" i="7"/>
  <c r="BN24" i="7"/>
  <c r="BO24" i="7"/>
  <c r="BP24" i="7"/>
  <c r="BQ24" i="7"/>
  <c r="BR24" i="7"/>
  <c r="BS24" i="7"/>
  <c r="BH25" i="7"/>
  <c r="BI25" i="7"/>
  <c r="BJ25" i="7"/>
  <c r="BK25" i="7"/>
  <c r="BL25" i="7"/>
  <c r="BM25" i="7"/>
  <c r="BN25" i="7"/>
  <c r="BO25" i="7"/>
  <c r="BP25" i="7"/>
  <c r="BQ25" i="7"/>
  <c r="BR25" i="7"/>
  <c r="BH26" i="7"/>
  <c r="BI26" i="7"/>
  <c r="BJ26" i="7"/>
  <c r="BK26" i="7"/>
  <c r="BL26" i="7"/>
  <c r="BM26" i="7"/>
  <c r="BN26" i="7"/>
  <c r="BO26" i="7"/>
  <c r="BP26" i="7"/>
  <c r="BQ26" i="7"/>
  <c r="BR26" i="7"/>
  <c r="BH27" i="7"/>
  <c r="BI27" i="7"/>
  <c r="BJ27" i="7"/>
  <c r="BK27" i="7"/>
  <c r="BL27" i="7"/>
  <c r="BM27" i="7"/>
  <c r="BN27" i="7"/>
  <c r="BO27" i="7"/>
  <c r="BP27" i="7"/>
  <c r="BQ27" i="7"/>
  <c r="BR27" i="7"/>
  <c r="BS27" i="7"/>
  <c r="BS25" i="7"/>
  <c r="BS26" i="7"/>
  <c r="C126" i="7"/>
  <c r="D126" i="7"/>
  <c r="G126" i="7"/>
  <c r="H126" i="7"/>
  <c r="J126" i="7"/>
  <c r="M126" i="7"/>
  <c r="N126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C136" i="7"/>
  <c r="D136" i="7"/>
  <c r="X136" i="7" s="1"/>
  <c r="G136" i="7"/>
  <c r="H136" i="7"/>
  <c r="J136" i="7"/>
  <c r="C121" i="7"/>
  <c r="D121" i="7"/>
  <c r="G121" i="7"/>
  <c r="H121" i="7"/>
  <c r="J121" i="7"/>
  <c r="N121" i="7"/>
  <c r="BH29" i="7"/>
  <c r="BI29" i="7"/>
  <c r="BJ29" i="7"/>
  <c r="BK29" i="7"/>
  <c r="BL29" i="7"/>
  <c r="BM29" i="7"/>
  <c r="BN29" i="7"/>
  <c r="BO29" i="7"/>
  <c r="BP29" i="7"/>
  <c r="BQ29" i="7"/>
  <c r="BR29" i="7"/>
  <c r="BS29" i="7"/>
  <c r="C155" i="7"/>
  <c r="BH30" i="7"/>
  <c r="BI30" i="7"/>
  <c r="BJ30" i="7"/>
  <c r="BK30" i="7"/>
  <c r="BL30" i="7"/>
  <c r="BM30" i="7"/>
  <c r="BN30" i="7"/>
  <c r="BO30" i="7"/>
  <c r="BP30" i="7"/>
  <c r="D155" i="7"/>
  <c r="AK155" i="7" s="1"/>
  <c r="G155" i="7"/>
  <c r="H155" i="7"/>
  <c r="I155" i="7"/>
  <c r="J155" i="7"/>
  <c r="M155" i="7"/>
  <c r="N155" i="7"/>
  <c r="C123" i="7"/>
  <c r="D123" i="7"/>
  <c r="AG123" i="7" s="1"/>
  <c r="F123" i="7"/>
  <c r="G123" i="7"/>
  <c r="H123" i="7"/>
  <c r="J123" i="7"/>
  <c r="M123" i="7"/>
  <c r="N123" i="7"/>
  <c r="BS21" i="7"/>
  <c r="C106" i="7"/>
  <c r="D106" i="7"/>
  <c r="AM106" i="7" s="1"/>
  <c r="F106" i="7"/>
  <c r="G106" i="7"/>
  <c r="H106" i="7"/>
  <c r="J106" i="7"/>
  <c r="K106" i="7"/>
  <c r="C142" i="7"/>
  <c r="D142" i="7"/>
  <c r="AJ142" i="7" s="1"/>
  <c r="G142" i="7"/>
  <c r="H142" i="7"/>
  <c r="J142" i="7"/>
  <c r="N142" i="7"/>
  <c r="C133" i="7"/>
  <c r="C125" i="7"/>
  <c r="C153" i="7"/>
  <c r="BS22" i="7"/>
  <c r="BS23" i="7"/>
  <c r="C111" i="7"/>
  <c r="C105" i="7"/>
  <c r="I105" i="7"/>
  <c r="C127" i="7"/>
  <c r="C108" i="7"/>
  <c r="C134" i="7"/>
  <c r="C154" i="7"/>
  <c r="C115" i="7"/>
  <c r="C143" i="7"/>
  <c r="I143" i="7"/>
  <c r="C112" i="7"/>
  <c r="C129" i="7"/>
  <c r="I129" i="7"/>
  <c r="C109" i="7"/>
  <c r="C117" i="7"/>
  <c r="C107" i="7"/>
  <c r="C104" i="7"/>
  <c r="C120" i="7"/>
  <c r="C141" i="7"/>
  <c r="I141" i="7"/>
  <c r="C140" i="7"/>
  <c r="C135" i="7"/>
  <c r="I135" i="7"/>
  <c r="C150" i="7"/>
  <c r="C110" i="7"/>
  <c r="C114" i="7"/>
  <c r="C139" i="7"/>
  <c r="C149" i="7"/>
  <c r="C146" i="7"/>
  <c r="I146" i="7"/>
  <c r="C132" i="7"/>
  <c r="C122" i="7"/>
  <c r="I122" i="7"/>
  <c r="C131" i="7"/>
  <c r="C119" i="7"/>
  <c r="C144" i="7"/>
  <c r="C145" i="7"/>
  <c r="C137" i="7"/>
  <c r="C118" i="7"/>
  <c r="I118" i="7"/>
  <c r="C152" i="7"/>
  <c r="C103" i="7"/>
  <c r="I103" i="7"/>
  <c r="C151" i="7"/>
  <c r="C148" i="7"/>
  <c r="C128" i="7"/>
  <c r="C113" i="7"/>
  <c r="C147" i="7"/>
  <c r="C138" i="7"/>
  <c r="I138" i="7"/>
  <c r="C156" i="7"/>
  <c r="C124" i="7"/>
  <c r="I124" i="7"/>
  <c r="C116" i="7"/>
  <c r="C157" i="7"/>
  <c r="C130" i="7"/>
  <c r="M131" i="7"/>
  <c r="M115" i="7"/>
  <c r="M137" i="7"/>
  <c r="M108" i="7"/>
  <c r="M116" i="7"/>
  <c r="M111" i="7"/>
  <c r="M134" i="7"/>
  <c r="M132" i="7"/>
  <c r="M109" i="7"/>
  <c r="M150" i="7"/>
  <c r="M153" i="7"/>
  <c r="M120" i="7"/>
  <c r="M146" i="7"/>
  <c r="M114" i="7"/>
  <c r="M141" i="7"/>
  <c r="M112" i="7"/>
  <c r="M107" i="7"/>
  <c r="M148" i="7"/>
  <c r="F114" i="7"/>
  <c r="F144" i="7"/>
  <c r="F135" i="7"/>
  <c r="F151" i="7"/>
  <c r="F105" i="7"/>
  <c r="F107" i="7"/>
  <c r="F131" i="7"/>
  <c r="F129" i="7"/>
  <c r="F124" i="7"/>
  <c r="F132" i="7"/>
  <c r="F146" i="7"/>
  <c r="F115" i="7"/>
  <c r="F157" i="7"/>
  <c r="J104" i="7"/>
  <c r="J141" i="7"/>
  <c r="J108" i="7"/>
  <c r="J119" i="7"/>
  <c r="J115" i="7"/>
  <c r="J129" i="7"/>
  <c r="J103" i="7"/>
  <c r="J112" i="7"/>
  <c r="J120" i="7"/>
  <c r="J117" i="7"/>
  <c r="J149" i="7"/>
  <c r="J143" i="7"/>
  <c r="J127" i="7"/>
  <c r="J154" i="7"/>
  <c r="J128" i="7"/>
  <c r="J147" i="7"/>
  <c r="J151" i="7"/>
  <c r="J122" i="7"/>
  <c r="J134" i="7"/>
  <c r="J113" i="7"/>
  <c r="J157" i="7"/>
  <c r="J109" i="7"/>
  <c r="J107" i="7"/>
  <c r="J125" i="7"/>
  <c r="J152" i="7"/>
  <c r="J124" i="7"/>
  <c r="J144" i="7"/>
  <c r="J116" i="7"/>
  <c r="J138" i="7"/>
  <c r="J130" i="7"/>
  <c r="J137" i="7"/>
  <c r="J111" i="7"/>
  <c r="J148" i="7"/>
  <c r="J118" i="7"/>
  <c r="J131" i="7"/>
  <c r="J145" i="7"/>
  <c r="J150" i="7"/>
  <c r="J110" i="7"/>
  <c r="J140" i="7"/>
  <c r="J105" i="7"/>
  <c r="J153" i="7"/>
  <c r="J114" i="7"/>
  <c r="J133" i="7"/>
  <c r="J135" i="7"/>
  <c r="J139" i="7"/>
  <c r="J156" i="7"/>
  <c r="J132" i="7"/>
  <c r="J146" i="7"/>
  <c r="N131" i="7"/>
  <c r="N124" i="7"/>
  <c r="N149" i="7"/>
  <c r="N143" i="7"/>
  <c r="N132" i="7"/>
  <c r="N152" i="7"/>
  <c r="N116" i="7"/>
  <c r="N139" i="7"/>
  <c r="N122" i="7"/>
  <c r="N113" i="7"/>
  <c r="N153" i="7"/>
  <c r="N135" i="7"/>
  <c r="N147" i="7"/>
  <c r="N146" i="7"/>
  <c r="N140" i="7"/>
  <c r="N112" i="7"/>
  <c r="N141" i="7"/>
  <c r="N114" i="7"/>
  <c r="N119" i="7"/>
  <c r="G111" i="7"/>
  <c r="G117" i="7"/>
  <c r="G109" i="7"/>
  <c r="G151" i="7"/>
  <c r="G134" i="7"/>
  <c r="G122" i="7"/>
  <c r="G143" i="7"/>
  <c r="G108" i="7"/>
  <c r="G154" i="7"/>
  <c r="G144" i="7"/>
  <c r="G152" i="7"/>
  <c r="G107" i="7"/>
  <c r="G145" i="7"/>
  <c r="G129" i="7"/>
  <c r="G140" i="7"/>
  <c r="G104" i="7"/>
  <c r="G137" i="7"/>
  <c r="G153" i="7"/>
  <c r="G124" i="7"/>
  <c r="G148" i="7"/>
  <c r="G141" i="7"/>
  <c r="G146" i="7"/>
  <c r="G115" i="7"/>
  <c r="G149" i="7"/>
  <c r="G105" i="7"/>
  <c r="G103" i="7"/>
  <c r="G112" i="7"/>
  <c r="G125" i="7"/>
  <c r="G118" i="7"/>
  <c r="G135" i="7"/>
  <c r="G120" i="7"/>
  <c r="G157" i="7"/>
  <c r="G116" i="7"/>
  <c r="G128" i="7"/>
  <c r="G119" i="7"/>
  <c r="G131" i="7"/>
  <c r="G110" i="7"/>
  <c r="G138" i="7"/>
  <c r="G139" i="7"/>
  <c r="G147" i="7"/>
  <c r="G114" i="7"/>
  <c r="G133" i="7"/>
  <c r="G113" i="7"/>
  <c r="G132" i="7"/>
  <c r="G130" i="7"/>
  <c r="G150" i="7"/>
  <c r="G156" i="7"/>
  <c r="G127" i="7"/>
  <c r="K157" i="7"/>
  <c r="K124" i="7"/>
  <c r="K114" i="7"/>
  <c r="H128" i="7"/>
  <c r="H130" i="7"/>
  <c r="H150" i="7"/>
  <c r="H108" i="7"/>
  <c r="H107" i="7"/>
  <c r="H137" i="7"/>
  <c r="H132" i="7"/>
  <c r="H148" i="7"/>
  <c r="H138" i="7"/>
  <c r="H152" i="7"/>
  <c r="H105" i="7"/>
  <c r="H129" i="7"/>
  <c r="H144" i="7"/>
  <c r="H113" i="7"/>
  <c r="H118" i="7"/>
  <c r="H131" i="7"/>
  <c r="H156" i="7"/>
  <c r="H117" i="7"/>
  <c r="H147" i="7"/>
  <c r="H135" i="7"/>
  <c r="H103" i="7"/>
  <c r="H110" i="7"/>
  <c r="H154" i="7"/>
  <c r="H149" i="7"/>
  <c r="H143" i="7"/>
  <c r="H119" i="7"/>
  <c r="H146" i="7"/>
  <c r="H145" i="7"/>
  <c r="H151" i="7"/>
  <c r="H140" i="7"/>
  <c r="H134" i="7"/>
  <c r="H114" i="7"/>
  <c r="H141" i="7"/>
  <c r="H120" i="7"/>
  <c r="H116" i="7"/>
  <c r="H133" i="7"/>
  <c r="H109" i="7"/>
  <c r="H127" i="7"/>
  <c r="H125" i="7"/>
  <c r="H115" i="7"/>
  <c r="H112" i="7"/>
  <c r="H157" i="7"/>
  <c r="H122" i="7"/>
  <c r="H111" i="7"/>
  <c r="H153" i="7"/>
  <c r="H124" i="7"/>
  <c r="H139" i="7"/>
  <c r="H104" i="7"/>
  <c r="L156" i="7"/>
  <c r="L103" i="7"/>
  <c r="L141" i="7"/>
  <c r="L128" i="7"/>
  <c r="L157" i="7"/>
  <c r="L131" i="7"/>
  <c r="D134" i="7"/>
  <c r="D133" i="7"/>
  <c r="D124" i="7"/>
  <c r="Z124" i="7" s="1"/>
  <c r="D117" i="7"/>
  <c r="S117" i="7" s="1"/>
  <c r="D104" i="7"/>
  <c r="Q104" i="7" s="1"/>
  <c r="D115" i="7"/>
  <c r="Q115" i="7" s="1"/>
  <c r="D114" i="7"/>
  <c r="Y114" i="7" s="1"/>
  <c r="D113" i="7"/>
  <c r="AN113" i="7" s="1"/>
  <c r="D151" i="7"/>
  <c r="D146" i="7"/>
  <c r="P146" i="7" s="1"/>
  <c r="D135" i="7"/>
  <c r="AJ135" i="7" s="1"/>
  <c r="D132" i="7"/>
  <c r="AC132" i="7" s="1"/>
  <c r="D130" i="7"/>
  <c r="D143" i="7"/>
  <c r="D125" i="7"/>
  <c r="R125" i="7" s="1"/>
  <c r="D141" i="7"/>
  <c r="AO141" i="7" s="1"/>
  <c r="D149" i="7"/>
  <c r="D108" i="7"/>
  <c r="Y108" i="7" s="1"/>
  <c r="BQ30" i="7"/>
  <c r="D156" i="7"/>
  <c r="Z156" i="7" s="1"/>
  <c r="D144" i="7"/>
  <c r="AB144" i="7" s="1"/>
  <c r="D148" i="7"/>
  <c r="U148" i="7" s="1"/>
  <c r="D111" i="7"/>
  <c r="Q111" i="7" s="1"/>
  <c r="D128" i="7"/>
  <c r="AJ128" i="7" s="1"/>
  <c r="D118" i="7"/>
  <c r="O118" i="7" s="1"/>
  <c r="D116" i="7"/>
  <c r="AE116" i="7" s="1"/>
  <c r="D103" i="7"/>
  <c r="V103" i="7" s="1"/>
  <c r="D109" i="7"/>
  <c r="R109" i="7" s="1"/>
  <c r="D137" i="7"/>
  <c r="U137" i="7" s="1"/>
  <c r="D152" i="7"/>
  <c r="D110" i="7"/>
  <c r="D145" i="7"/>
  <c r="U145" i="7" s="1"/>
  <c r="D119" i="7"/>
  <c r="V119" i="7" s="1"/>
  <c r="D140" i="7"/>
  <c r="Z140" i="7" s="1"/>
  <c r="D138" i="7"/>
  <c r="D131" i="7"/>
  <c r="D120" i="7"/>
  <c r="Z120" i="7" s="1"/>
  <c r="D154" i="7"/>
  <c r="Y154" i="7" s="1"/>
  <c r="D107" i="7"/>
  <c r="AI107" i="7" s="1"/>
  <c r="D122" i="7"/>
  <c r="AG122" i="7" s="1"/>
  <c r="D105" i="7"/>
  <c r="D153" i="7"/>
  <c r="AE153" i="7" s="1"/>
  <c r="D129" i="7"/>
  <c r="AG129" i="7" s="1"/>
  <c r="D112" i="7"/>
  <c r="AG112" i="7" s="1"/>
  <c r="D127" i="7"/>
  <c r="Y127" i="7" s="1"/>
  <c r="D139" i="7"/>
  <c r="AH139" i="7" s="1"/>
  <c r="D157" i="7"/>
  <c r="V157" i="7" s="1"/>
  <c r="D147" i="7"/>
  <c r="AA147" i="7" s="1"/>
  <c r="D150" i="7"/>
  <c r="AJ150" i="7" s="1"/>
  <c r="BR30" i="7"/>
  <c r="BS30" i="7"/>
  <c r="BI35" i="7" a="1"/>
  <c r="BR42" i="7"/>
  <c r="BH43" i="7"/>
  <c r="BR43" i="7"/>
  <c r="BH44" i="7"/>
  <c r="BR36" i="7"/>
  <c r="BH37" i="7"/>
  <c r="BR40" i="7"/>
  <c r="BH41" i="7"/>
  <c r="BR41" i="7"/>
  <c r="BH42" i="7"/>
  <c r="BR38" i="7"/>
  <c r="BH39" i="7"/>
  <c r="BR35" i="7"/>
  <c r="BH36" i="7"/>
  <c r="BR39" i="7"/>
  <c r="BH40" i="7"/>
  <c r="BN41" i="7"/>
  <c r="BL35" i="7"/>
  <c r="BI43" i="7"/>
  <c r="BO44" i="7"/>
  <c r="BJ35" i="7"/>
  <c r="BQ39" i="7"/>
  <c r="BK39" i="7"/>
  <c r="BQ41" i="7"/>
  <c r="BI42" i="7"/>
  <c r="BL36" i="7"/>
  <c r="BI41" i="7"/>
  <c r="BM35" i="7"/>
  <c r="BM44" i="7"/>
  <c r="BI35" i="7"/>
  <c r="BI38" i="7"/>
  <c r="BL44" i="7"/>
  <c r="BN42" i="7"/>
  <c r="BK37" i="7"/>
  <c r="BN38" i="7"/>
  <c r="BJ44" i="7"/>
  <c r="BK40" i="7"/>
  <c r="BO36" i="7"/>
  <c r="BP44" i="7"/>
  <c r="BM40" i="7"/>
  <c r="BP37" i="7"/>
  <c r="BM36" i="7"/>
  <c r="BN35" i="7"/>
  <c r="BL41" i="7"/>
  <c r="BO42" i="7"/>
  <c r="BJ43" i="7"/>
  <c r="BO41" i="7"/>
  <c r="BM39" i="7"/>
  <c r="BP42" i="7"/>
  <c r="BP43" i="7"/>
  <c r="BP40" i="7"/>
  <c r="BJ38" i="7"/>
  <c r="BJ41" i="7"/>
  <c r="BJ40" i="7"/>
  <c r="BP39" i="7"/>
  <c r="BO38" i="7"/>
  <c r="BN43" i="7"/>
  <c r="BN36" i="7"/>
  <c r="BO40" i="7"/>
  <c r="BQ43" i="7"/>
  <c r="BI36" i="7"/>
  <c r="BQ37" i="7"/>
  <c r="BN37" i="7"/>
  <c r="BP36" i="7"/>
  <c r="BK38" i="7"/>
  <c r="BQ36" i="7"/>
  <c r="BM37" i="7"/>
  <c r="BO39" i="7"/>
  <c r="BL38" i="7"/>
  <c r="BI44" i="7"/>
  <c r="BL43" i="7"/>
  <c r="BQ40" i="7"/>
  <c r="BL39" i="7"/>
  <c r="BJ37" i="7"/>
  <c r="BJ42" i="7"/>
  <c r="BR44" i="7"/>
  <c r="BP41" i="7"/>
  <c r="BL40" i="7"/>
  <c r="BO43" i="7"/>
  <c r="BQ42" i="7"/>
  <c r="BM43" i="7"/>
  <c r="BK36" i="7"/>
  <c r="BJ39" i="7"/>
  <c r="BR37" i="7"/>
  <c r="BN44" i="7"/>
  <c r="BQ44" i="7"/>
  <c r="BI40" i="7"/>
  <c r="BK35" i="7"/>
  <c r="BI39" i="7"/>
  <c r="BK42" i="7"/>
  <c r="BJ36" i="7"/>
  <c r="BP38" i="7"/>
  <c r="BK41" i="7"/>
  <c r="BN39" i="7"/>
  <c r="BP35" i="7"/>
  <c r="BQ38" i="7"/>
  <c r="BI37" i="7"/>
  <c r="BL42" i="7"/>
  <c r="BK44" i="7"/>
  <c r="BM42" i="7"/>
  <c r="BM38" i="7"/>
  <c r="BL37" i="7"/>
  <c r="BN40" i="7"/>
  <c r="BM41" i="7"/>
  <c r="BQ35" i="7"/>
  <c r="BO37" i="7"/>
  <c r="BK43" i="7"/>
  <c r="BO35" i="7"/>
  <c r="BH38" i="7"/>
  <c r="AW58" i="7" a="1"/>
  <c r="AW63" i="7" s="1"/>
  <c r="AV56" i="7" a="1"/>
  <c r="AV56" i="7" s="1"/>
  <c r="AO57" i="8" a="1"/>
  <c r="AO57" i="8" s="1"/>
  <c r="AW59" i="7" l="1"/>
  <c r="K81" i="7"/>
  <c r="K102" i="7"/>
  <c r="K58" i="7"/>
  <c r="K139" i="7"/>
  <c r="K146" i="7"/>
  <c r="K119" i="7"/>
  <c r="K140" i="7"/>
  <c r="K134" i="7"/>
  <c r="K101" i="7"/>
  <c r="K63" i="7"/>
  <c r="K78" i="7"/>
  <c r="K126" i="7"/>
  <c r="K142" i="7"/>
  <c r="K110" i="7"/>
  <c r="K104" i="7"/>
  <c r="K149" i="7"/>
  <c r="K130" i="7"/>
  <c r="L100" i="7"/>
  <c r="L84" i="7"/>
  <c r="L63" i="7"/>
  <c r="L126" i="7"/>
  <c r="L135" i="7"/>
  <c r="L98" i="7"/>
  <c r="L75" i="7"/>
  <c r="L89" i="7"/>
  <c r="L60" i="7"/>
  <c r="L121" i="7"/>
  <c r="L111" i="7"/>
  <c r="L133" i="7"/>
  <c r="L149" i="7"/>
  <c r="L127" i="7"/>
  <c r="L114" i="7"/>
  <c r="L105" i="7"/>
  <c r="L150" i="7"/>
  <c r="L125" i="7"/>
  <c r="K103" i="7"/>
  <c r="K108" i="7"/>
  <c r="M83" i="7"/>
  <c r="M97" i="7"/>
  <c r="M99" i="7"/>
  <c r="M67" i="7"/>
  <c r="M71" i="7"/>
  <c r="M64" i="7"/>
  <c r="M76" i="7"/>
  <c r="M86" i="7"/>
  <c r="M92" i="7"/>
  <c r="M61" i="7"/>
  <c r="M93" i="7"/>
  <c r="M136" i="7"/>
  <c r="M121" i="7"/>
  <c r="M142" i="7"/>
  <c r="M105" i="7"/>
  <c r="M135" i="7"/>
  <c r="M118" i="7"/>
  <c r="M144" i="7"/>
  <c r="M151" i="7"/>
  <c r="M117" i="7"/>
  <c r="M145" i="7"/>
  <c r="M127" i="7"/>
  <c r="M113" i="7"/>
  <c r="M130" i="7"/>
  <c r="M103" i="7"/>
  <c r="M104" i="7"/>
  <c r="M78" i="7"/>
  <c r="M79" i="7"/>
  <c r="M95" i="7"/>
  <c r="M68" i="7"/>
  <c r="M85" i="7"/>
  <c r="M101" i="7"/>
  <c r="M77" i="7"/>
  <c r="M81" i="7"/>
  <c r="M72" i="7"/>
  <c r="M100" i="7"/>
  <c r="M66" i="7"/>
  <c r="M106" i="7"/>
  <c r="M140" i="7"/>
  <c r="M143" i="7"/>
  <c r="M157" i="7"/>
  <c r="M124" i="7"/>
  <c r="M139" i="7"/>
  <c r="M122" i="7"/>
  <c r="M147" i="7"/>
  <c r="M129" i="7"/>
  <c r="M125" i="7"/>
  <c r="M138" i="7"/>
  <c r="M154" i="7"/>
  <c r="M156" i="7"/>
  <c r="K83" i="7"/>
  <c r="K99" i="7"/>
  <c r="L97" i="7"/>
  <c r="K85" i="7"/>
  <c r="K138" i="7"/>
  <c r="K133" i="7"/>
  <c r="K59" i="7"/>
  <c r="L78" i="7"/>
  <c r="L104" i="7"/>
  <c r="L134" i="7"/>
  <c r="L144" i="7"/>
  <c r="K137" i="7"/>
  <c r="K143" i="7"/>
  <c r="M152" i="7"/>
  <c r="M149" i="7"/>
  <c r="M110" i="7"/>
  <c r="M133" i="7"/>
  <c r="M119" i="7"/>
  <c r="M128" i="7"/>
  <c r="M98" i="7"/>
  <c r="M62" i="7"/>
  <c r="M75" i="7"/>
  <c r="M74" i="7"/>
  <c r="M94" i="7"/>
  <c r="M88" i="7"/>
  <c r="F84" i="7"/>
  <c r="F71" i="7"/>
  <c r="F59" i="7"/>
  <c r="F62" i="7"/>
  <c r="F92" i="7"/>
  <c r="F65" i="7"/>
  <c r="F76" i="7"/>
  <c r="F113" i="7"/>
  <c r="F139" i="7"/>
  <c r="F140" i="7"/>
  <c r="F134" i="7"/>
  <c r="F119" i="7"/>
  <c r="F111" i="7"/>
  <c r="F120" i="7"/>
  <c r="F72" i="7"/>
  <c r="F95" i="7"/>
  <c r="F98" i="7"/>
  <c r="F99" i="7"/>
  <c r="F89" i="7"/>
  <c r="F67" i="7"/>
  <c r="F85" i="7"/>
  <c r="F126" i="7"/>
  <c r="F121" i="7"/>
  <c r="F142" i="7"/>
  <c r="F110" i="7"/>
  <c r="F138" i="7"/>
  <c r="F154" i="7"/>
  <c r="F145" i="7"/>
  <c r="F108" i="7"/>
  <c r="F122" i="7"/>
  <c r="F133" i="7"/>
  <c r="N95" i="7"/>
  <c r="N79" i="7"/>
  <c r="N88" i="7"/>
  <c r="N65" i="7"/>
  <c r="N90" i="7"/>
  <c r="N89" i="7"/>
  <c r="N94" i="7"/>
  <c r="N62" i="7"/>
  <c r="N106" i="7"/>
  <c r="N138" i="7"/>
  <c r="N108" i="7"/>
  <c r="N120" i="7"/>
  <c r="N110" i="7"/>
  <c r="N125" i="7"/>
  <c r="N115" i="7"/>
  <c r="N151" i="7"/>
  <c r="N144" i="7"/>
  <c r="N134" i="7"/>
  <c r="N60" i="7"/>
  <c r="N69" i="7"/>
  <c r="N102" i="7"/>
  <c r="N76" i="7"/>
  <c r="N87" i="7"/>
  <c r="N100" i="7"/>
  <c r="N86" i="7"/>
  <c r="N63" i="7"/>
  <c r="N92" i="7"/>
  <c r="N128" i="7"/>
  <c r="N107" i="7"/>
  <c r="N109" i="7"/>
  <c r="N154" i="7"/>
  <c r="N105" i="7"/>
  <c r="N118" i="7"/>
  <c r="N104" i="7"/>
  <c r="N137" i="7"/>
  <c r="N157" i="7"/>
  <c r="N148" i="7"/>
  <c r="K90" i="7"/>
  <c r="K66" i="7"/>
  <c r="L86" i="7"/>
  <c r="L83" i="7"/>
  <c r="I102" i="7"/>
  <c r="I93" i="7"/>
  <c r="G79" i="7"/>
  <c r="G90" i="7"/>
  <c r="G98" i="7"/>
  <c r="G88" i="7"/>
  <c r="G82" i="7"/>
  <c r="G87" i="7"/>
  <c r="G92" i="7"/>
  <c r="G62" i="7"/>
  <c r="G101" i="7"/>
  <c r="G65" i="7"/>
  <c r="G94" i="7"/>
  <c r="AW68" i="7"/>
  <c r="AW132" i="7"/>
  <c r="AW124" i="7"/>
  <c r="AW100" i="7"/>
  <c r="AW156" i="7"/>
  <c r="AW92" i="7"/>
  <c r="AW148" i="7"/>
  <c r="AW116" i="7"/>
  <c r="AW84" i="7"/>
  <c r="AW140" i="7"/>
  <c r="AW108" i="7"/>
  <c r="AW76" i="7"/>
  <c r="AW150" i="7"/>
  <c r="AW142" i="7"/>
  <c r="AW134" i="7"/>
  <c r="AW126" i="7"/>
  <c r="AW118" i="7"/>
  <c r="AW110" i="7"/>
  <c r="AW102" i="7"/>
  <c r="AW94" i="7"/>
  <c r="AW86" i="7"/>
  <c r="AW78" i="7"/>
  <c r="AW70" i="7"/>
  <c r="AW61" i="7"/>
  <c r="AW154" i="7"/>
  <c r="AW146" i="7"/>
  <c r="AW138" i="7"/>
  <c r="AW130" i="7"/>
  <c r="AW122" i="7"/>
  <c r="AW114" i="7"/>
  <c r="AW106" i="7"/>
  <c r="AW98" i="7"/>
  <c r="AW90" i="7"/>
  <c r="AW82" i="7"/>
  <c r="AW74" i="7"/>
  <c r="AW66" i="7"/>
  <c r="AW152" i="7"/>
  <c r="AW144" i="7"/>
  <c r="AW136" i="7"/>
  <c r="AW128" i="7"/>
  <c r="AW120" i="7"/>
  <c r="AW112" i="7"/>
  <c r="AW104" i="7"/>
  <c r="AW96" i="7"/>
  <c r="AW88" i="7"/>
  <c r="AW80" i="7"/>
  <c r="AW72" i="7"/>
  <c r="I84" i="7"/>
  <c r="I78" i="7"/>
  <c r="I95" i="7"/>
  <c r="I90" i="7"/>
  <c r="I75" i="7"/>
  <c r="I79" i="7"/>
  <c r="K75" i="7"/>
  <c r="K96" i="7"/>
  <c r="K76" i="7"/>
  <c r="K80" i="7"/>
  <c r="K61" i="7"/>
  <c r="K69" i="7"/>
  <c r="K98" i="7"/>
  <c r="K82" i="7"/>
  <c r="K89" i="7"/>
  <c r="K67" i="7"/>
  <c r="K74" i="7"/>
  <c r="K121" i="7"/>
  <c r="K155" i="7"/>
  <c r="K64" i="7"/>
  <c r="K65" i="7"/>
  <c r="K84" i="7"/>
  <c r="K79" i="7"/>
  <c r="K95" i="7"/>
  <c r="K73" i="7"/>
  <c r="K70" i="7"/>
  <c r="K86" i="7"/>
  <c r="K72" i="7"/>
  <c r="K136" i="7"/>
  <c r="K132" i="7"/>
  <c r="K131" i="7"/>
  <c r="K105" i="7"/>
  <c r="K115" i="7"/>
  <c r="K111" i="7"/>
  <c r="K141" i="7"/>
  <c r="K109" i="7"/>
  <c r="K116" i="7"/>
  <c r="K156" i="7"/>
  <c r="K128" i="7"/>
  <c r="K125" i="7"/>
  <c r="K145" i="7"/>
  <c r="K62" i="7"/>
  <c r="K71" i="7"/>
  <c r="K92" i="7"/>
  <c r="K97" i="7"/>
  <c r="K87" i="7"/>
  <c r="K68" i="7"/>
  <c r="K77" i="7"/>
  <c r="K93" i="7"/>
  <c r="K88" i="7"/>
  <c r="K117" i="7"/>
  <c r="K118" i="7"/>
  <c r="K152" i="7"/>
  <c r="K113" i="7"/>
  <c r="K154" i="7"/>
  <c r="K147" i="7"/>
  <c r="K135" i="7"/>
  <c r="K148" i="7"/>
  <c r="K122" i="7"/>
  <c r="K144" i="7"/>
  <c r="K107" i="7"/>
  <c r="K129" i="7"/>
  <c r="L59" i="7"/>
  <c r="L82" i="7"/>
  <c r="L80" i="7"/>
  <c r="L64" i="7"/>
  <c r="L87" i="7"/>
  <c r="L58" i="7"/>
  <c r="L61" i="7"/>
  <c r="L71" i="7"/>
  <c r="L65" i="7"/>
  <c r="L74" i="7"/>
  <c r="L68" i="7"/>
  <c r="L123" i="7"/>
  <c r="L106" i="7"/>
  <c r="L73" i="7"/>
  <c r="L69" i="7"/>
  <c r="L94" i="7"/>
  <c r="L70" i="7"/>
  <c r="L99" i="7"/>
  <c r="L95" i="7"/>
  <c r="L93" i="7"/>
  <c r="L91" i="7"/>
  <c r="L101" i="7"/>
  <c r="L142" i="7"/>
  <c r="L116" i="7"/>
  <c r="L147" i="7"/>
  <c r="L153" i="7"/>
  <c r="L151" i="7"/>
  <c r="L138" i="7"/>
  <c r="L118" i="7"/>
  <c r="L137" i="7"/>
  <c r="L107" i="7"/>
  <c r="L120" i="7"/>
  <c r="L115" i="7"/>
  <c r="L109" i="7"/>
  <c r="L117" i="7"/>
  <c r="L90" i="7"/>
  <c r="L88" i="7"/>
  <c r="L62" i="7"/>
  <c r="L66" i="7"/>
  <c r="L67" i="7"/>
  <c r="L96" i="7"/>
  <c r="L85" i="7"/>
  <c r="L72" i="7"/>
  <c r="L136" i="7"/>
  <c r="L155" i="7"/>
  <c r="L112" i="7"/>
  <c r="L132" i="7"/>
  <c r="L152" i="7"/>
  <c r="L129" i="7"/>
  <c r="L130" i="7"/>
  <c r="L146" i="7"/>
  <c r="L145" i="7"/>
  <c r="L110" i="7"/>
  <c r="L122" i="7"/>
  <c r="L140" i="7"/>
  <c r="L143" i="7"/>
  <c r="L154" i="7"/>
  <c r="I66" i="7"/>
  <c r="I92" i="7"/>
  <c r="I77" i="7"/>
  <c r="I68" i="7"/>
  <c r="I74" i="7"/>
  <c r="I60" i="7"/>
  <c r="I71" i="7"/>
  <c r="I101" i="7"/>
  <c r="I89" i="7"/>
  <c r="I96" i="7"/>
  <c r="I88" i="7"/>
  <c r="I126" i="7"/>
  <c r="I142" i="7"/>
  <c r="I87" i="7"/>
  <c r="I80" i="7"/>
  <c r="I67" i="7"/>
  <c r="I86" i="7"/>
  <c r="I64" i="7"/>
  <c r="I65" i="7"/>
  <c r="I59" i="7"/>
  <c r="I100" i="7"/>
  <c r="I63" i="7"/>
  <c r="I121" i="7"/>
  <c r="I106" i="7"/>
  <c r="I133" i="7"/>
  <c r="I153" i="7"/>
  <c r="I111" i="7"/>
  <c r="I127" i="7"/>
  <c r="I134" i="7"/>
  <c r="I115" i="7"/>
  <c r="I112" i="7"/>
  <c r="I109" i="7"/>
  <c r="I107" i="7"/>
  <c r="I120" i="7"/>
  <c r="I140" i="7"/>
  <c r="I150" i="7"/>
  <c r="I114" i="7"/>
  <c r="I149" i="7"/>
  <c r="I132" i="7"/>
  <c r="I131" i="7"/>
  <c r="I144" i="7"/>
  <c r="I137" i="7"/>
  <c r="I152" i="7"/>
  <c r="I151" i="7"/>
  <c r="I128" i="7"/>
  <c r="I147" i="7"/>
  <c r="I156" i="7"/>
  <c r="I116" i="7"/>
  <c r="I130" i="7"/>
  <c r="I94" i="7"/>
  <c r="I99" i="7"/>
  <c r="I81" i="7"/>
  <c r="I82" i="7"/>
  <c r="I85" i="7"/>
  <c r="I97" i="7"/>
  <c r="I62" i="7"/>
  <c r="I73" i="7"/>
  <c r="I123" i="7"/>
  <c r="I157" i="7"/>
  <c r="I148" i="7"/>
  <c r="I119" i="7"/>
  <c r="I110" i="7"/>
  <c r="I117" i="7"/>
  <c r="I108" i="7"/>
  <c r="I136" i="7"/>
  <c r="L108" i="7"/>
  <c r="L124" i="7"/>
  <c r="L139" i="7"/>
  <c r="L113" i="7"/>
  <c r="L119" i="7"/>
  <c r="L148" i="7"/>
  <c r="K127" i="7"/>
  <c r="K150" i="7"/>
  <c r="K153" i="7"/>
  <c r="K120" i="7"/>
  <c r="K112" i="7"/>
  <c r="K151" i="7"/>
  <c r="I113" i="7"/>
  <c r="I145" i="7"/>
  <c r="I139" i="7"/>
  <c r="I104" i="7"/>
  <c r="I154" i="7"/>
  <c r="I125" i="7"/>
  <c r="K123" i="7"/>
  <c r="I98" i="7"/>
  <c r="I69" i="7"/>
  <c r="I70" i="7"/>
  <c r="I72" i="7"/>
  <c r="K60" i="7"/>
  <c r="K91" i="7"/>
  <c r="K94" i="7"/>
  <c r="K100" i="7"/>
  <c r="L92" i="7"/>
  <c r="L102" i="7"/>
  <c r="L81" i="7"/>
  <c r="L79" i="7"/>
  <c r="F87" i="7"/>
  <c r="F63" i="7"/>
  <c r="F83" i="7"/>
  <c r="F79" i="7"/>
  <c r="F88" i="7"/>
  <c r="F66" i="7"/>
  <c r="F101" i="7"/>
  <c r="F96" i="7"/>
  <c r="F97" i="7"/>
  <c r="F90" i="7"/>
  <c r="F70" i="7"/>
  <c r="F136" i="7"/>
  <c r="F153" i="7"/>
  <c r="F103" i="7"/>
  <c r="F130" i="7"/>
  <c r="F104" i="7"/>
  <c r="F141" i="7"/>
  <c r="F109" i="7"/>
  <c r="F125" i="7"/>
  <c r="F156" i="7"/>
  <c r="F127" i="7"/>
  <c r="F150" i="7"/>
  <c r="F148" i="7"/>
  <c r="F152" i="7"/>
  <c r="F143" i="7"/>
  <c r="F147" i="7"/>
  <c r="F116" i="7"/>
  <c r="F149" i="7"/>
  <c r="F128" i="7"/>
  <c r="F112" i="7"/>
  <c r="F117" i="7"/>
  <c r="F137" i="7"/>
  <c r="F118" i="7"/>
  <c r="F155" i="7"/>
  <c r="F73" i="7"/>
  <c r="F93" i="7"/>
  <c r="F81" i="7"/>
  <c r="F69" i="7"/>
  <c r="F60" i="7"/>
  <c r="F68" i="7"/>
  <c r="F86" i="7"/>
  <c r="F58" i="7"/>
  <c r="N73" i="7"/>
  <c r="N74" i="7"/>
  <c r="N84" i="7"/>
  <c r="N98" i="7"/>
  <c r="N101" i="7"/>
  <c r="N72" i="7"/>
  <c r="N97" i="7"/>
  <c r="N75" i="7"/>
  <c r="N78" i="7"/>
  <c r="N99" i="7"/>
  <c r="N83" i="7"/>
  <c r="N136" i="7"/>
  <c r="N103" i="7"/>
  <c r="N133" i="7"/>
  <c r="N117" i="7"/>
  <c r="N156" i="7"/>
  <c r="N150" i="7"/>
  <c r="N127" i="7"/>
  <c r="N130" i="7"/>
  <c r="N129" i="7"/>
  <c r="N145" i="7"/>
  <c r="N111" i="7"/>
  <c r="AF145" i="6"/>
  <c r="AF133" i="6"/>
  <c r="AF117" i="6"/>
  <c r="AF103" i="6"/>
  <c r="AF89" i="6"/>
  <c r="AF73" i="6"/>
  <c r="AF61" i="6"/>
  <c r="AF143" i="6"/>
  <c r="AF127" i="6"/>
  <c r="AF113" i="6"/>
  <c r="AF101" i="6"/>
  <c r="AF85" i="6"/>
  <c r="AF57" i="6"/>
  <c r="AF137" i="6"/>
  <c r="AF125" i="6"/>
  <c r="AF111" i="6"/>
  <c r="AF95" i="6"/>
  <c r="AF81" i="6"/>
  <c r="AF69" i="6"/>
  <c r="AF53" i="6"/>
  <c r="AF71" i="6"/>
  <c r="AF135" i="6"/>
  <c r="AF121" i="6"/>
  <c r="AF105" i="6"/>
  <c r="AF93" i="6"/>
  <c r="AF79" i="6"/>
  <c r="AF63" i="6"/>
  <c r="AF49" i="6"/>
  <c r="AG49" i="6" s="1"/>
  <c r="AF141" i="6"/>
  <c r="AF129" i="6"/>
  <c r="AF119" i="6"/>
  <c r="AF109" i="6"/>
  <c r="AF97" i="6"/>
  <c r="AF87" i="6"/>
  <c r="AF77" i="6"/>
  <c r="AF65" i="6"/>
  <c r="AF55" i="6"/>
  <c r="AP62" i="8"/>
  <c r="AP126" i="8"/>
  <c r="AP94" i="8"/>
  <c r="AP150" i="8"/>
  <c r="AP142" i="8"/>
  <c r="AP86" i="8"/>
  <c r="AP110" i="8"/>
  <c r="AJ54" i="8" a="1"/>
  <c r="AN54" i="8" s="1"/>
  <c r="CM17" i="8" s="1"/>
  <c r="E100" i="8"/>
  <c r="AP158" i="8"/>
  <c r="AP118" i="8"/>
  <c r="AP78" i="8"/>
  <c r="AP134" i="8"/>
  <c r="AP102" i="8"/>
  <c r="AP70" i="8"/>
  <c r="AJ54" i="8"/>
  <c r="CI17" i="8" s="1"/>
  <c r="AP156" i="8"/>
  <c r="AP148" i="8"/>
  <c r="AP140" i="8"/>
  <c r="AP132" i="8"/>
  <c r="AP124" i="8"/>
  <c r="AP116" i="8"/>
  <c r="AP108" i="8"/>
  <c r="AP100" i="8"/>
  <c r="AP92" i="8"/>
  <c r="AP84" i="8"/>
  <c r="AP76" i="8"/>
  <c r="AP68" i="8"/>
  <c r="AP154" i="8"/>
  <c r="AP146" i="8"/>
  <c r="AP138" i="8"/>
  <c r="AP130" i="8"/>
  <c r="AP122" i="8"/>
  <c r="AP114" i="8"/>
  <c r="AP106" i="8"/>
  <c r="AP98" i="8"/>
  <c r="AP90" i="8"/>
  <c r="AP82" i="8"/>
  <c r="AP74" i="8"/>
  <c r="AP66" i="8"/>
  <c r="AP152" i="8"/>
  <c r="AP144" i="8"/>
  <c r="AP136" i="8"/>
  <c r="AP128" i="8"/>
  <c r="AP120" i="8"/>
  <c r="AP112" i="8"/>
  <c r="AP104" i="8"/>
  <c r="AP96" i="8"/>
  <c r="AP88" i="8"/>
  <c r="AP80" i="8"/>
  <c r="AP72" i="8"/>
  <c r="AP64" i="8"/>
  <c r="AP60" i="8"/>
  <c r="AQ60" i="8" s="1"/>
  <c r="AQ61" i="8" s="1"/>
  <c r="AQ62" i="8" s="1"/>
  <c r="BN53" i="8"/>
  <c r="BO53" i="8" s="1"/>
  <c r="BP53" i="8" s="1"/>
  <c r="BQ53" i="8" s="1"/>
  <c r="BR53" i="8" s="1"/>
  <c r="BS53" i="8" s="1"/>
  <c r="BT53" i="8" s="1"/>
  <c r="AZ53" i="8"/>
  <c r="BA53" i="8" s="1"/>
  <c r="BB53" i="8" s="1"/>
  <c r="BC53" i="8" s="1"/>
  <c r="BD53" i="8" s="1"/>
  <c r="BE53" i="8" s="1"/>
  <c r="BF53" i="8" s="1"/>
  <c r="AW58" i="7"/>
  <c r="AX58" i="7" s="1"/>
  <c r="AW60" i="7"/>
  <c r="AW62" i="7"/>
  <c r="AW64" i="7"/>
  <c r="AW65" i="7"/>
  <c r="AW67" i="7"/>
  <c r="AW69" i="7"/>
  <c r="AW71" i="7"/>
  <c r="AW73" i="7"/>
  <c r="AW75" i="7"/>
  <c r="AW77" i="7"/>
  <c r="AW79" i="7"/>
  <c r="AW81" i="7"/>
  <c r="AW83" i="7"/>
  <c r="AW85" i="7"/>
  <c r="AW87" i="7"/>
  <c r="AW89" i="7"/>
  <c r="AW91" i="7"/>
  <c r="AW93" i="7"/>
  <c r="AW95" i="7"/>
  <c r="AW97" i="7"/>
  <c r="AW99" i="7"/>
  <c r="AW101" i="7"/>
  <c r="AW103" i="7"/>
  <c r="AW105" i="7"/>
  <c r="AW107" i="7"/>
  <c r="AW109" i="7"/>
  <c r="AW111" i="7"/>
  <c r="AW113" i="7"/>
  <c r="AW115" i="7"/>
  <c r="AW117" i="7"/>
  <c r="AW119" i="7"/>
  <c r="AW121" i="7"/>
  <c r="AW123" i="7"/>
  <c r="AW125" i="7"/>
  <c r="AW127" i="7"/>
  <c r="AW129" i="7"/>
  <c r="AW131" i="7"/>
  <c r="AW133" i="7"/>
  <c r="AW135" i="7"/>
  <c r="AW137" i="7"/>
  <c r="AW139" i="7"/>
  <c r="AW141" i="7"/>
  <c r="AW143" i="7"/>
  <c r="AW145" i="7"/>
  <c r="AW147" i="7"/>
  <c r="AW149" i="7"/>
  <c r="AW151" i="7"/>
  <c r="AW153" i="7"/>
  <c r="AW155" i="7"/>
  <c r="AW157" i="7"/>
  <c r="AF147" i="6"/>
  <c r="AF139" i="6"/>
  <c r="AF131" i="6"/>
  <c r="AF123" i="6"/>
  <c r="AF115" i="6"/>
  <c r="AF107" i="6"/>
  <c r="AF99" i="6"/>
  <c r="AF91" i="6"/>
  <c r="AF83" i="6"/>
  <c r="AF75" i="6"/>
  <c r="AF67" i="6"/>
  <c r="AF59" i="6"/>
  <c r="AP159" i="8"/>
  <c r="AP157" i="8"/>
  <c r="AP155" i="8"/>
  <c r="AP153" i="8"/>
  <c r="AP151" i="8"/>
  <c r="AP149" i="8"/>
  <c r="AP147" i="8"/>
  <c r="AP145" i="8"/>
  <c r="AP143" i="8"/>
  <c r="AP141" i="8"/>
  <c r="AP139" i="8"/>
  <c r="AP137" i="8"/>
  <c r="AP135" i="8"/>
  <c r="AP133" i="8"/>
  <c r="AP131" i="8"/>
  <c r="AP129" i="8"/>
  <c r="AP127" i="8"/>
  <c r="AP125" i="8"/>
  <c r="AP123" i="8"/>
  <c r="AP121" i="8"/>
  <c r="AP119" i="8"/>
  <c r="AP117" i="8"/>
  <c r="AP115" i="8"/>
  <c r="AP113" i="8"/>
  <c r="AP111" i="8"/>
  <c r="AP109" i="8"/>
  <c r="AP107" i="8"/>
  <c r="AP105" i="8"/>
  <c r="AP103" i="8"/>
  <c r="AP101" i="8"/>
  <c r="AP99" i="8"/>
  <c r="AP97" i="8"/>
  <c r="AP95" i="8"/>
  <c r="AP93" i="8"/>
  <c r="AP91" i="8"/>
  <c r="AP89" i="8"/>
  <c r="AP87" i="8"/>
  <c r="AP85" i="8"/>
  <c r="AP83" i="8"/>
  <c r="AP81" i="8"/>
  <c r="AP79" i="8"/>
  <c r="AP77" i="8"/>
  <c r="AP75" i="8"/>
  <c r="AP73" i="8"/>
  <c r="AP71" i="8"/>
  <c r="AP69" i="8"/>
  <c r="AP67" i="8"/>
  <c r="AP65" i="8"/>
  <c r="AP63" i="8"/>
  <c r="AF50" i="6"/>
  <c r="AF52" i="6"/>
  <c r="AF54" i="6"/>
  <c r="AF56" i="6"/>
  <c r="AF58" i="6"/>
  <c r="AF60" i="6"/>
  <c r="AF62" i="6"/>
  <c r="AF64" i="6"/>
  <c r="AF66" i="6"/>
  <c r="AF68" i="6"/>
  <c r="AF70" i="6"/>
  <c r="AF72" i="6"/>
  <c r="AF74" i="6"/>
  <c r="AF76" i="6"/>
  <c r="AF78" i="6"/>
  <c r="AF80" i="6"/>
  <c r="AF82" i="6"/>
  <c r="AF84" i="6"/>
  <c r="AF86" i="6"/>
  <c r="AF88" i="6"/>
  <c r="AF90" i="6"/>
  <c r="AF92" i="6"/>
  <c r="AF94" i="6"/>
  <c r="AF96" i="6"/>
  <c r="AF98" i="6"/>
  <c r="AF100" i="6"/>
  <c r="AF102" i="6"/>
  <c r="AF104" i="6"/>
  <c r="AF106" i="6"/>
  <c r="AF108" i="6"/>
  <c r="AF110" i="6"/>
  <c r="AF112" i="6"/>
  <c r="AF114" i="6"/>
  <c r="AF116" i="6"/>
  <c r="AF118" i="6"/>
  <c r="AF120" i="6"/>
  <c r="AF122" i="6"/>
  <c r="AF124" i="6"/>
  <c r="AF126" i="6"/>
  <c r="AF128" i="6"/>
  <c r="AF130" i="6"/>
  <c r="AF132" i="6"/>
  <c r="AF134" i="6"/>
  <c r="AF136" i="6"/>
  <c r="AF138" i="6"/>
  <c r="AF140" i="6"/>
  <c r="AF142" i="6"/>
  <c r="AF144" i="6"/>
  <c r="AF146" i="6"/>
  <c r="AF148" i="6"/>
  <c r="R96" i="7"/>
  <c r="W97" i="7"/>
  <c r="T72" i="7"/>
  <c r="U94" i="7"/>
  <c r="AL84" i="7"/>
  <c r="V81" i="7"/>
  <c r="V71" i="7"/>
  <c r="R138" i="7"/>
  <c r="AI138" i="7"/>
  <c r="AK114" i="7"/>
  <c r="T114" i="7"/>
  <c r="AO95" i="7"/>
  <c r="AQ95" i="7"/>
  <c r="Z95" i="7"/>
  <c r="Z152" i="7"/>
  <c r="AL152" i="7"/>
  <c r="R150" i="7"/>
  <c r="V80" i="7"/>
  <c r="AQ66" i="7"/>
  <c r="T138" i="7"/>
  <c r="S156" i="7"/>
  <c r="T66" i="7"/>
  <c r="S95" i="7"/>
  <c r="AK95" i="7"/>
  <c r="AE141" i="7"/>
  <c r="S89" i="7"/>
  <c r="V132" i="7"/>
  <c r="S111" i="7"/>
  <c r="P141" i="7"/>
  <c r="Q152" i="7"/>
  <c r="AM152" i="7"/>
  <c r="AB103" i="7"/>
  <c r="O66" i="7"/>
  <c r="AH66" i="7"/>
  <c r="T141" i="7"/>
  <c r="AD139" i="7"/>
  <c r="AD152" i="7"/>
  <c r="AC116" i="7"/>
  <c r="AC108" i="7"/>
  <c r="Q64" i="7"/>
  <c r="P62" i="7"/>
  <c r="E65" i="8"/>
  <c r="AJ66" i="8"/>
  <c r="U116" i="7"/>
  <c r="AK141" i="7"/>
  <c r="AN153" i="7"/>
  <c r="Z94" i="7"/>
  <c r="AF80" i="7"/>
  <c r="AN63" i="7"/>
  <c r="U141" i="7"/>
  <c r="Q146" i="7"/>
  <c r="R152" i="7"/>
  <c r="AM146" i="7"/>
  <c r="AD141" i="7"/>
  <c r="AJ147" i="7"/>
  <c r="O71" i="7"/>
  <c r="V63" i="7"/>
  <c r="AG132" i="7"/>
  <c r="AA152" i="7"/>
  <c r="R70" i="7"/>
  <c r="O76" i="7"/>
  <c r="R147" i="7"/>
  <c r="Q141" i="7"/>
  <c r="R116" i="7"/>
  <c r="Q140" i="7"/>
  <c r="AJ152" i="7"/>
  <c r="AN147" i="7"/>
  <c r="AF146" i="7"/>
  <c r="AC146" i="7"/>
  <c r="AH116" i="7"/>
  <c r="AF108" i="7"/>
  <c r="R80" i="7"/>
  <c r="W141" i="7"/>
  <c r="O141" i="7"/>
  <c r="W112" i="7"/>
  <c r="AI141" i="7"/>
  <c r="AF141" i="7"/>
  <c r="AL141" i="7"/>
  <c r="AE147" i="7"/>
  <c r="Q72" i="7"/>
  <c r="AM132" i="7"/>
  <c r="P132" i="7"/>
  <c r="S78" i="7"/>
  <c r="P95" i="7"/>
  <c r="AM89" i="7"/>
  <c r="AE95" i="7"/>
  <c r="S141" i="7"/>
  <c r="W145" i="7"/>
  <c r="V147" i="7"/>
  <c r="V141" i="7"/>
  <c r="R141" i="7"/>
  <c r="AG141" i="7"/>
  <c r="AN141" i="7"/>
  <c r="AM141" i="7"/>
  <c r="AH141" i="7"/>
  <c r="AJ141" i="7"/>
  <c r="AC141" i="7"/>
  <c r="U89" i="7"/>
  <c r="AL132" i="7"/>
  <c r="W95" i="7"/>
  <c r="O95" i="7"/>
  <c r="E76" i="8"/>
  <c r="AD89" i="7"/>
  <c r="AC120" i="7"/>
  <c r="AC63" i="7"/>
  <c r="AI63" i="7"/>
  <c r="AF94" i="7"/>
  <c r="AF114" i="7"/>
  <c r="Q94" i="7"/>
  <c r="O120" i="7"/>
  <c r="AI127" i="7"/>
  <c r="Q84" i="7"/>
  <c r="W80" i="7"/>
  <c r="O80" i="7"/>
  <c r="AB62" i="7"/>
  <c r="AH94" i="7"/>
  <c r="AI62" i="7"/>
  <c r="P119" i="7"/>
  <c r="AO114" i="7"/>
  <c r="S71" i="7"/>
  <c r="R63" i="7"/>
  <c r="Q65" i="7"/>
  <c r="S80" i="7"/>
  <c r="X91" i="6"/>
  <c r="Q140" i="6"/>
  <c r="W95" i="6"/>
  <c r="T84" i="6"/>
  <c r="Z63" i="7"/>
  <c r="Y63" i="7"/>
  <c r="AI94" i="7"/>
  <c r="AB111" i="7"/>
  <c r="V135" i="7"/>
  <c r="AG114" i="7"/>
  <c r="Q70" i="7"/>
  <c r="E68" i="8"/>
  <c r="AK147" i="7"/>
  <c r="O114" i="7"/>
  <c r="Q116" i="7"/>
  <c r="P135" i="7"/>
  <c r="V152" i="7"/>
  <c r="AO152" i="7"/>
  <c r="AM116" i="7"/>
  <c r="AC152" i="7"/>
  <c r="AI125" i="7"/>
  <c r="AD116" i="7"/>
  <c r="AD140" i="7"/>
  <c r="AF152" i="7"/>
  <c r="AJ148" i="7"/>
  <c r="AI116" i="7"/>
  <c r="AN135" i="7"/>
  <c r="AC135" i="7"/>
  <c r="U77" i="7"/>
  <c r="O89" i="7"/>
  <c r="V99" i="7"/>
  <c r="AK120" i="7"/>
  <c r="AN103" i="7"/>
  <c r="V127" i="7"/>
  <c r="W70" i="7"/>
  <c r="W76" i="7"/>
  <c r="AA89" i="7"/>
  <c r="AL89" i="7"/>
  <c r="Q114" i="7"/>
  <c r="AE114" i="7"/>
  <c r="AF124" i="7"/>
  <c r="AF127" i="7"/>
  <c r="E71" i="8"/>
  <c r="T119" i="7"/>
  <c r="U125" i="7"/>
  <c r="U114" i="7"/>
  <c r="V116" i="7"/>
  <c r="W116" i="7"/>
  <c r="U152" i="7"/>
  <c r="AH152" i="7"/>
  <c r="AI114" i="7"/>
  <c r="AI148" i="7"/>
  <c r="AG152" i="7"/>
  <c r="AC114" i="7"/>
  <c r="AF135" i="7"/>
  <c r="AF116" i="7"/>
  <c r="AG116" i="7"/>
  <c r="O77" i="7"/>
  <c r="AI120" i="7"/>
  <c r="V70" i="7"/>
  <c r="E62" i="8"/>
  <c r="Y89" i="7"/>
  <c r="AE89" i="7"/>
  <c r="AE130" i="7"/>
  <c r="U130" i="7"/>
  <c r="AN130" i="7"/>
  <c r="T65" i="6"/>
  <c r="X139" i="7"/>
  <c r="AE139" i="7"/>
  <c r="P139" i="7"/>
  <c r="R139" i="7"/>
  <c r="Y138" i="7"/>
  <c r="AG138" i="7"/>
  <c r="AA138" i="7"/>
  <c r="V138" i="7"/>
  <c r="P138" i="7"/>
  <c r="Y145" i="7"/>
  <c r="O145" i="7"/>
  <c r="AJ145" i="7"/>
  <c r="AF145" i="7"/>
  <c r="R145" i="7"/>
  <c r="S150" i="7"/>
  <c r="Q157" i="7"/>
  <c r="T139" i="7"/>
  <c r="AN145" i="7"/>
  <c r="AI139" i="7"/>
  <c r="AB108" i="7"/>
  <c r="P108" i="7"/>
  <c r="AK108" i="7"/>
  <c r="S108" i="7"/>
  <c r="AL108" i="7"/>
  <c r="U143" i="7"/>
  <c r="AM143" i="7"/>
  <c r="Z146" i="7"/>
  <c r="AL146" i="7"/>
  <c r="T146" i="7"/>
  <c r="AE146" i="7"/>
  <c r="U146" i="7"/>
  <c r="V133" i="7"/>
  <c r="AM133" i="7"/>
  <c r="AK100" i="7"/>
  <c r="AB100" i="7"/>
  <c r="R100" i="7"/>
  <c r="AK70" i="7"/>
  <c r="AO70" i="7"/>
  <c r="X70" i="7"/>
  <c r="Y70" i="7"/>
  <c r="AQ70" i="7"/>
  <c r="O70" i="7"/>
  <c r="T70" i="7"/>
  <c r="AC70" i="7"/>
  <c r="AD70" i="7"/>
  <c r="Z70" i="7"/>
  <c r="S70" i="7"/>
  <c r="P70" i="7"/>
  <c r="U70" i="7"/>
  <c r="AM70" i="7"/>
  <c r="AE70" i="7"/>
  <c r="AJ70" i="7"/>
  <c r="AB70" i="7"/>
  <c r="R76" i="7"/>
  <c r="S76" i="7"/>
  <c r="AI78" i="7"/>
  <c r="O78" i="7"/>
  <c r="R82" i="7"/>
  <c r="V82" i="7"/>
  <c r="AM87" i="7"/>
  <c r="W87" i="7"/>
  <c r="AA87" i="7"/>
  <c r="R68" i="7"/>
  <c r="S68" i="7"/>
  <c r="Y150" i="7"/>
  <c r="AD150" i="7"/>
  <c r="AN150" i="7"/>
  <c r="AB150" i="7"/>
  <c r="V150" i="7"/>
  <c r="AF150" i="7"/>
  <c r="O150" i="7"/>
  <c r="W150" i="7"/>
  <c r="Z137" i="7"/>
  <c r="AM137" i="7"/>
  <c r="AK134" i="7"/>
  <c r="AC134" i="7"/>
  <c r="AI134" i="7"/>
  <c r="W73" i="6"/>
  <c r="S59" i="6"/>
  <c r="W58" i="6"/>
  <c r="Q130" i="7"/>
  <c r="AH137" i="7"/>
  <c r="AO150" i="7"/>
  <c r="AI157" i="7"/>
  <c r="AI129" i="7"/>
  <c r="AC109" i="7"/>
  <c r="AF109" i="7"/>
  <c r="AN109" i="7"/>
  <c r="AD109" i="7"/>
  <c r="E74" i="8"/>
  <c r="AJ74" i="8"/>
  <c r="E77" i="8"/>
  <c r="E73" i="8"/>
  <c r="AJ73" i="8"/>
  <c r="AJ63" i="8"/>
  <c r="E75" i="8"/>
  <c r="AJ75" i="8"/>
  <c r="Q134" i="7"/>
  <c r="R157" i="7"/>
  <c r="V139" i="7"/>
  <c r="AO130" i="7"/>
  <c r="AG139" i="7"/>
  <c r="AD134" i="7"/>
  <c r="AA150" i="7"/>
  <c r="Z121" i="7"/>
  <c r="AA121" i="7"/>
  <c r="O58" i="7"/>
  <c r="P72" i="7"/>
  <c r="W89" i="7"/>
  <c r="R89" i="7"/>
  <c r="V120" i="7"/>
  <c r="AA111" i="7"/>
  <c r="Z114" i="7"/>
  <c r="S97" i="7"/>
  <c r="Z89" i="7"/>
  <c r="AI97" i="7"/>
  <c r="AG89" i="7"/>
  <c r="AN89" i="7"/>
  <c r="W77" i="7"/>
  <c r="V89" i="7"/>
  <c r="Q89" i="7"/>
  <c r="AB149" i="7"/>
  <c r="AD149" i="7"/>
  <c r="Q149" i="7"/>
  <c r="AA60" i="7"/>
  <c r="O60" i="7"/>
  <c r="AM64" i="7"/>
  <c r="Z64" i="7"/>
  <c r="U64" i="7"/>
  <c r="AJ64" i="7"/>
  <c r="R64" i="7"/>
  <c r="AD97" i="7"/>
  <c r="Z97" i="7"/>
  <c r="AQ97" i="7"/>
  <c r="Q97" i="7"/>
  <c r="U97" i="7"/>
  <c r="AE97" i="7"/>
  <c r="AC97" i="7"/>
  <c r="X97" i="7"/>
  <c r="P97" i="7"/>
  <c r="T97" i="7"/>
  <c r="AL78" i="7"/>
  <c r="Q78" i="7"/>
  <c r="U78" i="7"/>
  <c r="AH78" i="7"/>
  <c r="AK78" i="7"/>
  <c r="AA78" i="7"/>
  <c r="P78" i="7"/>
  <c r="T78" i="7"/>
  <c r="AC82" i="7"/>
  <c r="AN82" i="7"/>
  <c r="Y82" i="7"/>
  <c r="X82" i="7"/>
  <c r="P82" i="7"/>
  <c r="T82" i="7"/>
  <c r="O82" i="7"/>
  <c r="S82" i="7"/>
  <c r="W82" i="7"/>
  <c r="U138" i="7"/>
  <c r="Q138" i="7"/>
  <c r="U134" i="7"/>
  <c r="P144" i="7"/>
  <c r="AO109" i="7"/>
  <c r="W139" i="7"/>
  <c r="S139" i="7"/>
  <c r="O139" i="7"/>
  <c r="S145" i="7"/>
  <c r="T130" i="7"/>
  <c r="AK139" i="7"/>
  <c r="AL134" i="7"/>
  <c r="AH138" i="7"/>
  <c r="AC138" i="7"/>
  <c r="AN139" i="7"/>
  <c r="AK138" i="7"/>
  <c r="AH109" i="7"/>
  <c r="AD138" i="7"/>
  <c r="AO139" i="7"/>
  <c r="W71" i="7"/>
  <c r="R71" i="7"/>
  <c r="T94" i="7"/>
  <c r="R127" i="7"/>
  <c r="AE127" i="7"/>
  <c r="AM127" i="7"/>
  <c r="Q127" i="7"/>
  <c r="W127" i="7"/>
  <c r="AJ127" i="7"/>
  <c r="R153" i="7"/>
  <c r="AM153" i="7"/>
  <c r="AF153" i="7"/>
  <c r="Q154" i="7"/>
  <c r="AE154" i="7"/>
  <c r="X110" i="7"/>
  <c r="AD110" i="7"/>
  <c r="X103" i="7"/>
  <c r="Z103" i="7"/>
  <c r="AA132" i="7"/>
  <c r="O132" i="7"/>
  <c r="U132" i="7"/>
  <c r="AE132" i="7"/>
  <c r="AK132" i="7"/>
  <c r="AO132" i="7"/>
  <c r="T132" i="7"/>
  <c r="AD132" i="7"/>
  <c r="AI132" i="7"/>
  <c r="AN132" i="7"/>
  <c r="V97" i="7"/>
  <c r="V64" i="7"/>
  <c r="U82" i="7"/>
  <c r="V78" i="7"/>
  <c r="X130" i="6"/>
  <c r="Y94" i="7"/>
  <c r="Y78" i="7"/>
  <c r="Y97" i="7"/>
  <c r="AK97" i="7"/>
  <c r="AO97" i="7"/>
  <c r="AL64" i="7"/>
  <c r="AN100" i="7"/>
  <c r="AL100" i="7"/>
  <c r="O100" i="7"/>
  <c r="W100" i="7"/>
  <c r="AO100" i="7"/>
  <c r="AJ100" i="7"/>
  <c r="AA100" i="7"/>
  <c r="AF100" i="7"/>
  <c r="V100" i="7"/>
  <c r="AI95" i="7"/>
  <c r="AM95" i="7"/>
  <c r="AD95" i="7"/>
  <c r="R95" i="7"/>
  <c r="V95" i="7"/>
  <c r="AH95" i="7"/>
  <c r="AA95" i="7"/>
  <c r="Q95" i="7"/>
  <c r="U95" i="7"/>
  <c r="AG97" i="7"/>
  <c r="U84" i="7"/>
  <c r="AC84" i="7"/>
  <c r="AJ84" i="7"/>
  <c r="Z84" i="7"/>
  <c r="P84" i="7"/>
  <c r="AA62" i="7"/>
  <c r="AQ62" i="7"/>
  <c r="W62" i="7"/>
  <c r="AK89" i="7"/>
  <c r="AH89" i="7"/>
  <c r="X89" i="7"/>
  <c r="AB89" i="7"/>
  <c r="P89" i="7"/>
  <c r="T89" i="7"/>
  <c r="AQ89" i="7"/>
  <c r="AJ89" i="7"/>
  <c r="AC89" i="7"/>
  <c r="AI89" i="7"/>
  <c r="AF89" i="7"/>
  <c r="AN83" i="7"/>
  <c r="S83" i="7"/>
  <c r="AC139" i="7"/>
  <c r="AJ134" i="7"/>
  <c r="AH130" i="7"/>
  <c r="AI130" i="7"/>
  <c r="AG145" i="7"/>
  <c r="Z78" i="7"/>
  <c r="U88" i="7"/>
  <c r="R88" i="7"/>
  <c r="P61" i="7"/>
  <c r="O63" i="7"/>
  <c r="AG63" i="7"/>
  <c r="AK63" i="7"/>
  <c r="X63" i="7"/>
  <c r="P63" i="7"/>
  <c r="T63" i="7"/>
  <c r="AH63" i="7"/>
  <c r="AO63" i="7"/>
  <c r="AD63" i="7"/>
  <c r="AE63" i="7"/>
  <c r="AB63" i="7"/>
  <c r="AA63" i="7"/>
  <c r="S63" i="7"/>
  <c r="W63" i="7"/>
  <c r="AC94" i="7"/>
  <c r="O94" i="7"/>
  <c r="S94" i="7"/>
  <c r="W94" i="7"/>
  <c r="AE94" i="7"/>
  <c r="AL94" i="7"/>
  <c r="AA94" i="7"/>
  <c r="R94" i="7"/>
  <c r="V94" i="7"/>
  <c r="AM71" i="7"/>
  <c r="X71" i="7"/>
  <c r="Q71" i="7"/>
  <c r="U71" i="7"/>
  <c r="AN71" i="7"/>
  <c r="W138" i="7"/>
  <c r="S138" i="7"/>
  <c r="O138" i="7"/>
  <c r="V109" i="7"/>
  <c r="U139" i="7"/>
  <c r="Q139" i="7"/>
  <c r="V145" i="7"/>
  <c r="Q145" i="7"/>
  <c r="P130" i="7"/>
  <c r="AJ139" i="7"/>
  <c r="AG130" i="7"/>
  <c r="AF139" i="7"/>
  <c r="AI145" i="7"/>
  <c r="AL139" i="7"/>
  <c r="AM139" i="7"/>
  <c r="T71" i="7"/>
  <c r="W58" i="7"/>
  <c r="U63" i="7"/>
  <c r="P94" i="7"/>
  <c r="Q88" i="7"/>
  <c r="W117" i="7"/>
  <c r="AH132" i="7"/>
  <c r="Q132" i="7"/>
  <c r="S153" i="7"/>
  <c r="AN127" i="7"/>
  <c r="S127" i="7"/>
  <c r="AB153" i="7"/>
  <c r="R97" i="7"/>
  <c r="Q82" i="7"/>
  <c r="R78" i="7"/>
  <c r="V49" i="6"/>
  <c r="S49" i="6"/>
  <c r="X72" i="6"/>
  <c r="Z72" i="6"/>
  <c r="S62" i="6"/>
  <c r="Z62" i="6"/>
  <c r="AE64" i="7"/>
  <c r="Z82" i="7"/>
  <c r="X78" i="7"/>
  <c r="AM63" i="7"/>
  <c r="AD94" i="7"/>
  <c r="AJ63" i="7"/>
  <c r="AC78" i="7"/>
  <c r="AF63" i="7"/>
  <c r="AL63" i="7"/>
  <c r="AC92" i="7"/>
  <c r="R92" i="7"/>
  <c r="W90" i="6"/>
  <c r="P119" i="6"/>
  <c r="U126" i="7"/>
  <c r="AF126" i="7"/>
  <c r="Q108" i="6"/>
  <c r="W108" i="6"/>
  <c r="O92" i="7"/>
  <c r="S92" i="7"/>
  <c r="W92" i="7"/>
  <c r="Z92" i="7"/>
  <c r="P92" i="7"/>
  <c r="T92" i="7"/>
  <c r="AK91" i="7"/>
  <c r="AE91" i="7"/>
  <c r="AH91" i="7"/>
  <c r="O91" i="7"/>
  <c r="S91" i="7"/>
  <c r="W91" i="7"/>
  <c r="AJ91" i="7"/>
  <c r="AG91" i="7"/>
  <c r="AC91" i="7"/>
  <c r="Z91" i="7"/>
  <c r="Y91" i="7"/>
  <c r="P91" i="7"/>
  <c r="T91" i="7"/>
  <c r="AN87" i="7"/>
  <c r="AC87" i="7"/>
  <c r="Q87" i="7"/>
  <c r="U87" i="7"/>
  <c r="R87" i="7"/>
  <c r="V87" i="7"/>
  <c r="AI67" i="7"/>
  <c r="AQ67" i="7"/>
  <c r="Y67" i="7"/>
  <c r="Q147" i="7"/>
  <c r="R111" i="7"/>
  <c r="AL147" i="7"/>
  <c r="R59" i="7"/>
  <c r="AD91" i="7"/>
  <c r="AD87" i="7"/>
  <c r="AF62" i="7"/>
  <c r="AO62" i="7"/>
  <c r="AL62" i="7"/>
  <c r="AN62" i="7"/>
  <c r="X62" i="7"/>
  <c r="Q62" i="7"/>
  <c r="U62" i="7"/>
  <c r="Z62" i="7"/>
  <c r="R62" i="7"/>
  <c r="V62" i="7"/>
  <c r="AN99" i="7"/>
  <c r="P99" i="7"/>
  <c r="AG72" i="7"/>
  <c r="AF72" i="7"/>
  <c r="AI72" i="7"/>
  <c r="AJ72" i="7"/>
  <c r="AC72" i="7"/>
  <c r="T147" i="7"/>
  <c r="P147" i="7"/>
  <c r="V111" i="7"/>
  <c r="S146" i="7"/>
  <c r="O146" i="7"/>
  <c r="O122" i="7"/>
  <c r="AH146" i="7"/>
  <c r="AO147" i="7"/>
  <c r="AI146" i="7"/>
  <c r="AI147" i="7"/>
  <c r="AK146" i="7"/>
  <c r="AF147" i="7"/>
  <c r="AG146" i="7"/>
  <c r="AD146" i="7"/>
  <c r="AM147" i="7"/>
  <c r="S58" i="7"/>
  <c r="W72" i="7"/>
  <c r="S72" i="7"/>
  <c r="O72" i="7"/>
  <c r="S77" i="7"/>
  <c r="W67" i="7"/>
  <c r="V86" i="7"/>
  <c r="Q68" i="7"/>
  <c r="U99" i="7"/>
  <c r="AJ118" i="7"/>
  <c r="AO108" i="7"/>
  <c r="AJ108" i="7"/>
  <c r="W108" i="7"/>
  <c r="O108" i="7"/>
  <c r="O128" i="7"/>
  <c r="W128" i="7"/>
  <c r="Y130" i="7"/>
  <c r="AB130" i="7"/>
  <c r="AI151" i="7"/>
  <c r="T151" i="7"/>
  <c r="S87" i="7"/>
  <c r="V91" i="7"/>
  <c r="V92" i="7"/>
  <c r="T62" i="7"/>
  <c r="Q100" i="6"/>
  <c r="W100" i="6"/>
  <c r="AQ91" i="7"/>
  <c r="AH87" i="7"/>
  <c r="Y87" i="7"/>
  <c r="AC62" i="7"/>
  <c r="AN91" i="7"/>
  <c r="AK62" i="7"/>
  <c r="AI92" i="7"/>
  <c r="AO87" i="7"/>
  <c r="Q66" i="7"/>
  <c r="S66" i="7"/>
  <c r="AM88" i="7"/>
  <c r="AQ88" i="7"/>
  <c r="AD111" i="7"/>
  <c r="Z111" i="7"/>
  <c r="X111" i="7"/>
  <c r="W55" i="6"/>
  <c r="U55" i="6"/>
  <c r="Q93" i="7"/>
  <c r="R93" i="7"/>
  <c r="U147" i="7"/>
  <c r="W111" i="7"/>
  <c r="T112" i="7"/>
  <c r="AH147" i="7"/>
  <c r="AG147" i="7"/>
  <c r="T58" i="7"/>
  <c r="O67" i="7"/>
  <c r="AA108" i="7"/>
  <c r="Z108" i="7"/>
  <c r="Q108" i="7"/>
  <c r="U108" i="7"/>
  <c r="AD108" i="7"/>
  <c r="AH108" i="7"/>
  <c r="R108" i="7"/>
  <c r="V108" i="7"/>
  <c r="AE108" i="7"/>
  <c r="AI108" i="7"/>
  <c r="AM108" i="7"/>
  <c r="AD133" i="7"/>
  <c r="AJ133" i="7"/>
  <c r="AH133" i="7"/>
  <c r="T87" i="7"/>
  <c r="Q91" i="7"/>
  <c r="Q92" i="7"/>
  <c r="AB93" i="7"/>
  <c r="AB87" i="7"/>
  <c r="AD84" i="7"/>
  <c r="AB84" i="7"/>
  <c r="AA84" i="7"/>
  <c r="R84" i="7"/>
  <c r="V84" i="7"/>
  <c r="AN84" i="7"/>
  <c r="AM84" i="7"/>
  <c r="X84" i="7"/>
  <c r="AQ84" i="7"/>
  <c r="O84" i="7"/>
  <c r="S84" i="7"/>
  <c r="W84" i="7"/>
  <c r="P74" i="7"/>
  <c r="AQ74" i="7"/>
  <c r="W147" i="7"/>
  <c r="S147" i="7"/>
  <c r="O147" i="7"/>
  <c r="V137" i="7"/>
  <c r="W125" i="7"/>
  <c r="U111" i="7"/>
  <c r="O111" i="7"/>
  <c r="W146" i="7"/>
  <c r="R146" i="7"/>
  <c r="V146" i="7"/>
  <c r="AJ146" i="7"/>
  <c r="AF111" i="7"/>
  <c r="AO146" i="7"/>
  <c r="AC147" i="7"/>
  <c r="AD147" i="7"/>
  <c r="AO125" i="7"/>
  <c r="W74" i="7"/>
  <c r="V72" i="7"/>
  <c r="R72" i="7"/>
  <c r="Q77" i="7"/>
  <c r="T67" i="7"/>
  <c r="W68" i="7"/>
  <c r="O68" i="7"/>
  <c r="R99" i="7"/>
  <c r="AN108" i="7"/>
  <c r="AG108" i="7"/>
  <c r="T108" i="7"/>
  <c r="Q133" i="7"/>
  <c r="Y147" i="7"/>
  <c r="X108" i="7"/>
  <c r="AB127" i="7"/>
  <c r="O127" i="7"/>
  <c r="T127" i="7"/>
  <c r="AC127" i="7"/>
  <c r="AG127" i="7"/>
  <c r="AK127" i="7"/>
  <c r="AO127" i="7"/>
  <c r="P127" i="7"/>
  <c r="U127" i="7"/>
  <c r="AD127" i="7"/>
  <c r="AH127" i="7"/>
  <c r="AL127" i="7"/>
  <c r="Y153" i="7"/>
  <c r="Z153" i="7"/>
  <c r="V153" i="7"/>
  <c r="AI153" i="7"/>
  <c r="X153" i="7"/>
  <c r="O153" i="7"/>
  <c r="W153" i="7"/>
  <c r="AJ153" i="7"/>
  <c r="AB141" i="7"/>
  <c r="Y141" i="7"/>
  <c r="X132" i="7"/>
  <c r="Z132" i="7"/>
  <c r="R132" i="7"/>
  <c r="S132" i="7"/>
  <c r="W132" i="7"/>
  <c r="AF132" i="7"/>
  <c r="AJ132" i="7"/>
  <c r="P87" i="7"/>
  <c r="U91" i="7"/>
  <c r="V93" i="7"/>
  <c r="T84" i="7"/>
  <c r="U92" i="7"/>
  <c r="S62" i="7"/>
  <c r="R108" i="6"/>
  <c r="P80" i="6"/>
  <c r="V80" i="6"/>
  <c r="Y84" i="7"/>
  <c r="Y62" i="7"/>
  <c r="AO84" i="7"/>
  <c r="AD72" i="7"/>
  <c r="AG62" i="7"/>
  <c r="S60" i="7"/>
  <c r="AH60" i="7"/>
  <c r="T60" i="7"/>
  <c r="AI100" i="7"/>
  <c r="P100" i="7"/>
  <c r="T100" i="7"/>
  <c r="AQ100" i="7"/>
  <c r="Q100" i="7"/>
  <c r="U100" i="7"/>
  <c r="P80" i="7"/>
  <c r="T80" i="7"/>
  <c r="Q80" i="7"/>
  <c r="U80" i="7"/>
  <c r="AL91" i="7"/>
  <c r="AJ87" i="7"/>
  <c r="W73" i="7"/>
  <c r="AQ73" i="7"/>
  <c r="X135" i="7"/>
  <c r="R63" i="6"/>
  <c r="AA103" i="7"/>
  <c r="O103" i="7"/>
  <c r="W103" i="7"/>
  <c r="AJ103" i="7"/>
  <c r="AI96" i="7"/>
  <c r="AN96" i="7"/>
  <c r="Q96" i="7"/>
  <c r="U96" i="7"/>
  <c r="AM96" i="7"/>
  <c r="AF96" i="7"/>
  <c r="AG96" i="7"/>
  <c r="AA96" i="7"/>
  <c r="W140" i="7"/>
  <c r="O140" i="7"/>
  <c r="AE122" i="7"/>
  <c r="AI140" i="7"/>
  <c r="Q69" i="7"/>
  <c r="AO69" i="7"/>
  <c r="O144" i="7"/>
  <c r="V110" i="7"/>
  <c r="AC154" i="7"/>
  <c r="V96" i="7"/>
  <c r="AA140" i="7"/>
  <c r="AO96" i="7"/>
  <c r="AN65" i="7"/>
  <c r="P65" i="7"/>
  <c r="AK65" i="7"/>
  <c r="AF65" i="7"/>
  <c r="AK58" i="7"/>
  <c r="AH58" i="7"/>
  <c r="AJ93" i="7"/>
  <c r="AK93" i="7"/>
  <c r="AH93" i="7"/>
  <c r="O93" i="7"/>
  <c r="S93" i="7"/>
  <c r="W93" i="7"/>
  <c r="AD93" i="7"/>
  <c r="AE93" i="7"/>
  <c r="AM93" i="7"/>
  <c r="X93" i="7"/>
  <c r="W114" i="7"/>
  <c r="P114" i="7"/>
  <c r="T116" i="7"/>
  <c r="U135" i="7"/>
  <c r="P152" i="7"/>
  <c r="AK140" i="7"/>
  <c r="AO116" i="7"/>
  <c r="AN156" i="7"/>
  <c r="AJ116" i="7"/>
  <c r="AN144" i="7"/>
  <c r="AK135" i="7"/>
  <c r="AD114" i="7"/>
  <c r="AI152" i="7"/>
  <c r="AJ156" i="7"/>
  <c r="AM135" i="7"/>
  <c r="V58" i="7"/>
  <c r="R58" i="7"/>
  <c r="W69" i="7"/>
  <c r="AJ117" i="7"/>
  <c r="AO120" i="7"/>
  <c r="AG120" i="7"/>
  <c r="T120" i="7"/>
  <c r="AL110" i="7"/>
  <c r="Q110" i="7"/>
  <c r="AL153" i="7"/>
  <c r="AH153" i="7"/>
  <c r="AD153" i="7"/>
  <c r="U153" i="7"/>
  <c r="Q153" i="7"/>
  <c r="AM154" i="7"/>
  <c r="P154" i="7"/>
  <c r="AF103" i="7"/>
  <c r="R103" i="7"/>
  <c r="AD143" i="7"/>
  <c r="T96" i="7"/>
  <c r="O96" i="7"/>
  <c r="Z141" i="7"/>
  <c r="AA141" i="7"/>
  <c r="X133" i="7"/>
  <c r="R133" i="7"/>
  <c r="AE133" i="7"/>
  <c r="AN133" i="7"/>
  <c r="U93" i="7"/>
  <c r="P93" i="7"/>
  <c r="E83" i="8"/>
  <c r="AJ83" i="8"/>
  <c r="AJ81" i="8"/>
  <c r="E81" i="8"/>
  <c r="AJ61" i="8"/>
  <c r="E61" i="8"/>
  <c r="AJ64" i="8"/>
  <c r="E64" i="8"/>
  <c r="AB65" i="7"/>
  <c r="AA93" i="7"/>
  <c r="AL93" i="7"/>
  <c r="AL66" i="7"/>
  <c r="AI66" i="7"/>
  <c r="AF66" i="7"/>
  <c r="AA66" i="7"/>
  <c r="Z66" i="7"/>
  <c r="X66" i="7"/>
  <c r="R66" i="7"/>
  <c r="V66" i="7"/>
  <c r="AM66" i="7"/>
  <c r="AN66" i="7"/>
  <c r="AG66" i="7"/>
  <c r="AE66" i="7"/>
  <c r="AK66" i="7"/>
  <c r="AJ66" i="7"/>
  <c r="AC66" i="7"/>
  <c r="AD66" i="7"/>
  <c r="AO66" i="7"/>
  <c r="AB66" i="7"/>
  <c r="AL140" i="7"/>
  <c r="R81" i="7"/>
  <c r="AM117" i="7"/>
  <c r="O117" i="7"/>
  <c r="AI103" i="7"/>
  <c r="S103" i="7"/>
  <c r="AJ143" i="7"/>
  <c r="P96" i="7"/>
  <c r="X152" i="7"/>
  <c r="Y152" i="7"/>
  <c r="AB152" i="7"/>
  <c r="P63" i="6"/>
  <c r="V63" i="6"/>
  <c r="S63" i="6"/>
  <c r="X63" i="6"/>
  <c r="Z63" i="6"/>
  <c r="V84" i="6"/>
  <c r="Z84" i="6"/>
  <c r="P84" i="6"/>
  <c r="X96" i="7"/>
  <c r="AQ96" i="7"/>
  <c r="O119" i="7"/>
  <c r="V144" i="7"/>
  <c r="S114" i="7"/>
  <c r="P116" i="7"/>
  <c r="O112" i="7"/>
  <c r="U140" i="7"/>
  <c r="T152" i="7"/>
  <c r="AN152" i="7"/>
  <c r="AO144" i="7"/>
  <c r="AN114" i="7"/>
  <c r="AN116" i="7"/>
  <c r="AL116" i="7"/>
  <c r="T144" i="7"/>
  <c r="V114" i="7"/>
  <c r="R114" i="7"/>
  <c r="S116" i="7"/>
  <c r="O116" i="7"/>
  <c r="V122" i="7"/>
  <c r="R135" i="7"/>
  <c r="T156" i="7"/>
  <c r="S140" i="7"/>
  <c r="W152" i="7"/>
  <c r="S152" i="7"/>
  <c r="O152" i="7"/>
  <c r="AH114" i="7"/>
  <c r="AL114" i="7"/>
  <c r="AH135" i="7"/>
  <c r="AK116" i="7"/>
  <c r="AO140" i="7"/>
  <c r="AM114" i="7"/>
  <c r="AK152" i="7"/>
  <c r="AE152" i="7"/>
  <c r="AJ114" i="7"/>
  <c r="AN146" i="7"/>
  <c r="U58" i="7"/>
  <c r="Q58" i="7"/>
  <c r="S69" i="7"/>
  <c r="AD117" i="7"/>
  <c r="AM120" i="7"/>
  <c r="AE120" i="7"/>
  <c r="Q120" i="7"/>
  <c r="AI110" i="7"/>
  <c r="AB110" i="7"/>
  <c r="AO153" i="7"/>
  <c r="AK153" i="7"/>
  <c r="AG153" i="7"/>
  <c r="AC153" i="7"/>
  <c r="T153" i="7"/>
  <c r="P153" i="7"/>
  <c r="AL154" i="7"/>
  <c r="AO103" i="7"/>
  <c r="AE103" i="7"/>
  <c r="AK103" i="7"/>
  <c r="AI133" i="7"/>
  <c r="U133" i="7"/>
  <c r="AA143" i="7"/>
  <c r="S96" i="7"/>
  <c r="X141" i="7"/>
  <c r="AB146" i="7"/>
  <c r="Y146" i="7"/>
  <c r="AB154" i="7"/>
  <c r="Z138" i="7"/>
  <c r="X138" i="7"/>
  <c r="U66" i="7"/>
  <c r="P66" i="7"/>
  <c r="T93" i="7"/>
  <c r="U65" i="7"/>
  <c r="R87" i="6"/>
  <c r="V87" i="6"/>
  <c r="T63" i="6"/>
  <c r="R49" i="6"/>
  <c r="Q49" i="6"/>
  <c r="U49" i="6"/>
  <c r="Z49" i="6"/>
  <c r="V65" i="6"/>
  <c r="AJ91" i="8"/>
  <c r="Y96" i="7"/>
  <c r="Z93" i="7"/>
  <c r="Y66" i="7"/>
  <c r="AH70" i="7"/>
  <c r="AM100" i="7"/>
  <c r="AF84" i="7"/>
  <c r="AH62" i="7"/>
  <c r="AJ62" i="7"/>
  <c r="AL67" i="7"/>
  <c r="AH100" i="7"/>
  <c r="AG84" i="7"/>
  <c r="AH84" i="7"/>
  <c r="AE62" i="7"/>
  <c r="AG70" i="7"/>
  <c r="AE84" i="7"/>
  <c r="AJ72" i="8"/>
  <c r="Z100" i="7"/>
  <c r="X100" i="7"/>
  <c r="Y100" i="7"/>
  <c r="AL70" i="7"/>
  <c r="AC100" i="7"/>
  <c r="AD62" i="7"/>
  <c r="AM62" i="7"/>
  <c r="AC88" i="7"/>
  <c r="AD88" i="7"/>
  <c r="AN70" i="7"/>
  <c r="AE100" i="7"/>
  <c r="AI70" i="7"/>
  <c r="AD100" i="7"/>
  <c r="AK84" i="7"/>
  <c r="AE88" i="7"/>
  <c r="AF70" i="7"/>
  <c r="AG100" i="7"/>
  <c r="Q105" i="7"/>
  <c r="AI105" i="7"/>
  <c r="AB109" i="7"/>
  <c r="Y109" i="7"/>
  <c r="AB134" i="7"/>
  <c r="AA134" i="7"/>
  <c r="T134" i="7"/>
  <c r="Q109" i="7"/>
  <c r="AJ109" i="7"/>
  <c r="Q81" i="7"/>
  <c r="R69" i="7"/>
  <c r="Y143" i="7"/>
  <c r="Z143" i="7"/>
  <c r="X143" i="7"/>
  <c r="Q143" i="7"/>
  <c r="V143" i="7"/>
  <c r="AF143" i="7"/>
  <c r="AK143" i="7"/>
  <c r="AO143" i="7"/>
  <c r="R143" i="7"/>
  <c r="W143" i="7"/>
  <c r="AH143" i="7"/>
  <c r="AL143" i="7"/>
  <c r="V111" i="6"/>
  <c r="P111" i="6"/>
  <c r="X111" i="6"/>
  <c r="AK69" i="7"/>
  <c r="P83" i="7"/>
  <c r="AJ83" i="7"/>
  <c r="W134" i="7"/>
  <c r="S134" i="7"/>
  <c r="O134" i="7"/>
  <c r="S144" i="7"/>
  <c r="U150" i="7"/>
  <c r="Q150" i="7"/>
  <c r="T109" i="7"/>
  <c r="P109" i="7"/>
  <c r="S112" i="7"/>
  <c r="T122" i="7"/>
  <c r="AF144" i="7"/>
  <c r="AI112" i="7"/>
  <c r="AH150" i="7"/>
  <c r="AM109" i="7"/>
  <c r="AK109" i="7"/>
  <c r="AL109" i="7"/>
  <c r="AM112" i="7"/>
  <c r="AE109" i="7"/>
  <c r="AG109" i="7"/>
  <c r="AI109" i="7"/>
  <c r="Q101" i="7"/>
  <c r="V67" i="7"/>
  <c r="R67" i="7"/>
  <c r="S86" i="7"/>
  <c r="T81" i="7"/>
  <c r="U69" i="7"/>
  <c r="Q59" i="7"/>
  <c r="T99" i="7"/>
  <c r="O99" i="7"/>
  <c r="T88" i="7"/>
  <c r="P88" i="7"/>
  <c r="AH117" i="7"/>
  <c r="AD113" i="7"/>
  <c r="AI143" i="7"/>
  <c r="S143" i="7"/>
  <c r="X109" i="7"/>
  <c r="Z139" i="7"/>
  <c r="Y139" i="7"/>
  <c r="T154" i="7"/>
  <c r="AH154" i="7"/>
  <c r="U154" i="7"/>
  <c r="AI154" i="7"/>
  <c r="Y116" i="7"/>
  <c r="AA116" i="7"/>
  <c r="AB116" i="7"/>
  <c r="Z116" i="7"/>
  <c r="X116" i="7"/>
  <c r="AA149" i="7"/>
  <c r="AK149" i="7"/>
  <c r="P149" i="7"/>
  <c r="AL149" i="7"/>
  <c r="Y135" i="7"/>
  <c r="AA135" i="7"/>
  <c r="X114" i="7"/>
  <c r="AA114" i="7"/>
  <c r="S137" i="6"/>
  <c r="X137" i="6"/>
  <c r="Y88" i="7"/>
  <c r="AH88" i="7"/>
  <c r="AJ67" i="7"/>
  <c r="AC99" i="7"/>
  <c r="AD65" i="7"/>
  <c r="AJ65" i="7"/>
  <c r="AC65" i="7"/>
  <c r="Z65" i="7"/>
  <c r="Y65" i="7"/>
  <c r="AH65" i="7"/>
  <c r="AG65" i="7"/>
  <c r="AE65" i="7"/>
  <c r="AM65" i="7"/>
  <c r="AI65" i="7"/>
  <c r="AA65" i="7"/>
  <c r="R65" i="7"/>
  <c r="V65" i="7"/>
  <c r="AO65" i="7"/>
  <c r="AL65" i="7"/>
  <c r="X65" i="7"/>
  <c r="AQ65" i="7"/>
  <c r="O65" i="7"/>
  <c r="S65" i="7"/>
  <c r="W65" i="7"/>
  <c r="AD58" i="7"/>
  <c r="AA58" i="7"/>
  <c r="AM58" i="7"/>
  <c r="AO76" i="7"/>
  <c r="Y76" i="7"/>
  <c r="AB76" i="7"/>
  <c r="Z76" i="7"/>
  <c r="P76" i="7"/>
  <c r="T76" i="7"/>
  <c r="Q76" i="7"/>
  <c r="U76" i="7"/>
  <c r="X142" i="7"/>
  <c r="AB142" i="7"/>
  <c r="Q126" i="7"/>
  <c r="Z126" i="7"/>
  <c r="AK126" i="7"/>
  <c r="T126" i="7"/>
  <c r="AB126" i="7"/>
  <c r="AM126" i="7"/>
  <c r="S82" i="6"/>
  <c r="P82" i="6"/>
  <c r="T82" i="6"/>
  <c r="X82" i="6"/>
  <c r="X69" i="7"/>
  <c r="AF69" i="7"/>
  <c r="AD69" i="7"/>
  <c r="AB69" i="7"/>
  <c r="Z69" i="7"/>
  <c r="Y69" i="7"/>
  <c r="AN69" i="7"/>
  <c r="AI69" i="7"/>
  <c r="AA69" i="7"/>
  <c r="AG69" i="7"/>
  <c r="AN81" i="7"/>
  <c r="AG81" i="7"/>
  <c r="AE81" i="7"/>
  <c r="AF81" i="7"/>
  <c r="AB81" i="7"/>
  <c r="AA81" i="7"/>
  <c r="P134" i="7"/>
  <c r="U109" i="7"/>
  <c r="U81" i="7"/>
  <c r="V69" i="7"/>
  <c r="Y112" i="7"/>
  <c r="AB112" i="7"/>
  <c r="Z112" i="7"/>
  <c r="AA112" i="7"/>
  <c r="X112" i="7"/>
  <c r="Z117" i="7"/>
  <c r="U117" i="7"/>
  <c r="AM142" i="7"/>
  <c r="P123" i="7"/>
  <c r="AO123" i="7"/>
  <c r="X123" i="7"/>
  <c r="Y126" i="7"/>
  <c r="V85" i="6"/>
  <c r="X85" i="6"/>
  <c r="O88" i="7"/>
  <c r="AN88" i="7"/>
  <c r="AL88" i="7"/>
  <c r="AI88" i="7"/>
  <c r="Z88" i="7"/>
  <c r="AB88" i="7"/>
  <c r="AJ88" i="7"/>
  <c r="AO88" i="7"/>
  <c r="AF88" i="7"/>
  <c r="AA88" i="7"/>
  <c r="AG88" i="7"/>
  <c r="AK88" i="7"/>
  <c r="AL99" i="7"/>
  <c r="X99" i="7"/>
  <c r="Y99" i="7"/>
  <c r="AF99" i="7"/>
  <c r="AI99" i="7"/>
  <c r="AB99" i="7"/>
  <c r="AK99" i="7"/>
  <c r="AD99" i="7"/>
  <c r="Q67" i="7"/>
  <c r="AO67" i="7"/>
  <c r="AE67" i="7"/>
  <c r="X67" i="7"/>
  <c r="AA67" i="7"/>
  <c r="AD67" i="7"/>
  <c r="AG67" i="7"/>
  <c r="AK67" i="7"/>
  <c r="AF67" i="7"/>
  <c r="AB67" i="7"/>
  <c r="AH67" i="7"/>
  <c r="AM67" i="7"/>
  <c r="AN67" i="7"/>
  <c r="AC67" i="7"/>
  <c r="Z67" i="7"/>
  <c r="S73" i="7"/>
  <c r="AK73" i="7"/>
  <c r="AA73" i="7"/>
  <c r="AA74" i="7"/>
  <c r="AK74" i="7"/>
  <c r="Z74" i="7"/>
  <c r="V134" i="7"/>
  <c r="R134" i="7"/>
  <c r="AE134" i="7"/>
  <c r="W144" i="7"/>
  <c r="R144" i="7"/>
  <c r="T150" i="7"/>
  <c r="P150" i="7"/>
  <c r="W109" i="7"/>
  <c r="S109" i="7"/>
  <c r="O109" i="7"/>
  <c r="P112" i="7"/>
  <c r="P122" i="7"/>
  <c r="AF112" i="7"/>
  <c r="AH112" i="7"/>
  <c r="AJ112" i="7"/>
  <c r="AK144" i="7"/>
  <c r="AH134" i="7"/>
  <c r="AN112" i="7"/>
  <c r="AE112" i="7"/>
  <c r="AO134" i="7"/>
  <c r="V73" i="7"/>
  <c r="P101" i="7"/>
  <c r="U67" i="7"/>
  <c r="P67" i="7"/>
  <c r="W81" i="7"/>
  <c r="S81" i="7"/>
  <c r="O81" i="7"/>
  <c r="T69" i="7"/>
  <c r="P69" i="7"/>
  <c r="T83" i="7"/>
  <c r="W99" i="7"/>
  <c r="S99" i="7"/>
  <c r="W88" i="7"/>
  <c r="S88" i="7"/>
  <c r="AO117" i="7"/>
  <c r="AF117" i="7"/>
  <c r="Q117" i="7"/>
  <c r="AN143" i="7"/>
  <c r="AE143" i="7"/>
  <c r="O143" i="7"/>
  <c r="X134" i="7"/>
  <c r="AA109" i="7"/>
  <c r="Z109" i="7"/>
  <c r="AB147" i="7"/>
  <c r="Z147" i="7"/>
  <c r="AB143" i="7"/>
  <c r="V118" i="7"/>
  <c r="W118" i="7"/>
  <c r="AA133" i="7"/>
  <c r="Y133" i="7"/>
  <c r="Z133" i="7"/>
  <c r="O133" i="7"/>
  <c r="S133" i="7"/>
  <c r="W133" i="7"/>
  <c r="AF133" i="7"/>
  <c r="AK133" i="7"/>
  <c r="AO133" i="7"/>
  <c r="AB133" i="7"/>
  <c r="P133" i="7"/>
  <c r="T133" i="7"/>
  <c r="AC133" i="7"/>
  <c r="AG133" i="7"/>
  <c r="AL133" i="7"/>
  <c r="AB123" i="7"/>
  <c r="AO121" i="7"/>
  <c r="AH126" i="7"/>
  <c r="Q90" i="6"/>
  <c r="R90" i="6"/>
  <c r="P126" i="6"/>
  <c r="T126" i="6"/>
  <c r="R103" i="6"/>
  <c r="Q103" i="6"/>
  <c r="P103" i="6"/>
  <c r="Q71" i="6"/>
  <c r="P71" i="6"/>
  <c r="V71" i="6"/>
  <c r="Z71" i="6"/>
  <c r="R71" i="6"/>
  <c r="W71" i="6"/>
  <c r="T71" i="6"/>
  <c r="X71" i="6"/>
  <c r="X88" i="7"/>
  <c r="AE99" i="7"/>
  <c r="AH64" i="7"/>
  <c r="AF64" i="7"/>
  <c r="AK64" i="7"/>
  <c r="AC64" i="7"/>
  <c r="AN64" i="7"/>
  <c r="AD64" i="7"/>
  <c r="Y64" i="7"/>
  <c r="AQ64" i="7"/>
  <c r="AG64" i="7"/>
  <c r="AA64" i="7"/>
  <c r="O64" i="7"/>
  <c r="S64" i="7"/>
  <c r="W64" i="7"/>
  <c r="AO64" i="7"/>
  <c r="AI64" i="7"/>
  <c r="AB64" i="7"/>
  <c r="P64" i="7"/>
  <c r="T64" i="7"/>
  <c r="W54" i="6"/>
  <c r="Q54" i="6"/>
  <c r="AF78" i="7"/>
  <c r="AO78" i="7"/>
  <c r="AG78" i="7"/>
  <c r="AN78" i="7"/>
  <c r="AJ78" i="7"/>
  <c r="AE78" i="7"/>
  <c r="AD78" i="7"/>
  <c r="AM78" i="7"/>
  <c r="AB78" i="7"/>
  <c r="AQ78" i="7"/>
  <c r="AM82" i="7"/>
  <c r="AE82" i="7"/>
  <c r="AQ82" i="7"/>
  <c r="AO91" i="7"/>
  <c r="AM91" i="7"/>
  <c r="AB91" i="7"/>
  <c r="X91" i="7"/>
  <c r="AI91" i="7"/>
  <c r="AF91" i="7"/>
  <c r="AA91" i="7"/>
  <c r="AK87" i="7"/>
  <c r="AE87" i="7"/>
  <c r="X87" i="7"/>
  <c r="AF87" i="7"/>
  <c r="AG87" i="7"/>
  <c r="AL87" i="7"/>
  <c r="AI87" i="7"/>
  <c r="Z87" i="7"/>
  <c r="AQ87" i="7"/>
  <c r="P100" i="6"/>
  <c r="P108" i="6"/>
  <c r="Q65" i="6"/>
  <c r="P65" i="6"/>
  <c r="W65" i="6"/>
  <c r="Z65" i="6"/>
  <c r="R65" i="6"/>
  <c r="AJ70" i="8"/>
  <c r="E70" i="8"/>
  <c r="AJ90" i="8"/>
  <c r="E90" i="8"/>
  <c r="AF97" i="7"/>
  <c r="AJ97" i="7"/>
  <c r="AH97" i="7"/>
  <c r="AA97" i="7"/>
  <c r="AM97" i="7"/>
  <c r="AL97" i="7"/>
  <c r="AN97" i="7"/>
  <c r="AB97" i="7"/>
  <c r="AD115" i="7"/>
  <c r="U115" i="7"/>
  <c r="AF115" i="7"/>
  <c r="AC115" i="7"/>
  <c r="O115" i="7"/>
  <c r="W115" i="7"/>
  <c r="AA115" i="7"/>
  <c r="AE115" i="7"/>
  <c r="AO115" i="7"/>
  <c r="AN125" i="7"/>
  <c r="AE124" i="7"/>
  <c r="Y137" i="7"/>
  <c r="AO137" i="7"/>
  <c r="AE137" i="7"/>
  <c r="AB137" i="7"/>
  <c r="AN137" i="7"/>
  <c r="AI137" i="7"/>
  <c r="AJ137" i="7"/>
  <c r="X137" i="7"/>
  <c r="AK137" i="7"/>
  <c r="AF137" i="7"/>
  <c r="AD137" i="7"/>
  <c r="O137" i="7"/>
  <c r="S137" i="7"/>
  <c r="W137" i="7"/>
  <c r="AC137" i="7"/>
  <c r="AL137" i="7"/>
  <c r="P137" i="7"/>
  <c r="T137" i="7"/>
  <c r="AA113" i="7"/>
  <c r="U113" i="7"/>
  <c r="AH113" i="7"/>
  <c r="O113" i="7"/>
  <c r="W113" i="7"/>
  <c r="AJ113" i="7"/>
  <c r="AF113" i="7"/>
  <c r="Q113" i="7"/>
  <c r="AL113" i="7"/>
  <c r="W142" i="6"/>
  <c r="V142" i="6"/>
  <c r="R137" i="7"/>
  <c r="AO124" i="7"/>
  <c r="S124" i="7"/>
  <c r="S113" i="7"/>
  <c r="Z118" i="7"/>
  <c r="P118" i="7"/>
  <c r="T118" i="7"/>
  <c r="AC118" i="7"/>
  <c r="AG118" i="7"/>
  <c r="AL118" i="7"/>
  <c r="Q118" i="7"/>
  <c r="U118" i="7"/>
  <c r="AD118" i="7"/>
  <c r="AH118" i="7"/>
  <c r="AM118" i="7"/>
  <c r="R118" i="7"/>
  <c r="AE118" i="7"/>
  <c r="AN118" i="7"/>
  <c r="S118" i="7"/>
  <c r="AF118" i="7"/>
  <c r="AO118" i="7"/>
  <c r="AG156" i="7"/>
  <c r="AH156" i="7"/>
  <c r="P156" i="7"/>
  <c r="U156" i="7"/>
  <c r="AK156" i="7"/>
  <c r="Q156" i="7"/>
  <c r="W156" i="7"/>
  <c r="AA156" i="7"/>
  <c r="AC156" i="7"/>
  <c r="AI156" i="7"/>
  <c r="Y156" i="7"/>
  <c r="O156" i="7"/>
  <c r="Z149" i="7"/>
  <c r="Y149" i="7"/>
  <c r="AM149" i="7"/>
  <c r="R149" i="7"/>
  <c r="V149" i="7"/>
  <c r="AE149" i="7"/>
  <c r="AI149" i="7"/>
  <c r="AN149" i="7"/>
  <c r="O149" i="7"/>
  <c r="S149" i="7"/>
  <c r="W149" i="7"/>
  <c r="AF149" i="7"/>
  <c r="AJ149" i="7"/>
  <c r="AO149" i="7"/>
  <c r="T149" i="7"/>
  <c r="AG149" i="7"/>
  <c r="X149" i="7"/>
  <c r="U149" i="7"/>
  <c r="AH149" i="7"/>
  <c r="X125" i="7"/>
  <c r="Z125" i="7"/>
  <c r="AC125" i="7"/>
  <c r="AE125" i="7"/>
  <c r="AD125" i="7"/>
  <c r="AF125" i="7"/>
  <c r="AL125" i="7"/>
  <c r="Y125" i="7"/>
  <c r="AH125" i="7"/>
  <c r="AK125" i="7"/>
  <c r="AM125" i="7"/>
  <c r="AB125" i="7"/>
  <c r="AA125" i="7"/>
  <c r="O125" i="7"/>
  <c r="S125" i="7"/>
  <c r="AG125" i="7"/>
  <c r="AJ125" i="7"/>
  <c r="P125" i="7"/>
  <c r="T125" i="7"/>
  <c r="P151" i="7"/>
  <c r="AC151" i="7"/>
  <c r="AL151" i="7"/>
  <c r="R151" i="7"/>
  <c r="AE151" i="7"/>
  <c r="AN151" i="7"/>
  <c r="V151" i="7"/>
  <c r="Y151" i="7"/>
  <c r="AG151" i="7"/>
  <c r="P124" i="7"/>
  <c r="T124" i="7"/>
  <c r="AC124" i="7"/>
  <c r="AG124" i="7"/>
  <c r="AK124" i="7"/>
  <c r="X124" i="7"/>
  <c r="Q124" i="7"/>
  <c r="U124" i="7"/>
  <c r="AD124" i="7"/>
  <c r="AH124" i="7"/>
  <c r="AM124" i="7"/>
  <c r="AL124" i="7"/>
  <c r="V124" i="7"/>
  <c r="AI124" i="7"/>
  <c r="O124" i="7"/>
  <c r="W124" i="7"/>
  <c r="AJ124" i="7"/>
  <c r="V125" i="7"/>
  <c r="O129" i="7"/>
  <c r="W129" i="7"/>
  <c r="AK129" i="7"/>
  <c r="Q129" i="7"/>
  <c r="AD129" i="7"/>
  <c r="AM129" i="7"/>
  <c r="S129" i="7"/>
  <c r="AO129" i="7"/>
  <c r="AA129" i="7"/>
  <c r="U129" i="7"/>
  <c r="AB124" i="7"/>
  <c r="Q137" i="7"/>
  <c r="Q125" i="7"/>
  <c r="S115" i="7"/>
  <c r="AG137" i="7"/>
  <c r="AN124" i="7"/>
  <c r="R124" i="7"/>
  <c r="AI118" i="7"/>
  <c r="AK118" i="7"/>
  <c r="AJ151" i="7"/>
  <c r="AC149" i="7"/>
  <c r="AA137" i="7"/>
  <c r="Z119" i="7"/>
  <c r="AD119" i="7"/>
  <c r="R119" i="7"/>
  <c r="W119" i="7"/>
  <c r="AA119" i="7"/>
  <c r="S119" i="7"/>
  <c r="AA110" i="7"/>
  <c r="O110" i="7"/>
  <c r="S110" i="7"/>
  <c r="W110" i="7"/>
  <c r="AF110" i="7"/>
  <c r="AJ110" i="7"/>
  <c r="AN110" i="7"/>
  <c r="Y110" i="7"/>
  <c r="P110" i="7"/>
  <c r="T110" i="7"/>
  <c r="AC110" i="7"/>
  <c r="AG110" i="7"/>
  <c r="AK110" i="7"/>
  <c r="AO110" i="7"/>
  <c r="R110" i="7"/>
  <c r="AE110" i="7"/>
  <c r="AM110" i="7"/>
  <c r="Z110" i="7"/>
  <c r="U110" i="7"/>
  <c r="AH110" i="7"/>
  <c r="S106" i="7"/>
  <c r="AE106" i="7"/>
  <c r="AO106" i="7"/>
  <c r="O106" i="7"/>
  <c r="AG106" i="7"/>
  <c r="W106" i="7"/>
  <c r="AJ106" i="7"/>
  <c r="Y106" i="7"/>
  <c r="AB106" i="7"/>
  <c r="R121" i="7"/>
  <c r="P121" i="7"/>
  <c r="W121" i="7"/>
  <c r="AC121" i="7"/>
  <c r="AH121" i="7"/>
  <c r="AM121" i="7"/>
  <c r="S121" i="7"/>
  <c r="V121" i="7"/>
  <c r="AD121" i="7"/>
  <c r="AK121" i="7"/>
  <c r="Y121" i="7"/>
  <c r="AE121" i="7"/>
  <c r="AL121" i="7"/>
  <c r="Q121" i="7"/>
  <c r="AG121" i="7"/>
  <c r="U121" i="7"/>
  <c r="AI121" i="7"/>
  <c r="T74" i="7"/>
  <c r="V59" i="7"/>
  <c r="Z122" i="7"/>
  <c r="AK122" i="7"/>
  <c r="R122" i="7"/>
  <c r="W122" i="7"/>
  <c r="AC122" i="7"/>
  <c r="AD122" i="7"/>
  <c r="S122" i="7"/>
  <c r="Y111" i="7"/>
  <c r="AC111" i="7"/>
  <c r="AL111" i="7"/>
  <c r="AM111" i="7"/>
  <c r="AO111" i="7"/>
  <c r="AH111" i="7"/>
  <c r="AN111" i="7"/>
  <c r="AE111" i="7"/>
  <c r="AJ111" i="7"/>
  <c r="AI111" i="7"/>
  <c r="AK111" i="7"/>
  <c r="AG111" i="7"/>
  <c r="P111" i="7"/>
  <c r="T111" i="7"/>
  <c r="AO135" i="7"/>
  <c r="AG135" i="7"/>
  <c r="AE135" i="7"/>
  <c r="AD135" i="7"/>
  <c r="Q135" i="7"/>
  <c r="S135" i="7"/>
  <c r="W135" i="7"/>
  <c r="Z135" i="7"/>
  <c r="AI135" i="7"/>
  <c r="AL135" i="7"/>
  <c r="O135" i="7"/>
  <c r="T135" i="7"/>
  <c r="AB136" i="7"/>
  <c r="Q136" i="7"/>
  <c r="AH136" i="7"/>
  <c r="U136" i="7"/>
  <c r="AM136" i="7"/>
  <c r="Q136" i="6"/>
  <c r="S136" i="6"/>
  <c r="R52" i="6"/>
  <c r="V52" i="6"/>
  <c r="AF60" i="7"/>
  <c r="AN60" i="7"/>
  <c r="AK60" i="7"/>
  <c r="Z60" i="7"/>
  <c r="AL60" i="7"/>
  <c r="AO60" i="7"/>
  <c r="AI60" i="7"/>
  <c r="AD60" i="7"/>
  <c r="AM60" i="7"/>
  <c r="Y60" i="7"/>
  <c r="AG60" i="7"/>
  <c r="AJ60" i="7"/>
  <c r="AB60" i="7"/>
  <c r="AQ60" i="7"/>
  <c r="Q60" i="7"/>
  <c r="AE60" i="7"/>
  <c r="X60" i="7"/>
  <c r="P60" i="7"/>
  <c r="U60" i="7"/>
  <c r="AC60" i="7"/>
  <c r="R60" i="7"/>
  <c r="V60" i="7"/>
  <c r="W113" i="6"/>
  <c r="R113" i="6"/>
  <c r="U113" i="6"/>
  <c r="Q113" i="6"/>
  <c r="AM85" i="7"/>
  <c r="AN85" i="7"/>
  <c r="AO86" i="7"/>
  <c r="AB86" i="7"/>
  <c r="Y86" i="7"/>
  <c r="AJ86" i="7"/>
  <c r="AA86" i="7"/>
  <c r="Z86" i="7"/>
  <c r="AH86" i="7"/>
  <c r="AG86" i="7"/>
  <c r="P86" i="7"/>
  <c r="T86" i="7"/>
  <c r="AF86" i="7"/>
  <c r="X86" i="7"/>
  <c r="Q86" i="7"/>
  <c r="U86" i="7"/>
  <c r="AG101" i="7"/>
  <c r="AJ101" i="7"/>
  <c r="AF101" i="7"/>
  <c r="AL101" i="7"/>
  <c r="AH101" i="7"/>
  <c r="AO101" i="7"/>
  <c r="AA101" i="7"/>
  <c r="R101" i="7"/>
  <c r="V101" i="7"/>
  <c r="O101" i="7"/>
  <c r="S101" i="7"/>
  <c r="W101" i="7"/>
  <c r="AC59" i="7"/>
  <c r="AE59" i="7"/>
  <c r="AK59" i="7"/>
  <c r="AD59" i="7"/>
  <c r="AA59" i="7"/>
  <c r="AI59" i="7"/>
  <c r="AB59" i="7"/>
  <c r="O59" i="7"/>
  <c r="S59" i="7"/>
  <c r="W59" i="7"/>
  <c r="P59" i="7"/>
  <c r="T59" i="7"/>
  <c r="AH73" i="7"/>
  <c r="AG73" i="7"/>
  <c r="AD73" i="7"/>
  <c r="AE73" i="7"/>
  <c r="AB73" i="7"/>
  <c r="AL73" i="7"/>
  <c r="AN73" i="7"/>
  <c r="AF73" i="7"/>
  <c r="AJ73" i="7"/>
  <c r="X73" i="7"/>
  <c r="Y73" i="7"/>
  <c r="AO73" i="7"/>
  <c r="AC73" i="7"/>
  <c r="AM73" i="7"/>
  <c r="AI73" i="7"/>
  <c r="P73" i="7"/>
  <c r="T73" i="7"/>
  <c r="Z73" i="7"/>
  <c r="Q73" i="7"/>
  <c r="U73" i="7"/>
  <c r="AL83" i="7"/>
  <c r="AG83" i="7"/>
  <c r="AI83" i="7"/>
  <c r="Y83" i="7"/>
  <c r="AA83" i="7"/>
  <c r="Q83" i="7"/>
  <c r="U83" i="7"/>
  <c r="AE83" i="7"/>
  <c r="X83" i="7"/>
  <c r="R83" i="7"/>
  <c r="V83" i="7"/>
  <c r="AH74" i="7"/>
  <c r="AD74" i="7"/>
  <c r="AG74" i="7"/>
  <c r="AL74" i="7"/>
  <c r="AO74" i="7"/>
  <c r="AF74" i="7"/>
  <c r="AB74" i="7"/>
  <c r="AC74" i="7"/>
  <c r="AI74" i="7"/>
  <c r="AM74" i="7"/>
  <c r="Y74" i="7"/>
  <c r="AJ74" i="7"/>
  <c r="AE74" i="7"/>
  <c r="AN74" i="7"/>
  <c r="Q74" i="7"/>
  <c r="U74" i="7"/>
  <c r="X74" i="7"/>
  <c r="R74" i="7"/>
  <c r="V74" i="7"/>
  <c r="S74" i="7"/>
  <c r="R73" i="7"/>
  <c r="T101" i="7"/>
  <c r="W86" i="7"/>
  <c r="O86" i="7"/>
  <c r="U59" i="7"/>
  <c r="W83" i="7"/>
  <c r="O83" i="7"/>
  <c r="AB122" i="7"/>
  <c r="AD157" i="7"/>
  <c r="AA157" i="7"/>
  <c r="T157" i="7"/>
  <c r="Z157" i="7"/>
  <c r="AK157" i="7"/>
  <c r="AG157" i="7"/>
  <c r="AL157" i="7"/>
  <c r="P157" i="7"/>
  <c r="U157" i="7"/>
  <c r="AO112" i="7"/>
  <c r="AC112" i="7"/>
  <c r="AK112" i="7"/>
  <c r="AL112" i="7"/>
  <c r="Q112" i="7"/>
  <c r="U112" i="7"/>
  <c r="AD112" i="7"/>
  <c r="R112" i="7"/>
  <c r="V112" i="7"/>
  <c r="AB135" i="7"/>
  <c r="Z154" i="7"/>
  <c r="X154" i="7"/>
  <c r="AD154" i="7"/>
  <c r="R154" i="7"/>
  <c r="V154" i="7"/>
  <c r="AF154" i="7"/>
  <c r="AJ154" i="7"/>
  <c r="AN154" i="7"/>
  <c r="AA154" i="7"/>
  <c r="O154" i="7"/>
  <c r="S154" i="7"/>
  <c r="W154" i="7"/>
  <c r="AG154" i="7"/>
  <c r="AK154" i="7"/>
  <c r="AO154" i="7"/>
  <c r="P131" i="7"/>
  <c r="AC131" i="7"/>
  <c r="Y103" i="7"/>
  <c r="P103" i="7"/>
  <c r="T103" i="7"/>
  <c r="AC103" i="7"/>
  <c r="AG103" i="7"/>
  <c r="AL103" i="7"/>
  <c r="Q103" i="7"/>
  <c r="U103" i="7"/>
  <c r="AD103" i="7"/>
  <c r="AH103" i="7"/>
  <c r="AM103" i="7"/>
  <c r="Z130" i="7"/>
  <c r="AF130" i="7"/>
  <c r="AC130" i="7"/>
  <c r="AD130" i="7"/>
  <c r="AL130" i="7"/>
  <c r="R130" i="7"/>
  <c r="V130" i="7"/>
  <c r="X130" i="7"/>
  <c r="AA130" i="7"/>
  <c r="AK130" i="7"/>
  <c r="AM130" i="7"/>
  <c r="AJ130" i="7"/>
  <c r="O130" i="7"/>
  <c r="S130" i="7"/>
  <c r="W130" i="7"/>
  <c r="AF136" i="7"/>
  <c r="T121" i="6"/>
  <c r="R121" i="6"/>
  <c r="U121" i="6"/>
  <c r="U146" i="6"/>
  <c r="X146" i="6"/>
  <c r="W146" i="6"/>
  <c r="U93" i="6"/>
  <c r="Q93" i="6"/>
  <c r="R93" i="6"/>
  <c r="T69" i="6"/>
  <c r="Z69" i="6"/>
  <c r="W56" i="6"/>
  <c r="Z56" i="6"/>
  <c r="Q83" i="6"/>
  <c r="U83" i="6"/>
  <c r="W83" i="6"/>
  <c r="Z83" i="6"/>
  <c r="Q61" i="6"/>
  <c r="W61" i="6"/>
  <c r="AN59" i="7"/>
  <c r="X147" i="7"/>
  <c r="AA153" i="7"/>
  <c r="Y132" i="7"/>
  <c r="AA146" i="7"/>
  <c r="P126" i="7"/>
  <c r="V126" i="7"/>
  <c r="AD126" i="7"/>
  <c r="AL126" i="7"/>
  <c r="E153" i="8"/>
  <c r="P147" i="6"/>
  <c r="S147" i="6"/>
  <c r="W147" i="6"/>
  <c r="X124" i="6"/>
  <c r="V124" i="6"/>
  <c r="S124" i="6"/>
  <c r="Q120" i="6"/>
  <c r="S120" i="6"/>
  <c r="W120" i="6"/>
  <c r="W148" i="6"/>
  <c r="V148" i="6"/>
  <c r="T148" i="6"/>
  <c r="R122" i="6"/>
  <c r="V122" i="6"/>
  <c r="W132" i="6"/>
  <c r="Q132" i="6"/>
  <c r="V133" i="6"/>
  <c r="S133" i="6"/>
  <c r="X133" i="6"/>
  <c r="X126" i="6"/>
  <c r="U126" i="6"/>
  <c r="W131" i="6"/>
  <c r="T131" i="6"/>
  <c r="V98" i="6"/>
  <c r="P98" i="6"/>
  <c r="R98" i="6"/>
  <c r="AJ85" i="8"/>
  <c r="E85" i="8"/>
  <c r="E102" i="8"/>
  <c r="AJ102" i="8"/>
  <c r="E104" i="8"/>
  <c r="AJ104" i="8"/>
  <c r="E101" i="8"/>
  <c r="AJ101" i="8"/>
  <c r="Q144" i="6"/>
  <c r="S91" i="6"/>
  <c r="S117" i="6"/>
  <c r="X104" i="6"/>
  <c r="Z80" i="6"/>
  <c r="Q73" i="6"/>
  <c r="T73" i="6"/>
  <c r="S68" i="6"/>
  <c r="V68" i="6"/>
  <c r="S81" i="6"/>
  <c r="V81" i="6"/>
  <c r="S72" i="6"/>
  <c r="U72" i="6"/>
  <c r="S85" i="6"/>
  <c r="P85" i="6"/>
  <c r="T85" i="6"/>
  <c r="Q84" i="6"/>
  <c r="R84" i="6"/>
  <c r="W84" i="6"/>
  <c r="S84" i="6"/>
  <c r="X84" i="6"/>
  <c r="AJ89" i="8"/>
  <c r="E89" i="8"/>
  <c r="AJ103" i="8"/>
  <c r="E103" i="8"/>
  <c r="E92" i="8"/>
  <c r="AJ92" i="8"/>
  <c r="AJ80" i="8"/>
  <c r="E80" i="8"/>
  <c r="AG95" i="7"/>
  <c r="AN58" i="7"/>
  <c r="AJ80" i="7"/>
  <c r="AN80" i="7"/>
  <c r="AA80" i="7"/>
  <c r="AE80" i="7"/>
  <c r="AB72" i="7"/>
  <c r="AL72" i="7"/>
  <c r="Z72" i="7"/>
  <c r="Q80" i="6"/>
  <c r="R80" i="6"/>
  <c r="W80" i="6"/>
  <c r="S80" i="6"/>
  <c r="X80" i="6"/>
  <c r="AL95" i="7"/>
  <c r="AN95" i="7"/>
  <c r="AF95" i="7"/>
  <c r="AJ95" i="7"/>
  <c r="X95" i="7"/>
  <c r="AB95" i="7"/>
  <c r="Y95" i="7"/>
  <c r="O74" i="7"/>
  <c r="AF58" i="7"/>
  <c r="AQ58" i="7"/>
  <c r="AG58" i="7"/>
  <c r="Y58" i="7"/>
  <c r="AB58" i="7"/>
  <c r="AI58" i="7"/>
  <c r="AJ58" i="7"/>
  <c r="AL58" i="7"/>
  <c r="AO58" i="7"/>
  <c r="AE58" i="7"/>
  <c r="AC58" i="7"/>
  <c r="X58" i="7"/>
  <c r="Z58" i="7"/>
  <c r="AH92" i="7"/>
  <c r="AB92" i="7"/>
  <c r="AN92" i="7"/>
  <c r="W62" i="6"/>
  <c r="AQ63" i="7"/>
  <c r="X65" i="6"/>
  <c r="S65" i="6"/>
  <c r="U82" i="6"/>
  <c r="Q107" i="7"/>
  <c r="AM107" i="7"/>
  <c r="AE107" i="7"/>
  <c r="V107" i="7"/>
  <c r="AB128" i="7"/>
  <c r="Z128" i="7"/>
  <c r="R128" i="7"/>
  <c r="V128" i="7"/>
  <c r="AE128" i="7"/>
  <c r="AI128" i="7"/>
  <c r="AM128" i="7"/>
  <c r="AA128" i="7"/>
  <c r="P128" i="7"/>
  <c r="T128" i="7"/>
  <c r="AC128" i="7"/>
  <c r="AG128" i="7"/>
  <c r="AK128" i="7"/>
  <c r="AO128" i="7"/>
  <c r="X128" i="7"/>
  <c r="Q128" i="7"/>
  <c r="AD128" i="7"/>
  <c r="AL128" i="7"/>
  <c r="S128" i="7"/>
  <c r="AF128" i="7"/>
  <c r="AN128" i="7"/>
  <c r="Y128" i="7"/>
  <c r="U128" i="7"/>
  <c r="AH128" i="7"/>
  <c r="P148" i="7"/>
  <c r="T148" i="7"/>
  <c r="AC148" i="7"/>
  <c r="AM148" i="7"/>
  <c r="AO148" i="7"/>
  <c r="AD148" i="7"/>
  <c r="AE148" i="7"/>
  <c r="Z148" i="7"/>
  <c r="R148" i="7"/>
  <c r="V148" i="7"/>
  <c r="AF148" i="7"/>
  <c r="AK148" i="7"/>
  <c r="O148" i="7"/>
  <c r="W148" i="7"/>
  <c r="AA148" i="7"/>
  <c r="AB148" i="7"/>
  <c r="AH148" i="7"/>
  <c r="AN148" i="7"/>
  <c r="Q148" i="7"/>
  <c r="AL148" i="7"/>
  <c r="AG148" i="7"/>
  <c r="S148" i="7"/>
  <c r="T104" i="7"/>
  <c r="AI104" i="7"/>
  <c r="U104" i="7"/>
  <c r="AE104" i="7"/>
  <c r="O104" i="7"/>
  <c r="V104" i="7"/>
  <c r="P104" i="7"/>
  <c r="R98" i="7"/>
  <c r="V98" i="7"/>
  <c r="AA131" i="7"/>
  <c r="AB131" i="7"/>
  <c r="Y131" i="7"/>
  <c r="O131" i="7"/>
  <c r="S131" i="7"/>
  <c r="W131" i="7"/>
  <c r="AF131" i="7"/>
  <c r="AJ131" i="7"/>
  <c r="AN131" i="7"/>
  <c r="Q131" i="7"/>
  <c r="U131" i="7"/>
  <c r="AD131" i="7"/>
  <c r="AH131" i="7"/>
  <c r="AL131" i="7"/>
  <c r="R131" i="7"/>
  <c r="AE131" i="7"/>
  <c r="AM131" i="7"/>
  <c r="T131" i="7"/>
  <c r="AG131" i="7"/>
  <c r="AO131" i="7"/>
  <c r="Z131" i="7"/>
  <c r="X131" i="7"/>
  <c r="V131" i="7"/>
  <c r="AI131" i="7"/>
  <c r="AQ85" i="7"/>
  <c r="AD85" i="7"/>
  <c r="AI85" i="7"/>
  <c r="AC85" i="7"/>
  <c r="AE85" i="7"/>
  <c r="AJ85" i="7"/>
  <c r="Y85" i="7"/>
  <c r="AO85" i="7"/>
  <c r="AL85" i="7"/>
  <c r="AK85" i="7"/>
  <c r="AH85" i="7"/>
  <c r="X85" i="7"/>
  <c r="AB85" i="7"/>
  <c r="AG85" i="7"/>
  <c r="AF85" i="7"/>
  <c r="Z85" i="7"/>
  <c r="O85" i="7"/>
  <c r="S85" i="7"/>
  <c r="W85" i="7"/>
  <c r="AA85" i="7"/>
  <c r="Q85" i="7"/>
  <c r="U85" i="7"/>
  <c r="P85" i="7"/>
  <c r="R85" i="7"/>
  <c r="T85" i="7"/>
  <c r="V85" i="7"/>
  <c r="AK131" i="7"/>
  <c r="Y129" i="7"/>
  <c r="P129" i="7"/>
  <c r="T129" i="7"/>
  <c r="AC129" i="7"/>
  <c r="AH129" i="7"/>
  <c r="AL129" i="7"/>
  <c r="AF129" i="7"/>
  <c r="R129" i="7"/>
  <c r="V129" i="7"/>
  <c r="AE129" i="7"/>
  <c r="AJ129" i="7"/>
  <c r="AN129" i="7"/>
  <c r="X120" i="7"/>
  <c r="AB120" i="7"/>
  <c r="S120" i="7"/>
  <c r="R120" i="7"/>
  <c r="W120" i="7"/>
  <c r="AF120" i="7"/>
  <c r="AJ120" i="7"/>
  <c r="AN120" i="7"/>
  <c r="P120" i="7"/>
  <c r="U120" i="7"/>
  <c r="AD120" i="7"/>
  <c r="AH120" i="7"/>
  <c r="AL120" i="7"/>
  <c r="Y117" i="7"/>
  <c r="P117" i="7"/>
  <c r="T117" i="7"/>
  <c r="AC117" i="7"/>
  <c r="AG117" i="7"/>
  <c r="AL117" i="7"/>
  <c r="AB117" i="7"/>
  <c r="AK117" i="7"/>
  <c r="R117" i="7"/>
  <c r="V117" i="7"/>
  <c r="AE117" i="7"/>
  <c r="AI117" i="7"/>
  <c r="AN117" i="7"/>
  <c r="AF134" i="7"/>
  <c r="AG134" i="7"/>
  <c r="AM134" i="7"/>
  <c r="AN134" i="7"/>
  <c r="V142" i="7"/>
  <c r="P142" i="7"/>
  <c r="Y142" i="7"/>
  <c r="AF142" i="7"/>
  <c r="AK142" i="7"/>
  <c r="T142" i="7"/>
  <c r="AC142" i="7"/>
  <c r="AI142" i="7"/>
  <c r="AN142" i="7"/>
  <c r="AB155" i="7"/>
  <c r="T155" i="7"/>
  <c r="AO155" i="7"/>
  <c r="AF155" i="7"/>
  <c r="E136" i="8"/>
  <c r="V110" i="6"/>
  <c r="Q110" i="6"/>
  <c r="U110" i="6"/>
  <c r="P78" i="6"/>
  <c r="T78" i="6"/>
  <c r="X78" i="6"/>
  <c r="Z78" i="6"/>
  <c r="R78" i="6"/>
  <c r="V78" i="6"/>
  <c r="Q78" i="6"/>
  <c r="U78" i="6"/>
  <c r="S78" i="6"/>
  <c r="W78" i="6"/>
  <c r="Q51" i="6"/>
  <c r="X51" i="6"/>
  <c r="T51" i="6"/>
  <c r="S51" i="6"/>
  <c r="W51" i="6"/>
  <c r="AB129" i="7"/>
  <c r="X150" i="7"/>
  <c r="AG150" i="7"/>
  <c r="AL150" i="7"/>
  <c r="AE150" i="7"/>
  <c r="Z150" i="7"/>
  <c r="AK150" i="7"/>
  <c r="AM150" i="7"/>
  <c r="AI150" i="7"/>
  <c r="AC150" i="7"/>
  <c r="AA122" i="7"/>
  <c r="X122" i="7"/>
  <c r="Y122" i="7"/>
  <c r="AJ122" i="7"/>
  <c r="AM122" i="7"/>
  <c r="AH122" i="7"/>
  <c r="AO122" i="7"/>
  <c r="Q122" i="7"/>
  <c r="U122" i="7"/>
  <c r="AL122" i="7"/>
  <c r="AF122" i="7"/>
  <c r="AN122" i="7"/>
  <c r="AI122" i="7"/>
  <c r="AM156" i="7"/>
  <c r="AD156" i="7"/>
  <c r="AO156" i="7"/>
  <c r="R156" i="7"/>
  <c r="V156" i="7"/>
  <c r="AF156" i="7"/>
  <c r="AL156" i="7"/>
  <c r="AE156" i="7"/>
  <c r="Z151" i="7"/>
  <c r="O151" i="7"/>
  <c r="S151" i="7"/>
  <c r="W151" i="7"/>
  <c r="AF151" i="7"/>
  <c r="AK151" i="7"/>
  <c r="AO151" i="7"/>
  <c r="Q151" i="7"/>
  <c r="U151" i="7"/>
  <c r="AD151" i="7"/>
  <c r="AH151" i="7"/>
  <c r="AM151" i="7"/>
  <c r="Y115" i="7"/>
  <c r="X115" i="7"/>
  <c r="AI115" i="7"/>
  <c r="AN115" i="7"/>
  <c r="AJ115" i="7"/>
  <c r="AH115" i="7"/>
  <c r="P115" i="7"/>
  <c r="T115" i="7"/>
  <c r="AB115" i="7"/>
  <c r="AK115" i="7"/>
  <c r="AG115" i="7"/>
  <c r="AL115" i="7"/>
  <c r="AM115" i="7"/>
  <c r="Z115" i="7"/>
  <c r="R115" i="7"/>
  <c r="V115" i="7"/>
  <c r="AG142" i="7"/>
  <c r="S142" i="7"/>
  <c r="V106" i="7"/>
  <c r="T106" i="7"/>
  <c r="AA106" i="7"/>
  <c r="AF106" i="7"/>
  <c r="AK106" i="7"/>
  <c r="P106" i="7"/>
  <c r="X106" i="7"/>
  <c r="AC106" i="7"/>
  <c r="AI106" i="7"/>
  <c r="AN106" i="7"/>
  <c r="X155" i="7"/>
  <c r="O136" i="7"/>
  <c r="T136" i="7"/>
  <c r="Y136" i="7"/>
  <c r="AD136" i="7"/>
  <c r="AK136" i="7"/>
  <c r="AI136" i="7"/>
  <c r="R136" i="7"/>
  <c r="Z136" i="7"/>
  <c r="AG136" i="7"/>
  <c r="AO136" i="7"/>
  <c r="P136" i="7"/>
  <c r="V136" i="7"/>
  <c r="AC136" i="7"/>
  <c r="AL136" i="7"/>
  <c r="T112" i="6"/>
  <c r="R112" i="6"/>
  <c r="V112" i="6"/>
  <c r="V105" i="7"/>
  <c r="AB105" i="7"/>
  <c r="AM105" i="7"/>
  <c r="AE105" i="7"/>
  <c r="AB138" i="7"/>
  <c r="AE138" i="7"/>
  <c r="AJ138" i="7"/>
  <c r="AF138" i="7"/>
  <c r="AN138" i="7"/>
  <c r="AM138" i="7"/>
  <c r="AL138" i="7"/>
  <c r="AO138" i="7"/>
  <c r="AH140" i="7"/>
  <c r="AF140" i="7"/>
  <c r="AN140" i="7"/>
  <c r="R140" i="7"/>
  <c r="V140" i="7"/>
  <c r="AB140" i="7"/>
  <c r="Y140" i="7"/>
  <c r="X140" i="7"/>
  <c r="AC140" i="7"/>
  <c r="AM140" i="7"/>
  <c r="AE140" i="7"/>
  <c r="AG140" i="7"/>
  <c r="AJ140" i="7"/>
  <c r="P140" i="7"/>
  <c r="T140" i="7"/>
  <c r="AA145" i="7"/>
  <c r="AO145" i="7"/>
  <c r="AD145" i="7"/>
  <c r="AE145" i="7"/>
  <c r="AL145" i="7"/>
  <c r="P145" i="7"/>
  <c r="T145" i="7"/>
  <c r="AB145" i="7"/>
  <c r="Z145" i="7"/>
  <c r="AK145" i="7"/>
  <c r="AC145" i="7"/>
  <c r="AM145" i="7"/>
  <c r="AH145" i="7"/>
  <c r="X145" i="7"/>
  <c r="AB113" i="7"/>
  <c r="Z113" i="7"/>
  <c r="P113" i="7"/>
  <c r="T113" i="7"/>
  <c r="AC113" i="7"/>
  <c r="AG113" i="7"/>
  <c r="AK113" i="7"/>
  <c r="AO113" i="7"/>
  <c r="X113" i="7"/>
  <c r="R113" i="7"/>
  <c r="V113" i="7"/>
  <c r="AE113" i="7"/>
  <c r="AI113" i="7"/>
  <c r="AM113" i="7"/>
  <c r="AO142" i="7"/>
  <c r="AE142" i="7"/>
  <c r="O142" i="7"/>
  <c r="P155" i="7"/>
  <c r="V97" i="6"/>
  <c r="W97" i="6"/>
  <c r="P97" i="6"/>
  <c r="T97" i="6"/>
  <c r="V77" i="7"/>
  <c r="V68" i="7"/>
  <c r="O126" i="7"/>
  <c r="AG126" i="7"/>
  <c r="R126" i="7"/>
  <c r="X126" i="7"/>
  <c r="AC126" i="7"/>
  <c r="AI126" i="7"/>
  <c r="AO126" i="7"/>
  <c r="Q109" i="6"/>
  <c r="S109" i="6"/>
  <c r="U130" i="6"/>
  <c r="R130" i="6"/>
  <c r="V116" i="6"/>
  <c r="P116" i="6"/>
  <c r="R116" i="6"/>
  <c r="S128" i="6"/>
  <c r="R128" i="6"/>
  <c r="W107" i="6"/>
  <c r="Q107" i="6"/>
  <c r="R95" i="6"/>
  <c r="X95" i="6"/>
  <c r="Q88" i="6"/>
  <c r="S88" i="6"/>
  <c r="U88" i="6"/>
  <c r="R96" i="6"/>
  <c r="X96" i="6"/>
  <c r="Q67" i="6"/>
  <c r="V67" i="6"/>
  <c r="S67" i="6"/>
  <c r="W67" i="6"/>
  <c r="R67" i="6"/>
  <c r="Z67" i="6"/>
  <c r="U67" i="6"/>
  <c r="W57" i="6"/>
  <c r="Z57" i="6"/>
  <c r="S138" i="6"/>
  <c r="W138" i="6"/>
  <c r="R138" i="6"/>
  <c r="P76" i="6"/>
  <c r="T76" i="6"/>
  <c r="X76" i="6"/>
  <c r="Z76" i="6"/>
  <c r="R76" i="6"/>
  <c r="V76" i="6"/>
  <c r="Q76" i="6"/>
  <c r="U76" i="6"/>
  <c r="S76" i="6"/>
  <c r="AM77" i="7"/>
  <c r="AK77" i="7"/>
  <c r="AJ68" i="7"/>
  <c r="AO68" i="7"/>
  <c r="Z68" i="7"/>
  <c r="T77" i="7"/>
  <c r="P77" i="7"/>
  <c r="T68" i="7"/>
  <c r="P68" i="7"/>
  <c r="Q135" i="6"/>
  <c r="S135" i="6"/>
  <c r="R135" i="6"/>
  <c r="Q122" i="6"/>
  <c r="T122" i="6"/>
  <c r="W115" i="6"/>
  <c r="U115" i="6"/>
  <c r="X143" i="6"/>
  <c r="P143" i="6"/>
  <c r="T143" i="6"/>
  <c r="P144" i="6"/>
  <c r="R144" i="6"/>
  <c r="T119" i="6"/>
  <c r="X119" i="6"/>
  <c r="P106" i="6"/>
  <c r="V106" i="6"/>
  <c r="S106" i="6"/>
  <c r="W117" i="6"/>
  <c r="V117" i="6"/>
  <c r="T105" i="6"/>
  <c r="R105" i="6"/>
  <c r="T125" i="6"/>
  <c r="P125" i="6"/>
  <c r="Q125" i="6"/>
  <c r="R137" i="6"/>
  <c r="W137" i="6"/>
  <c r="S142" i="6"/>
  <c r="R142" i="6"/>
  <c r="R86" i="6"/>
  <c r="V86" i="6"/>
  <c r="P86" i="6"/>
  <c r="T86" i="6"/>
  <c r="X86" i="6"/>
  <c r="Q86" i="6"/>
  <c r="U86" i="6"/>
  <c r="Z86" i="6"/>
  <c r="S86" i="6"/>
  <c r="V74" i="6"/>
  <c r="Q74" i="6"/>
  <c r="U74" i="6"/>
  <c r="Z74" i="6"/>
  <c r="AJ98" i="8"/>
  <c r="E98" i="8"/>
  <c r="AJ97" i="8"/>
  <c r="E97" i="8"/>
  <c r="AJ99" i="8"/>
  <c r="E99" i="8"/>
  <c r="AJ88" i="8"/>
  <c r="E88" i="8"/>
  <c r="E67" i="8"/>
  <c r="AJ67" i="8"/>
  <c r="AJ94" i="8"/>
  <c r="E94" i="8"/>
  <c r="AH76" i="7"/>
  <c r="AL76" i="7"/>
  <c r="AA76" i="7"/>
  <c r="AC76" i="7"/>
  <c r="AE76" i="7"/>
  <c r="AF76" i="7"/>
  <c r="AN76" i="7"/>
  <c r="AK76" i="7"/>
  <c r="X76" i="7"/>
  <c r="AQ76" i="7"/>
  <c r="AG76" i="7"/>
  <c r="AI76" i="7"/>
  <c r="AJ76" i="7"/>
  <c r="AD76" i="7"/>
  <c r="AM76" i="7"/>
  <c r="AG92" i="7"/>
  <c r="AM92" i="7"/>
  <c r="Y92" i="7"/>
  <c r="AQ92" i="7"/>
  <c r="AF92" i="7"/>
  <c r="AD92" i="7"/>
  <c r="AL92" i="7"/>
  <c r="X92" i="7"/>
  <c r="AK92" i="7"/>
  <c r="AO92" i="7"/>
  <c r="AE92" i="7"/>
  <c r="AA92" i="7"/>
  <c r="AJ92" i="7"/>
  <c r="X87" i="6"/>
  <c r="T132" i="6"/>
  <c r="Q131" i="6"/>
  <c r="Q91" i="6"/>
  <c r="V140" i="6"/>
  <c r="R120" i="6"/>
  <c r="S104" i="6"/>
  <c r="P77" i="6"/>
  <c r="X77" i="6"/>
  <c r="T77" i="6"/>
  <c r="S77" i="6"/>
  <c r="R56" i="6"/>
  <c r="V56" i="6"/>
  <c r="P56" i="6"/>
  <c r="T56" i="6"/>
  <c r="X56" i="6"/>
  <c r="Q56" i="6"/>
  <c r="U56" i="6"/>
  <c r="E82" i="8"/>
  <c r="E87" i="8"/>
  <c r="AJ87" i="8"/>
  <c r="AJ84" i="8"/>
  <c r="E84" i="8"/>
  <c r="E60" i="8"/>
  <c r="AJ60" i="8"/>
  <c r="AJ93" i="8"/>
  <c r="E93" i="8"/>
  <c r="E79" i="8"/>
  <c r="AJ79" i="8"/>
  <c r="AJ86" i="8"/>
  <c r="E86" i="8"/>
  <c r="P83" i="6"/>
  <c r="T83" i="6"/>
  <c r="X83" i="6"/>
  <c r="R83" i="6"/>
  <c r="V83" i="6"/>
  <c r="V79" i="6"/>
  <c r="Z79" i="6"/>
  <c r="Q79" i="6"/>
  <c r="P61" i="6"/>
  <c r="U61" i="6"/>
  <c r="S61" i="6"/>
  <c r="X61" i="6"/>
  <c r="Z61" i="6"/>
  <c r="AN93" i="7"/>
  <c r="AI93" i="7"/>
  <c r="AO93" i="7"/>
  <c r="Y93" i="7"/>
  <c r="AG93" i="7"/>
  <c r="AC93" i="7"/>
  <c r="AF93" i="7"/>
  <c r="AK96" i="7"/>
  <c r="AJ96" i="7"/>
  <c r="AD96" i="7"/>
  <c r="AE96" i="7"/>
  <c r="AL96" i="7"/>
  <c r="AC96" i="7"/>
  <c r="AH96" i="7"/>
  <c r="Z96" i="7"/>
  <c r="AB96" i="7"/>
  <c r="AG82" i="7"/>
  <c r="AH82" i="7"/>
  <c r="AO82" i="7"/>
  <c r="AA82" i="7"/>
  <c r="AF82" i="7"/>
  <c r="AI82" i="7"/>
  <c r="AL82" i="7"/>
  <c r="AK82" i="7"/>
  <c r="AD82" i="7"/>
  <c r="AB82" i="7"/>
  <c r="S73" i="6"/>
  <c r="X73" i="6"/>
  <c r="Z73" i="6"/>
  <c r="P73" i="6"/>
  <c r="U73" i="6"/>
  <c r="U68" i="6"/>
  <c r="Q68" i="6"/>
  <c r="T81" i="6"/>
  <c r="P81" i="6"/>
  <c r="X81" i="6"/>
  <c r="Q72" i="6"/>
  <c r="W72" i="6"/>
  <c r="T72" i="6"/>
  <c r="S83" i="6"/>
  <c r="T61" i="6"/>
  <c r="AD80" i="7"/>
  <c r="AC80" i="7"/>
  <c r="AG80" i="7"/>
  <c r="AL80" i="7"/>
  <c r="Z80" i="7"/>
  <c r="Y80" i="7"/>
  <c r="X80" i="7"/>
  <c r="AK80" i="7"/>
  <c r="AH80" i="7"/>
  <c r="AI80" i="7"/>
  <c r="AM80" i="7"/>
  <c r="AB80" i="7"/>
  <c r="AQ80" i="7"/>
  <c r="W49" i="6"/>
  <c r="U80" i="6"/>
  <c r="U84" i="6"/>
  <c r="U71" i="6"/>
  <c r="U65" i="6"/>
  <c r="X119" i="7"/>
  <c r="AJ119" i="7"/>
  <c r="AG119" i="7"/>
  <c r="AH119" i="7"/>
  <c r="AL119" i="7"/>
  <c r="AB119" i="7"/>
  <c r="Y119" i="7"/>
  <c r="AN119" i="7"/>
  <c r="AK119" i="7"/>
  <c r="AO119" i="7"/>
  <c r="AI119" i="7"/>
  <c r="Q119" i="7"/>
  <c r="U119" i="7"/>
  <c r="AM119" i="7"/>
  <c r="AC119" i="7"/>
  <c r="AE119" i="7"/>
  <c r="AF119" i="7"/>
  <c r="V99" i="6"/>
  <c r="P99" i="6"/>
  <c r="Q99" i="6"/>
  <c r="R99" i="6"/>
  <c r="S99" i="6"/>
  <c r="U99" i="6"/>
  <c r="T99" i="6"/>
  <c r="X99" i="6"/>
  <c r="W99" i="6"/>
  <c r="AL90" i="7"/>
  <c r="AK90" i="7"/>
  <c r="AM90" i="7"/>
  <c r="AJ90" i="7"/>
  <c r="AH90" i="7"/>
  <c r="AD90" i="7"/>
  <c r="AC90" i="7"/>
  <c r="AN90" i="7"/>
  <c r="AF90" i="7"/>
  <c r="AO90" i="7"/>
  <c r="AE90" i="7"/>
  <c r="X90" i="7"/>
  <c r="AQ90" i="7"/>
  <c r="AB90" i="7"/>
  <c r="Y90" i="7"/>
  <c r="AA90" i="7"/>
  <c r="AG90" i="7"/>
  <c r="Z90" i="7"/>
  <c r="AI90" i="7"/>
  <c r="Q90" i="7"/>
  <c r="U90" i="7"/>
  <c r="R90" i="7"/>
  <c r="V90" i="7"/>
  <c r="O90" i="7"/>
  <c r="S90" i="7"/>
  <c r="W90" i="7"/>
  <c r="T90" i="7"/>
  <c r="AO75" i="7"/>
  <c r="AF75" i="7"/>
  <c r="AJ75" i="7"/>
  <c r="AI75" i="7"/>
  <c r="AC75" i="7"/>
  <c r="AM75" i="7"/>
  <c r="AK75" i="7"/>
  <c r="AA75" i="7"/>
  <c r="Z75" i="7"/>
  <c r="AE75" i="7"/>
  <c r="AB75" i="7"/>
  <c r="AN75" i="7"/>
  <c r="AH75" i="7"/>
  <c r="AL75" i="7"/>
  <c r="Y75" i="7"/>
  <c r="AD75" i="7"/>
  <c r="AG75" i="7"/>
  <c r="X75" i="7"/>
  <c r="AQ75" i="7"/>
  <c r="P75" i="7"/>
  <c r="T75" i="7"/>
  <c r="Q75" i="7"/>
  <c r="U75" i="7"/>
  <c r="R75" i="7"/>
  <c r="V75" i="7"/>
  <c r="W75" i="7"/>
  <c r="O75" i="7"/>
  <c r="AQ102" i="7"/>
  <c r="AL102" i="7"/>
  <c r="AE102" i="7"/>
  <c r="AM102" i="7"/>
  <c r="Y102" i="7"/>
  <c r="AH102" i="7"/>
  <c r="AO102" i="7"/>
  <c r="AK102" i="7"/>
  <c r="AN102" i="7"/>
  <c r="AD102" i="7"/>
  <c r="Z102" i="7"/>
  <c r="X102" i="7"/>
  <c r="AF102" i="7"/>
  <c r="AI102" i="7"/>
  <c r="AB102" i="7"/>
  <c r="AA102" i="7"/>
  <c r="AJ102" i="7"/>
  <c r="AC102" i="7"/>
  <c r="AG102" i="7"/>
  <c r="Q102" i="7"/>
  <c r="U102" i="7"/>
  <c r="R102" i="7"/>
  <c r="V102" i="7"/>
  <c r="O102" i="7"/>
  <c r="S102" i="7"/>
  <c r="W102" i="7"/>
  <c r="AQ61" i="7"/>
  <c r="AI61" i="7"/>
  <c r="AN61" i="7"/>
  <c r="AH61" i="7"/>
  <c r="AC61" i="7"/>
  <c r="AG61" i="7"/>
  <c r="AJ61" i="7"/>
  <c r="AK61" i="7"/>
  <c r="AB61" i="7"/>
  <c r="X61" i="7"/>
  <c r="AA61" i="7"/>
  <c r="AD61" i="7"/>
  <c r="AF61" i="7"/>
  <c r="Y61" i="7"/>
  <c r="AM61" i="7"/>
  <c r="Z61" i="7"/>
  <c r="AE61" i="7"/>
  <c r="AL61" i="7"/>
  <c r="AO61" i="7"/>
  <c r="Q61" i="7"/>
  <c r="U61" i="7"/>
  <c r="R61" i="7"/>
  <c r="V61" i="7"/>
  <c r="O61" i="7"/>
  <c r="S61" i="7"/>
  <c r="W61" i="7"/>
  <c r="AQ79" i="7"/>
  <c r="AD79" i="7"/>
  <c r="AF79" i="7"/>
  <c r="AE79" i="7"/>
  <c r="AK79" i="7"/>
  <c r="AL79" i="7"/>
  <c r="Z79" i="7"/>
  <c r="AC79" i="7"/>
  <c r="AJ79" i="7"/>
  <c r="AN79" i="7"/>
  <c r="AG79" i="7"/>
  <c r="AI79" i="7"/>
  <c r="AM79" i="7"/>
  <c r="Y79" i="7"/>
  <c r="AH79" i="7"/>
  <c r="AB79" i="7"/>
  <c r="AO79" i="7"/>
  <c r="X79" i="7"/>
  <c r="AA79" i="7"/>
  <c r="R79" i="7"/>
  <c r="V79" i="7"/>
  <c r="O79" i="7"/>
  <c r="S79" i="7"/>
  <c r="W79" i="7"/>
  <c r="P79" i="7"/>
  <c r="T79" i="7"/>
  <c r="AK98" i="7"/>
  <c r="AI98" i="7"/>
  <c r="AD98" i="7"/>
  <c r="AO98" i="7"/>
  <c r="AQ98" i="7"/>
  <c r="AC98" i="7"/>
  <c r="AN98" i="7"/>
  <c r="AM98" i="7"/>
  <c r="AE98" i="7"/>
  <c r="AJ98" i="7"/>
  <c r="AG98" i="7"/>
  <c r="AF98" i="7"/>
  <c r="AA98" i="7"/>
  <c r="AL98" i="7"/>
  <c r="AH98" i="7"/>
  <c r="AB98" i="7"/>
  <c r="Z98" i="7"/>
  <c r="X98" i="7"/>
  <c r="Y98" i="7"/>
  <c r="O98" i="7"/>
  <c r="S98" i="7"/>
  <c r="W98" i="7"/>
  <c r="P98" i="7"/>
  <c r="T98" i="7"/>
  <c r="Q98" i="7"/>
  <c r="U98" i="7"/>
  <c r="Q79" i="7"/>
  <c r="T102" i="7"/>
  <c r="X157" i="7"/>
  <c r="Y157" i="7"/>
  <c r="AN157" i="7"/>
  <c r="AC157" i="7"/>
  <c r="O157" i="7"/>
  <c r="S157" i="7"/>
  <c r="W157" i="7"/>
  <c r="AB157" i="7"/>
  <c r="AF157" i="7"/>
  <c r="AH157" i="7"/>
  <c r="AM157" i="7"/>
  <c r="AO157" i="7"/>
  <c r="AJ157" i="7"/>
  <c r="AE157" i="7"/>
  <c r="AA144" i="7"/>
  <c r="Y144" i="7"/>
  <c r="X144" i="7"/>
  <c r="AM144" i="7"/>
  <c r="AE144" i="7"/>
  <c r="AC144" i="7"/>
  <c r="AG144" i="7"/>
  <c r="AH144" i="7"/>
  <c r="AI144" i="7"/>
  <c r="Q144" i="7"/>
  <c r="U144" i="7"/>
  <c r="Z144" i="7"/>
  <c r="AD144" i="7"/>
  <c r="AL144" i="7"/>
  <c r="AJ144" i="7"/>
  <c r="T61" i="7"/>
  <c r="P102" i="7"/>
  <c r="Y105" i="7"/>
  <c r="AA105" i="7"/>
  <c r="X105" i="7"/>
  <c r="T105" i="7"/>
  <c r="R105" i="7"/>
  <c r="W105" i="7"/>
  <c r="AF105" i="7"/>
  <c r="AJ105" i="7"/>
  <c r="AN105" i="7"/>
  <c r="O105" i="7"/>
  <c r="S105" i="7"/>
  <c r="AC105" i="7"/>
  <c r="AG105" i="7"/>
  <c r="AK105" i="7"/>
  <c r="AO105" i="7"/>
  <c r="Z105" i="7"/>
  <c r="P105" i="7"/>
  <c r="U105" i="7"/>
  <c r="AD105" i="7"/>
  <c r="AH105" i="7"/>
  <c r="AL105" i="7"/>
  <c r="Y107" i="7"/>
  <c r="Z107" i="7"/>
  <c r="X107" i="7"/>
  <c r="AB107" i="7"/>
  <c r="S107" i="7"/>
  <c r="R107" i="7"/>
  <c r="W107" i="7"/>
  <c r="AF107" i="7"/>
  <c r="AJ107" i="7"/>
  <c r="AN107" i="7"/>
  <c r="AA107" i="7"/>
  <c r="O107" i="7"/>
  <c r="T107" i="7"/>
  <c r="AC107" i="7"/>
  <c r="AG107" i="7"/>
  <c r="AK107" i="7"/>
  <c r="AO107" i="7"/>
  <c r="P107" i="7"/>
  <c r="U107" i="7"/>
  <c r="AD107" i="7"/>
  <c r="AH107" i="7"/>
  <c r="AL107" i="7"/>
  <c r="Z104" i="7"/>
  <c r="AB104" i="7"/>
  <c r="AA104" i="7"/>
  <c r="Y104" i="7"/>
  <c r="X104" i="7"/>
  <c r="AH104" i="7"/>
  <c r="AC104" i="7"/>
  <c r="AK104" i="7"/>
  <c r="AD104" i="7"/>
  <c r="AN104" i="7"/>
  <c r="R104" i="7"/>
  <c r="S104" i="7"/>
  <c r="W104" i="7"/>
  <c r="AF104" i="7"/>
  <c r="AG104" i="7"/>
  <c r="AJ104" i="7"/>
  <c r="AO104" i="7"/>
  <c r="AL104" i="7"/>
  <c r="AM104" i="7"/>
  <c r="P90" i="7"/>
  <c r="AB156" i="7"/>
  <c r="X156" i="7"/>
  <c r="P143" i="7"/>
  <c r="T143" i="7"/>
  <c r="AC143" i="7"/>
  <c r="AG143" i="7"/>
  <c r="AE123" i="7"/>
  <c r="Q123" i="7"/>
  <c r="U123" i="7"/>
  <c r="Y123" i="7"/>
  <c r="AC123" i="7"/>
  <c r="AH123" i="7"/>
  <c r="AL123" i="7"/>
  <c r="R123" i="7"/>
  <c r="V123" i="7"/>
  <c r="Z123" i="7"/>
  <c r="AD123" i="7"/>
  <c r="AI123" i="7"/>
  <c r="AM123" i="7"/>
  <c r="O123" i="7"/>
  <c r="S123" i="7"/>
  <c r="W123" i="7"/>
  <c r="AA123" i="7"/>
  <c r="AF123" i="7"/>
  <c r="AJ123" i="7"/>
  <c r="AN123" i="7"/>
  <c r="X114" i="6"/>
  <c r="U114" i="6"/>
  <c r="P114" i="6"/>
  <c r="T114" i="6"/>
  <c r="S114" i="6"/>
  <c r="R114" i="6"/>
  <c r="V114" i="6"/>
  <c r="Q114" i="6"/>
  <c r="W114" i="6"/>
  <c r="W92" i="6"/>
  <c r="U92" i="6"/>
  <c r="P92" i="6"/>
  <c r="V92" i="6"/>
  <c r="Q92" i="6"/>
  <c r="S92" i="6"/>
  <c r="X92" i="6"/>
  <c r="T92" i="6"/>
  <c r="R92" i="6"/>
  <c r="Z127" i="7"/>
  <c r="X129" i="7"/>
  <c r="Z129" i="7"/>
  <c r="AA120" i="7"/>
  <c r="Y120" i="7"/>
  <c r="X146" i="7"/>
  <c r="Y148" i="7"/>
  <c r="X148" i="7"/>
  <c r="Y113" i="7"/>
  <c r="AB114" i="7"/>
  <c r="X117" i="7"/>
  <c r="AA117" i="7"/>
  <c r="Z134" i="7"/>
  <c r="Y134" i="7"/>
  <c r="AK123" i="7"/>
  <c r="T123" i="7"/>
  <c r="V129" i="6"/>
  <c r="W129" i="6"/>
  <c r="S129" i="6"/>
  <c r="Q129" i="6"/>
  <c r="U129" i="6"/>
  <c r="P129" i="6"/>
  <c r="X129" i="6"/>
  <c r="R129" i="6"/>
  <c r="T129" i="6"/>
  <c r="Q139" i="6"/>
  <c r="V139" i="6"/>
  <c r="T139" i="6"/>
  <c r="U139" i="6"/>
  <c r="X139" i="6"/>
  <c r="S139" i="6"/>
  <c r="R139" i="6"/>
  <c r="P139" i="6"/>
  <c r="W139" i="6"/>
  <c r="AB139" i="7"/>
  <c r="AA139" i="7"/>
  <c r="AA127" i="7"/>
  <c r="X127" i="7"/>
  <c r="Y118" i="7"/>
  <c r="AB118" i="7"/>
  <c r="X118" i="7"/>
  <c r="AA118" i="7"/>
  <c r="AB132" i="7"/>
  <c r="X151" i="7"/>
  <c r="AB151" i="7"/>
  <c r="AA151" i="7"/>
  <c r="AA124" i="7"/>
  <c r="Y124" i="7"/>
  <c r="AH155" i="7"/>
  <c r="Q155" i="7"/>
  <c r="U155" i="7"/>
  <c r="Y155" i="7"/>
  <c r="AC155" i="7"/>
  <c r="AG155" i="7"/>
  <c r="AL155" i="7"/>
  <c r="R155" i="7"/>
  <c r="V155" i="7"/>
  <c r="Z155" i="7"/>
  <c r="AD155" i="7"/>
  <c r="AI155" i="7"/>
  <c r="AM155" i="7"/>
  <c r="O155" i="7"/>
  <c r="S155" i="7"/>
  <c r="W155" i="7"/>
  <c r="AA155" i="7"/>
  <c r="AE155" i="7"/>
  <c r="AJ155" i="7"/>
  <c r="AN155" i="7"/>
  <c r="U101" i="6"/>
  <c r="S101" i="6"/>
  <c r="W101" i="6"/>
  <c r="X101" i="6"/>
  <c r="R101" i="6"/>
  <c r="V101" i="6"/>
  <c r="Q101" i="6"/>
  <c r="P101" i="6"/>
  <c r="T101" i="6"/>
  <c r="R127" i="6"/>
  <c r="W127" i="6"/>
  <c r="S127" i="6"/>
  <c r="Q127" i="6"/>
  <c r="T127" i="6"/>
  <c r="P127" i="6"/>
  <c r="V127" i="6"/>
  <c r="U127" i="6"/>
  <c r="X127" i="6"/>
  <c r="AA142" i="7"/>
  <c r="W142" i="7"/>
  <c r="R142" i="7"/>
  <c r="R106" i="7"/>
  <c r="E112" i="8"/>
  <c r="E130" i="8"/>
  <c r="E126" i="8"/>
  <c r="E107" i="8"/>
  <c r="E125" i="8"/>
  <c r="E118" i="8"/>
  <c r="AL142" i="7"/>
  <c r="AH142" i="7"/>
  <c r="AD142" i="7"/>
  <c r="Z142" i="7"/>
  <c r="U142" i="7"/>
  <c r="Q142" i="7"/>
  <c r="AL106" i="7"/>
  <c r="AH106" i="7"/>
  <c r="AD106" i="7"/>
  <c r="Z106" i="7"/>
  <c r="U106" i="7"/>
  <c r="Q106" i="7"/>
  <c r="AN121" i="7"/>
  <c r="AJ121" i="7"/>
  <c r="AF121" i="7"/>
  <c r="AB121" i="7"/>
  <c r="X121" i="7"/>
  <c r="T121" i="7"/>
  <c r="O121" i="7"/>
  <c r="AN136" i="7"/>
  <c r="AJ136" i="7"/>
  <c r="AE136" i="7"/>
  <c r="AA136" i="7"/>
  <c r="W136" i="7"/>
  <c r="S136" i="7"/>
  <c r="AN126" i="7"/>
  <c r="AJ126" i="7"/>
  <c r="AE126" i="7"/>
  <c r="AA126" i="7"/>
  <c r="W126" i="7"/>
  <c r="S126" i="7"/>
  <c r="X89" i="6"/>
  <c r="P89" i="6"/>
  <c r="U89" i="6"/>
  <c r="W89" i="6"/>
  <c r="T89" i="6"/>
  <c r="S89" i="6"/>
  <c r="Q89" i="6"/>
  <c r="V89" i="6"/>
  <c r="P145" i="6"/>
  <c r="U145" i="6"/>
  <c r="S145" i="6"/>
  <c r="V145" i="6"/>
  <c r="W145" i="6"/>
  <c r="Q145" i="6"/>
  <c r="X145" i="6"/>
  <c r="T145" i="6"/>
  <c r="W134" i="6"/>
  <c r="Q134" i="6"/>
  <c r="T134" i="6"/>
  <c r="S134" i="6"/>
  <c r="X134" i="6"/>
  <c r="U134" i="6"/>
  <c r="P134" i="6"/>
  <c r="R134" i="6"/>
  <c r="Q118" i="6"/>
  <c r="W118" i="6"/>
  <c r="P118" i="6"/>
  <c r="U118" i="6"/>
  <c r="R118" i="6"/>
  <c r="X118" i="6"/>
  <c r="T118" i="6"/>
  <c r="S118" i="6"/>
  <c r="W102" i="6"/>
  <c r="P102" i="6"/>
  <c r="V102" i="6"/>
  <c r="S102" i="6"/>
  <c r="Q102" i="6"/>
  <c r="U102" i="6"/>
  <c r="T102" i="6"/>
  <c r="R102" i="6"/>
  <c r="X123" i="6"/>
  <c r="W123" i="6"/>
  <c r="R123" i="6"/>
  <c r="Q123" i="6"/>
  <c r="S123" i="6"/>
  <c r="P123" i="6"/>
  <c r="U123" i="6"/>
  <c r="V123" i="6"/>
  <c r="V94" i="6"/>
  <c r="R94" i="6"/>
  <c r="W94" i="6"/>
  <c r="T94" i="6"/>
  <c r="Q94" i="6"/>
  <c r="S94" i="6"/>
  <c r="U94" i="6"/>
  <c r="X94" i="6"/>
  <c r="T141" i="6"/>
  <c r="S141" i="6"/>
  <c r="P141" i="6"/>
  <c r="V141" i="6"/>
  <c r="U141" i="6"/>
  <c r="X141" i="6"/>
  <c r="W141" i="6"/>
  <c r="Q141" i="6"/>
  <c r="E124" i="8"/>
  <c r="E145" i="8"/>
  <c r="E144" i="8"/>
  <c r="E137" i="8"/>
  <c r="E150" i="8"/>
  <c r="V90" i="6"/>
  <c r="T90" i="6"/>
  <c r="X90" i="6"/>
  <c r="S90" i="6"/>
  <c r="U90" i="6"/>
  <c r="Q147" i="6"/>
  <c r="T147" i="6"/>
  <c r="R147" i="6"/>
  <c r="X147" i="6"/>
  <c r="U147" i="6"/>
  <c r="X122" i="6"/>
  <c r="W122" i="6"/>
  <c r="S122" i="6"/>
  <c r="P122" i="6"/>
  <c r="U122" i="6"/>
  <c r="V130" i="6"/>
  <c r="W130" i="6"/>
  <c r="P130" i="6"/>
  <c r="T130" i="6"/>
  <c r="Q130" i="6"/>
  <c r="R100" i="6"/>
  <c r="U100" i="6"/>
  <c r="S100" i="6"/>
  <c r="V100" i="6"/>
  <c r="T100" i="6"/>
  <c r="V126" i="6"/>
  <c r="W126" i="6"/>
  <c r="Q126" i="6"/>
  <c r="R126" i="6"/>
  <c r="S126" i="6"/>
  <c r="W144" i="6"/>
  <c r="U144" i="6"/>
  <c r="V144" i="6"/>
  <c r="T144" i="6"/>
  <c r="X144" i="6"/>
  <c r="S119" i="6"/>
  <c r="U119" i="6"/>
  <c r="R119" i="6"/>
  <c r="Q119" i="6"/>
  <c r="W119" i="6"/>
  <c r="V121" i="6"/>
  <c r="X121" i="6"/>
  <c r="Q121" i="6"/>
  <c r="S121" i="6"/>
  <c r="W121" i="6"/>
  <c r="W124" i="6"/>
  <c r="P124" i="6"/>
  <c r="T124" i="6"/>
  <c r="U124" i="6"/>
  <c r="R124" i="6"/>
  <c r="Q117" i="6"/>
  <c r="X117" i="6"/>
  <c r="U117" i="6"/>
  <c r="R117" i="6"/>
  <c r="P117" i="6"/>
  <c r="P95" i="6"/>
  <c r="V95" i="6"/>
  <c r="S95" i="6"/>
  <c r="Q95" i="6"/>
  <c r="T95" i="6"/>
  <c r="S113" i="6"/>
  <c r="V113" i="6"/>
  <c r="T113" i="6"/>
  <c r="P113" i="6"/>
  <c r="X113" i="6"/>
  <c r="V108" i="6"/>
  <c r="U108" i="6"/>
  <c r="S108" i="6"/>
  <c r="T108" i="6"/>
  <c r="X108" i="6"/>
  <c r="U137" i="6"/>
  <c r="P137" i="6"/>
  <c r="V137" i="6"/>
  <c r="T137" i="6"/>
  <c r="Q137" i="6"/>
  <c r="U142" i="6"/>
  <c r="X142" i="6"/>
  <c r="Q142" i="6"/>
  <c r="P142" i="6"/>
  <c r="T142" i="6"/>
  <c r="Q60" i="6"/>
  <c r="U60" i="6"/>
  <c r="Z60" i="6"/>
  <c r="S60" i="6"/>
  <c r="X60" i="6"/>
  <c r="P60" i="6"/>
  <c r="V60" i="6"/>
  <c r="T60" i="6"/>
  <c r="R60" i="6"/>
  <c r="W60" i="6"/>
  <c r="E111" i="8"/>
  <c r="E141" i="8"/>
  <c r="E157" i="8"/>
  <c r="E158" i="8"/>
  <c r="E152" i="8"/>
  <c r="E156" i="8"/>
  <c r="E116" i="8"/>
  <c r="E143" i="8"/>
  <c r="S112" i="6"/>
  <c r="U112" i="6"/>
  <c r="Q112" i="6"/>
  <c r="P112" i="6"/>
  <c r="X112" i="6"/>
  <c r="W109" i="6"/>
  <c r="R109" i="6"/>
  <c r="X109" i="6"/>
  <c r="U109" i="6"/>
  <c r="P109" i="6"/>
  <c r="S87" i="6"/>
  <c r="P87" i="6"/>
  <c r="U87" i="6"/>
  <c r="Q87" i="6"/>
  <c r="T87" i="6"/>
  <c r="V136" i="6"/>
  <c r="R136" i="6"/>
  <c r="T136" i="6"/>
  <c r="W136" i="6"/>
  <c r="X136" i="6"/>
  <c r="P115" i="6"/>
  <c r="V115" i="6"/>
  <c r="X115" i="6"/>
  <c r="R115" i="6"/>
  <c r="S115" i="6"/>
  <c r="Q128" i="6"/>
  <c r="T128" i="6"/>
  <c r="W128" i="6"/>
  <c r="X128" i="6"/>
  <c r="V128" i="6"/>
  <c r="Q111" i="6"/>
  <c r="W111" i="6"/>
  <c r="U111" i="6"/>
  <c r="S111" i="6"/>
  <c r="R111" i="6"/>
  <c r="P131" i="6"/>
  <c r="V131" i="6"/>
  <c r="S131" i="6"/>
  <c r="R131" i="6"/>
  <c r="U131" i="6"/>
  <c r="S110" i="6"/>
  <c r="X110" i="6"/>
  <c r="T110" i="6"/>
  <c r="R110" i="6"/>
  <c r="W110" i="6"/>
  <c r="P107" i="6"/>
  <c r="X107" i="6"/>
  <c r="T107" i="6"/>
  <c r="R107" i="6"/>
  <c r="V107" i="6"/>
  <c r="R140" i="6"/>
  <c r="X140" i="6"/>
  <c r="U140" i="6"/>
  <c r="W140" i="6"/>
  <c r="S140" i="6"/>
  <c r="X98" i="6"/>
  <c r="U98" i="6"/>
  <c r="T98" i="6"/>
  <c r="S98" i="6"/>
  <c r="W98" i="6"/>
  <c r="Q105" i="6"/>
  <c r="V105" i="6"/>
  <c r="X105" i="6"/>
  <c r="S105" i="6"/>
  <c r="U105" i="6"/>
  <c r="W96" i="6"/>
  <c r="T96" i="6"/>
  <c r="S96" i="6"/>
  <c r="V96" i="6"/>
  <c r="U96" i="6"/>
  <c r="V93" i="6"/>
  <c r="W93" i="6"/>
  <c r="S93" i="6"/>
  <c r="X93" i="6"/>
  <c r="P93" i="6"/>
  <c r="P104" i="6"/>
  <c r="R104" i="6"/>
  <c r="Q104" i="6"/>
  <c r="V104" i="6"/>
  <c r="U104" i="6"/>
  <c r="E151" i="8"/>
  <c r="E135" i="8"/>
  <c r="E134" i="8"/>
  <c r="E159" i="8"/>
  <c r="E129" i="8"/>
  <c r="E114" i="8"/>
  <c r="E121" i="8"/>
  <c r="W112" i="6"/>
  <c r="S97" i="6"/>
  <c r="R97" i="6"/>
  <c r="U97" i="6"/>
  <c r="X97" i="6"/>
  <c r="Q97" i="6"/>
  <c r="T109" i="6"/>
  <c r="X135" i="6"/>
  <c r="T135" i="6"/>
  <c r="W135" i="6"/>
  <c r="P135" i="6"/>
  <c r="U135" i="6"/>
  <c r="W87" i="6"/>
  <c r="S132" i="6"/>
  <c r="X132" i="6"/>
  <c r="V132" i="6"/>
  <c r="U132" i="6"/>
  <c r="R132" i="6"/>
  <c r="U136" i="6"/>
  <c r="P133" i="6"/>
  <c r="W133" i="6"/>
  <c r="Q133" i="6"/>
  <c r="U133" i="6"/>
  <c r="R133" i="6"/>
  <c r="Q115" i="6"/>
  <c r="S116" i="6"/>
  <c r="W116" i="6"/>
  <c r="Q116" i="6"/>
  <c r="U116" i="6"/>
  <c r="X116" i="6"/>
  <c r="P128" i="6"/>
  <c r="S143" i="6"/>
  <c r="R143" i="6"/>
  <c r="W143" i="6"/>
  <c r="U143" i="6"/>
  <c r="Q143" i="6"/>
  <c r="T111" i="6"/>
  <c r="T103" i="6"/>
  <c r="W103" i="6"/>
  <c r="U103" i="6"/>
  <c r="V103" i="6"/>
  <c r="X103" i="6"/>
  <c r="X131" i="6"/>
  <c r="U91" i="6"/>
  <c r="R91" i="6"/>
  <c r="V91" i="6"/>
  <c r="P91" i="6"/>
  <c r="T91" i="6"/>
  <c r="P110" i="6"/>
  <c r="V138" i="6"/>
  <c r="P138" i="6"/>
  <c r="X138" i="6"/>
  <c r="U138" i="6"/>
  <c r="T138" i="6"/>
  <c r="U107" i="6"/>
  <c r="U106" i="6"/>
  <c r="X106" i="6"/>
  <c r="W106" i="6"/>
  <c r="R106" i="6"/>
  <c r="T106" i="6"/>
  <c r="P140" i="6"/>
  <c r="V120" i="6"/>
  <c r="T120" i="6"/>
  <c r="P120" i="6"/>
  <c r="X120" i="6"/>
  <c r="U120" i="6"/>
  <c r="Q98" i="6"/>
  <c r="P146" i="6"/>
  <c r="Q146" i="6"/>
  <c r="T146" i="6"/>
  <c r="S146" i="6"/>
  <c r="V146" i="6"/>
  <c r="W105" i="6"/>
  <c r="R88" i="6"/>
  <c r="P88" i="6"/>
  <c r="X88" i="6"/>
  <c r="T88" i="6"/>
  <c r="V88" i="6"/>
  <c r="P96" i="6"/>
  <c r="S125" i="6"/>
  <c r="W125" i="6"/>
  <c r="V125" i="6"/>
  <c r="X125" i="6"/>
  <c r="R125" i="6"/>
  <c r="T93" i="6"/>
  <c r="S148" i="6"/>
  <c r="U148" i="6"/>
  <c r="Q148" i="6"/>
  <c r="P148" i="6"/>
  <c r="R148" i="6"/>
  <c r="W104" i="6"/>
  <c r="R50" i="6"/>
  <c r="V50" i="6"/>
  <c r="P50" i="6"/>
  <c r="U50" i="6"/>
  <c r="S50" i="6"/>
  <c r="X50" i="6"/>
  <c r="Z50" i="6"/>
  <c r="W50" i="6"/>
  <c r="Q50" i="6"/>
  <c r="T50" i="6"/>
  <c r="R75" i="6"/>
  <c r="V75" i="6"/>
  <c r="S75" i="6"/>
  <c r="X75" i="6"/>
  <c r="Z75" i="6"/>
  <c r="P75" i="6"/>
  <c r="U75" i="6"/>
  <c r="W75" i="6"/>
  <c r="Q75" i="6"/>
  <c r="R66" i="6"/>
  <c r="V66" i="6"/>
  <c r="S66" i="6"/>
  <c r="X66" i="6"/>
  <c r="P66" i="6"/>
  <c r="U66" i="6"/>
  <c r="Q66" i="6"/>
  <c r="Z66" i="6"/>
  <c r="T66" i="6"/>
  <c r="R64" i="6"/>
  <c r="V64" i="6"/>
  <c r="S64" i="6"/>
  <c r="X64" i="6"/>
  <c r="P64" i="6"/>
  <c r="W64" i="6"/>
  <c r="T64" i="6"/>
  <c r="Z64" i="6"/>
  <c r="Q64" i="6"/>
  <c r="P70" i="6"/>
  <c r="T70" i="6"/>
  <c r="X70" i="6"/>
  <c r="S70" i="6"/>
  <c r="Z70" i="6"/>
  <c r="Q70" i="6"/>
  <c r="W70" i="6"/>
  <c r="U70" i="6"/>
  <c r="V70" i="6"/>
  <c r="R70" i="6"/>
  <c r="Q53" i="6"/>
  <c r="U53" i="6"/>
  <c r="P53" i="6"/>
  <c r="V53" i="6"/>
  <c r="S53" i="6"/>
  <c r="X53" i="6"/>
  <c r="Z53" i="6"/>
  <c r="W53" i="6"/>
  <c r="Q69" i="6"/>
  <c r="U69" i="6"/>
  <c r="S69" i="6"/>
  <c r="X69" i="6"/>
  <c r="P69" i="6"/>
  <c r="V69" i="6"/>
  <c r="R69" i="6"/>
  <c r="R59" i="6"/>
  <c r="V59" i="6"/>
  <c r="P59" i="6"/>
  <c r="U59" i="6"/>
  <c r="Q59" i="6"/>
  <c r="X59" i="6"/>
  <c r="T59" i="6"/>
  <c r="Z59" i="6"/>
  <c r="W59" i="6"/>
  <c r="P55" i="6"/>
  <c r="T55" i="6"/>
  <c r="X55" i="6"/>
  <c r="Q55" i="6"/>
  <c r="V55" i="6"/>
  <c r="Z55" i="6"/>
  <c r="S55" i="6"/>
  <c r="R55" i="6"/>
  <c r="R54" i="6"/>
  <c r="V54" i="6"/>
  <c r="P54" i="6"/>
  <c r="U54" i="6"/>
  <c r="S54" i="6"/>
  <c r="X54" i="6"/>
  <c r="T54" i="6"/>
  <c r="T53" i="6"/>
  <c r="W69" i="6"/>
  <c r="Q58" i="6"/>
  <c r="U58" i="6"/>
  <c r="P58" i="6"/>
  <c r="V58" i="6"/>
  <c r="T58" i="6"/>
  <c r="R58" i="6"/>
  <c r="X58" i="6"/>
  <c r="Z58" i="6"/>
  <c r="S58" i="6"/>
  <c r="Q57" i="6"/>
  <c r="U57" i="6"/>
  <c r="P57" i="6"/>
  <c r="V57" i="6"/>
  <c r="R57" i="6"/>
  <c r="X57" i="6"/>
  <c r="T57" i="6"/>
  <c r="S57" i="6"/>
  <c r="P52" i="6"/>
  <c r="T52" i="6"/>
  <c r="X52" i="6"/>
  <c r="S52" i="6"/>
  <c r="Z52" i="6"/>
  <c r="Q52" i="6"/>
  <c r="W52" i="6"/>
  <c r="U52" i="6"/>
  <c r="P62" i="6"/>
  <c r="T62" i="6"/>
  <c r="X62" i="6"/>
  <c r="Q62" i="6"/>
  <c r="V62" i="6"/>
  <c r="U62" i="6"/>
  <c r="R62" i="6"/>
  <c r="AQ77" i="7"/>
  <c r="AJ77" i="7"/>
  <c r="AG77" i="7"/>
  <c r="AD77" i="7"/>
  <c r="AL77" i="7"/>
  <c r="AI77" i="7"/>
  <c r="Z77" i="7"/>
  <c r="Y77" i="7"/>
  <c r="AF77" i="7"/>
  <c r="AA77" i="7"/>
  <c r="AO77" i="7"/>
  <c r="AB77" i="7"/>
  <c r="AH77" i="7"/>
  <c r="AE77" i="7"/>
  <c r="AN77" i="7"/>
  <c r="X77" i="7"/>
  <c r="AC77" i="7"/>
  <c r="AN68" i="7"/>
  <c r="AE68" i="7"/>
  <c r="AC68" i="7"/>
  <c r="AQ68" i="7"/>
  <c r="AK68" i="7"/>
  <c r="AG68" i="7"/>
  <c r="AM68" i="7"/>
  <c r="X68" i="7"/>
  <c r="Y68" i="7"/>
  <c r="AB68" i="7"/>
  <c r="AL68" i="7"/>
  <c r="AH68" i="7"/>
  <c r="AD68" i="7"/>
  <c r="AF68" i="7"/>
  <c r="AA68" i="7"/>
  <c r="AI68" i="7"/>
  <c r="R77" i="6"/>
  <c r="V77" i="6"/>
  <c r="Z77" i="6"/>
  <c r="P68" i="6"/>
  <c r="T68" i="6"/>
  <c r="X68" i="6"/>
  <c r="Z68" i="6"/>
  <c r="R82" i="6"/>
  <c r="V82" i="6"/>
  <c r="Q81" i="6"/>
  <c r="U81" i="6"/>
  <c r="P74" i="6"/>
  <c r="T74" i="6"/>
  <c r="X74" i="6"/>
  <c r="R74" i="6"/>
  <c r="W74" i="6"/>
  <c r="P79" i="6"/>
  <c r="T79" i="6"/>
  <c r="X79" i="6"/>
  <c r="R79" i="6"/>
  <c r="W79" i="6"/>
  <c r="AJ78" i="8"/>
  <c r="E78" i="8"/>
  <c r="Z82" i="6"/>
  <c r="Z81" i="6"/>
  <c r="W77" i="6"/>
  <c r="Q77" i="6"/>
  <c r="R73" i="6"/>
  <c r="V73" i="6"/>
  <c r="Q63" i="6"/>
  <c r="U63" i="6"/>
  <c r="P49" i="6"/>
  <c r="T49" i="6"/>
  <c r="X49" i="6"/>
  <c r="W68" i="6"/>
  <c r="R68" i="6"/>
  <c r="W82" i="6"/>
  <c r="Q82" i="6"/>
  <c r="W81" i="6"/>
  <c r="R81" i="6"/>
  <c r="P72" i="6"/>
  <c r="R72" i="6"/>
  <c r="V72" i="6"/>
  <c r="S74" i="6"/>
  <c r="Q85" i="6"/>
  <c r="U85" i="6"/>
  <c r="R85" i="6"/>
  <c r="W85" i="6"/>
  <c r="Z85" i="6"/>
  <c r="S79" i="6"/>
  <c r="R51" i="6"/>
  <c r="V51" i="6"/>
  <c r="P51" i="6"/>
  <c r="U51" i="6"/>
  <c r="Z51" i="6"/>
  <c r="E63" i="8"/>
  <c r="AJ95" i="8"/>
  <c r="AJ77" i="8"/>
  <c r="E96" i="8"/>
  <c r="AJ96" i="8"/>
  <c r="P67" i="6"/>
  <c r="T67" i="6"/>
  <c r="X67" i="6"/>
  <c r="R61" i="6"/>
  <c r="V61" i="6"/>
  <c r="AI81" i="7"/>
  <c r="AQ81" i="7"/>
  <c r="AK81" i="7"/>
  <c r="AO81" i="7"/>
  <c r="AL81" i="7"/>
  <c r="AC81" i="7"/>
  <c r="AJ81" i="7"/>
  <c r="X81" i="7"/>
  <c r="AM81" i="7"/>
  <c r="AH81" i="7"/>
  <c r="AD81" i="7"/>
  <c r="Y81" i="7"/>
  <c r="Z81" i="7"/>
  <c r="AQ71" i="7"/>
  <c r="AK71" i="7"/>
  <c r="AD71" i="7"/>
  <c r="AC71" i="7"/>
  <c r="AJ71" i="7"/>
  <c r="AH71" i="7"/>
  <c r="AO71" i="7"/>
  <c r="AG71" i="7"/>
  <c r="AI71" i="7"/>
  <c r="AE71" i="7"/>
  <c r="AB71" i="7"/>
  <c r="Y71" i="7"/>
  <c r="Z71" i="7"/>
  <c r="P71" i="7"/>
  <c r="AF71" i="7"/>
  <c r="AA71" i="7"/>
  <c r="AJ69" i="8"/>
  <c r="AO99" i="7"/>
  <c r="AJ99" i="7"/>
  <c r="Z99" i="7"/>
  <c r="AQ99" i="7"/>
  <c r="AG99" i="7"/>
  <c r="AM99" i="7"/>
  <c r="AH99" i="7"/>
  <c r="AA99" i="7"/>
  <c r="AQ69" i="7"/>
  <c r="AH69" i="7"/>
  <c r="AJ69" i="7"/>
  <c r="AL69" i="7"/>
  <c r="AC69" i="7"/>
  <c r="AE69" i="7"/>
  <c r="AM69" i="7"/>
  <c r="AQ94" i="7"/>
  <c r="AG94" i="7"/>
  <c r="AO94" i="7"/>
  <c r="AK94" i="7"/>
  <c r="AN94" i="7"/>
  <c r="AJ94" i="7"/>
  <c r="AM94" i="7"/>
  <c r="AB94" i="7"/>
  <c r="AO59" i="7"/>
  <c r="AF59" i="7"/>
  <c r="AH59" i="7"/>
  <c r="AQ59" i="7"/>
  <c r="AG59" i="7"/>
  <c r="AM59" i="7"/>
  <c r="AL59" i="7"/>
  <c r="Y59" i="7"/>
  <c r="Z59" i="7"/>
  <c r="X59" i="7"/>
  <c r="AQ83" i="7"/>
  <c r="AM83" i="7"/>
  <c r="AF83" i="7"/>
  <c r="AH83" i="7"/>
  <c r="AB83" i="7"/>
  <c r="AK83" i="7"/>
  <c r="AO83" i="7"/>
  <c r="AD83" i="7"/>
  <c r="AC83" i="7"/>
  <c r="Z83" i="7"/>
  <c r="AQ72" i="7"/>
  <c r="AK72" i="7"/>
  <c r="AN72" i="7"/>
  <c r="AM72" i="7"/>
  <c r="Y72" i="7"/>
  <c r="AH72" i="7"/>
  <c r="AO72" i="7"/>
  <c r="AE72" i="7"/>
  <c r="X72" i="7"/>
  <c r="AA72" i="7"/>
  <c r="AQ86" i="7"/>
  <c r="AL86" i="7"/>
  <c r="AC86" i="7"/>
  <c r="AI86" i="7"/>
  <c r="AK86" i="7"/>
  <c r="AN86" i="7"/>
  <c r="AE86" i="7"/>
  <c r="AD86" i="7"/>
  <c r="AM86" i="7"/>
  <c r="AQ101" i="7"/>
  <c r="AK101" i="7"/>
  <c r="AC101" i="7"/>
  <c r="AI101" i="7"/>
  <c r="AE101" i="7"/>
  <c r="AN101" i="7"/>
  <c r="X101" i="7"/>
  <c r="AB101" i="7"/>
  <c r="Y101" i="7"/>
  <c r="AD101" i="7"/>
  <c r="AM101" i="7"/>
  <c r="Z101" i="7"/>
  <c r="AR54" i="8" l="1"/>
  <c r="CQ17" i="8" s="1"/>
  <c r="AP54" i="8"/>
  <c r="CO17" i="8" s="1"/>
  <c r="AO54" i="8"/>
  <c r="CN17" i="8" s="1"/>
  <c r="AL54" i="8"/>
  <c r="CK17" i="8" s="1"/>
  <c r="AM54" i="8"/>
  <c r="CL17" i="8" s="1"/>
  <c r="AQ54" i="8"/>
  <c r="CP17" i="8" s="1"/>
  <c r="AS54" i="8"/>
  <c r="CR17" i="8" s="1"/>
  <c r="AK54" i="8"/>
  <c r="CJ17" i="8" s="1"/>
  <c r="BK54" i="8" a="1"/>
  <c r="AW54" i="8" a="1"/>
  <c r="AX59" i="7"/>
  <c r="AX60" i="7" s="1"/>
  <c r="AX61" i="7" s="1"/>
  <c r="AX62" i="7" s="1"/>
  <c r="AX63" i="7" s="1"/>
  <c r="AX64" i="7" s="1"/>
  <c r="AX65" i="7" s="1"/>
  <c r="AX66" i="7" s="1"/>
  <c r="AX67" i="7" s="1"/>
  <c r="AX68" i="7" s="1"/>
  <c r="AX69" i="7" s="1"/>
  <c r="AX70" i="7" s="1"/>
  <c r="AX71" i="7" s="1"/>
  <c r="AX72" i="7" s="1"/>
  <c r="AX73" i="7" s="1"/>
  <c r="AX74" i="7" s="1"/>
  <c r="AX75" i="7" s="1"/>
  <c r="AX76" i="7" s="1"/>
  <c r="AX77" i="7" s="1"/>
  <c r="AX78" i="7" s="1"/>
  <c r="AX79" i="7" s="1"/>
  <c r="AX80" i="7" s="1"/>
  <c r="AX81" i="7" s="1"/>
  <c r="AX82" i="7" s="1"/>
  <c r="AX83" i="7" s="1"/>
  <c r="AX84" i="7" s="1"/>
  <c r="AX85" i="7" s="1"/>
  <c r="AX86" i="7" s="1"/>
  <c r="AX87" i="7" s="1"/>
  <c r="AX88" i="7" s="1"/>
  <c r="AX89" i="7" s="1"/>
  <c r="AX90" i="7" s="1"/>
  <c r="AX91" i="7" s="1"/>
  <c r="AX92" i="7" s="1"/>
  <c r="AX93" i="7" s="1"/>
  <c r="AX94" i="7" s="1"/>
  <c r="AX95" i="7" s="1"/>
  <c r="AX96" i="7" s="1"/>
  <c r="AX97" i="7" s="1"/>
  <c r="AX98" i="7" s="1"/>
  <c r="AX99" i="7" s="1"/>
  <c r="AX100" i="7" s="1"/>
  <c r="AX101" i="7" s="1"/>
  <c r="AX102" i="7" s="1"/>
  <c r="AX103" i="7" s="1"/>
  <c r="AX104" i="7" s="1"/>
  <c r="AX105" i="7" s="1"/>
  <c r="AX106" i="7" s="1"/>
  <c r="AX107" i="7" s="1"/>
  <c r="AX108" i="7" s="1"/>
  <c r="AX109" i="7" s="1"/>
  <c r="AX110" i="7" s="1"/>
  <c r="AX111" i="7" s="1"/>
  <c r="AX112" i="7" s="1"/>
  <c r="AX113" i="7" s="1"/>
  <c r="AX114" i="7" s="1"/>
  <c r="AX115" i="7" s="1"/>
  <c r="AX116" i="7" s="1"/>
  <c r="AX117" i="7" s="1"/>
  <c r="AX118" i="7" s="1"/>
  <c r="AX119" i="7" s="1"/>
  <c r="AX120" i="7" s="1"/>
  <c r="AX121" i="7" s="1"/>
  <c r="AX122" i="7" s="1"/>
  <c r="AX123" i="7" s="1"/>
  <c r="AX124" i="7" s="1"/>
  <c r="AX125" i="7" s="1"/>
  <c r="AX126" i="7" s="1"/>
  <c r="AX127" i="7" s="1"/>
  <c r="AX128" i="7" s="1"/>
  <c r="AX129" i="7" s="1"/>
  <c r="AX130" i="7" s="1"/>
  <c r="AX131" i="7" s="1"/>
  <c r="AX132" i="7" s="1"/>
  <c r="AX133" i="7" s="1"/>
  <c r="AX134" i="7" s="1"/>
  <c r="AX135" i="7" s="1"/>
  <c r="AX136" i="7" s="1"/>
  <c r="AX137" i="7" s="1"/>
  <c r="AX138" i="7" s="1"/>
  <c r="AX139" i="7" s="1"/>
  <c r="AX140" i="7" s="1"/>
  <c r="AX141" i="7" s="1"/>
  <c r="AX142" i="7" s="1"/>
  <c r="AX143" i="7" s="1"/>
  <c r="AX144" i="7" s="1"/>
  <c r="AX145" i="7" s="1"/>
  <c r="AX146" i="7" s="1"/>
  <c r="AX147" i="7" s="1"/>
  <c r="AX148" i="7" s="1"/>
  <c r="AX149" i="7" s="1"/>
  <c r="AX150" i="7" s="1"/>
  <c r="AX151" i="7" s="1"/>
  <c r="AX152" i="7" s="1"/>
  <c r="AX153" i="7" s="1"/>
  <c r="AX154" i="7" s="1"/>
  <c r="AX155" i="7" s="1"/>
  <c r="AX156" i="7" s="1"/>
  <c r="AX157" i="7" s="1"/>
  <c r="AY58" i="7" s="1"/>
  <c r="AY59" i="7" s="1"/>
  <c r="AY60" i="7" s="1"/>
  <c r="AY61" i="7" s="1"/>
  <c r="AY62" i="7" s="1"/>
  <c r="AY63" i="7" s="1"/>
  <c r="AY64" i="7" s="1"/>
  <c r="AY65" i="7" s="1"/>
  <c r="AY66" i="7" s="1"/>
  <c r="AY67" i="7" s="1"/>
  <c r="AY68" i="7" s="1"/>
  <c r="AY69" i="7" s="1"/>
  <c r="AY70" i="7" s="1"/>
  <c r="AY71" i="7" s="1"/>
  <c r="AY72" i="7" s="1"/>
  <c r="AY73" i="7" s="1"/>
  <c r="AY74" i="7" s="1"/>
  <c r="AY75" i="7" s="1"/>
  <c r="AY76" i="7" s="1"/>
  <c r="AY77" i="7" s="1"/>
  <c r="AY78" i="7" s="1"/>
  <c r="AY79" i="7" s="1"/>
  <c r="AY80" i="7" s="1"/>
  <c r="AY81" i="7" s="1"/>
  <c r="AY82" i="7" s="1"/>
  <c r="AY83" i="7" s="1"/>
  <c r="AY84" i="7" s="1"/>
  <c r="AY85" i="7" s="1"/>
  <c r="AY86" i="7" s="1"/>
  <c r="AY87" i="7" s="1"/>
  <c r="AY88" i="7" s="1"/>
  <c r="AY89" i="7" s="1"/>
  <c r="AY90" i="7" s="1"/>
  <c r="AY91" i="7" s="1"/>
  <c r="AY92" i="7" s="1"/>
  <c r="AY93" i="7" s="1"/>
  <c r="AY94" i="7" s="1"/>
  <c r="AY95" i="7" s="1"/>
  <c r="AY96" i="7" s="1"/>
  <c r="AY97" i="7" s="1"/>
  <c r="AY98" i="7" s="1"/>
  <c r="AY99" i="7" s="1"/>
  <c r="AY100" i="7" s="1"/>
  <c r="AY101" i="7" s="1"/>
  <c r="AY102" i="7" s="1"/>
  <c r="AY103" i="7" s="1"/>
  <c r="AY104" i="7" s="1"/>
  <c r="AY105" i="7" s="1"/>
  <c r="AY106" i="7" s="1"/>
  <c r="AY107" i="7" s="1"/>
  <c r="AY108" i="7" s="1"/>
  <c r="AY109" i="7" s="1"/>
  <c r="AY110" i="7" s="1"/>
  <c r="AY111" i="7" s="1"/>
  <c r="AY112" i="7" s="1"/>
  <c r="AY113" i="7" s="1"/>
  <c r="AY114" i="7" s="1"/>
  <c r="AY115" i="7" s="1"/>
  <c r="AY116" i="7" s="1"/>
  <c r="AY117" i="7" s="1"/>
  <c r="AY118" i="7" s="1"/>
  <c r="AY119" i="7" s="1"/>
  <c r="AY120" i="7" s="1"/>
  <c r="AY121" i="7" s="1"/>
  <c r="AY122" i="7" s="1"/>
  <c r="AY123" i="7" s="1"/>
  <c r="AY124" i="7" s="1"/>
  <c r="AY125" i="7" s="1"/>
  <c r="AY126" i="7" s="1"/>
  <c r="AY127" i="7" s="1"/>
  <c r="AY128" i="7" s="1"/>
  <c r="AY129" i="7" s="1"/>
  <c r="AY130" i="7" s="1"/>
  <c r="AY131" i="7" s="1"/>
  <c r="AY132" i="7" s="1"/>
  <c r="AY133" i="7" s="1"/>
  <c r="AY134" i="7" s="1"/>
  <c r="AY135" i="7" s="1"/>
  <c r="AY136" i="7" s="1"/>
  <c r="AY137" i="7" s="1"/>
  <c r="AY138" i="7" s="1"/>
  <c r="AY139" i="7" s="1"/>
  <c r="AY140" i="7" s="1"/>
  <c r="AY141" i="7" s="1"/>
  <c r="AY142" i="7" s="1"/>
  <c r="AY143" i="7" s="1"/>
  <c r="AY144" i="7" s="1"/>
  <c r="AY145" i="7" s="1"/>
  <c r="AY146" i="7" s="1"/>
  <c r="AY147" i="7" s="1"/>
  <c r="AY148" i="7" s="1"/>
  <c r="AY149" i="7" s="1"/>
  <c r="AY150" i="7" s="1"/>
  <c r="AY151" i="7" s="1"/>
  <c r="AY152" i="7" s="1"/>
  <c r="AY153" i="7" s="1"/>
  <c r="AY154" i="7" s="1"/>
  <c r="AY155" i="7" s="1"/>
  <c r="AY156" i="7" s="1"/>
  <c r="AY157" i="7" s="1"/>
  <c r="AQ63" i="8"/>
  <c r="AQ64" i="8" s="1"/>
  <c r="AQ65" i="8" s="1"/>
  <c r="AQ66" i="8" s="1"/>
  <c r="AQ67" i="8" s="1"/>
  <c r="AQ68" i="8" s="1"/>
  <c r="AQ69" i="8" s="1"/>
  <c r="AQ70" i="8" s="1"/>
  <c r="AQ71" i="8" s="1"/>
  <c r="AQ72" i="8" s="1"/>
  <c r="AQ73" i="8" s="1"/>
  <c r="AQ74" i="8" s="1"/>
  <c r="AQ75" i="8" s="1"/>
  <c r="AQ76" i="8" s="1"/>
  <c r="AQ77" i="8" s="1"/>
  <c r="AQ78" i="8" s="1"/>
  <c r="AQ79" i="8" s="1"/>
  <c r="AQ80" i="8" s="1"/>
  <c r="AQ81" i="8" s="1"/>
  <c r="AQ82" i="8" s="1"/>
  <c r="AQ83" i="8" s="1"/>
  <c r="AQ84" i="8" s="1"/>
  <c r="AQ85" i="8" s="1"/>
  <c r="AQ86" i="8" s="1"/>
  <c r="AQ87" i="8" s="1"/>
  <c r="AQ88" i="8" s="1"/>
  <c r="AQ89" i="8" s="1"/>
  <c r="AQ90" i="8" s="1"/>
  <c r="AQ91" i="8" s="1"/>
  <c r="AQ92" i="8" s="1"/>
  <c r="AQ93" i="8" s="1"/>
  <c r="AQ94" i="8" s="1"/>
  <c r="AQ95" i="8" s="1"/>
  <c r="AQ96" i="8" s="1"/>
  <c r="AQ97" i="8" s="1"/>
  <c r="AQ98" i="8" s="1"/>
  <c r="AQ99" i="8" s="1"/>
  <c r="AQ100" i="8" s="1"/>
  <c r="AQ101" i="8" s="1"/>
  <c r="AQ102" i="8" s="1"/>
  <c r="AQ103" i="8" s="1"/>
  <c r="AQ104" i="8" s="1"/>
  <c r="AQ105" i="8" s="1"/>
  <c r="AQ106" i="8" s="1"/>
  <c r="AQ107" i="8" s="1"/>
  <c r="AQ108" i="8" s="1"/>
  <c r="AQ109" i="8" s="1"/>
  <c r="AQ110" i="8" s="1"/>
  <c r="AQ111" i="8" s="1"/>
  <c r="AQ112" i="8" s="1"/>
  <c r="AQ113" i="8" s="1"/>
  <c r="AQ114" i="8" s="1"/>
  <c r="AQ115" i="8" s="1"/>
  <c r="AQ116" i="8" s="1"/>
  <c r="AQ117" i="8" s="1"/>
  <c r="AQ118" i="8" s="1"/>
  <c r="AQ119" i="8" s="1"/>
  <c r="AQ120" i="8" s="1"/>
  <c r="AQ121" i="8" s="1"/>
  <c r="AQ122" i="8" s="1"/>
  <c r="AQ123" i="8" s="1"/>
  <c r="AQ124" i="8" s="1"/>
  <c r="AQ125" i="8" s="1"/>
  <c r="AQ126" i="8" s="1"/>
  <c r="AQ127" i="8" s="1"/>
  <c r="AQ128" i="8" s="1"/>
  <c r="AQ129" i="8" s="1"/>
  <c r="AQ130" i="8" s="1"/>
  <c r="AQ131" i="8" s="1"/>
  <c r="AQ132" i="8" s="1"/>
  <c r="AQ133" i="8" s="1"/>
  <c r="AQ134" i="8" s="1"/>
  <c r="AQ135" i="8" s="1"/>
  <c r="AQ136" i="8" s="1"/>
  <c r="AQ137" i="8" s="1"/>
  <c r="AQ138" i="8" s="1"/>
  <c r="AQ139" i="8" s="1"/>
  <c r="AQ140" i="8" s="1"/>
  <c r="AQ141" i="8" s="1"/>
  <c r="AQ142" i="8" s="1"/>
  <c r="AQ143" i="8" s="1"/>
  <c r="AQ144" i="8" s="1"/>
  <c r="AQ145" i="8" s="1"/>
  <c r="AQ146" i="8" s="1"/>
  <c r="AQ147" i="8" s="1"/>
  <c r="AQ148" i="8" s="1"/>
  <c r="AQ149" i="8" s="1"/>
  <c r="AQ150" i="8" s="1"/>
  <c r="AQ151" i="8" s="1"/>
  <c r="AQ152" i="8" s="1"/>
  <c r="AQ153" i="8" s="1"/>
  <c r="AQ154" i="8" s="1"/>
  <c r="AQ155" i="8" s="1"/>
  <c r="AQ156" i="8" s="1"/>
  <c r="AQ157" i="8" s="1"/>
  <c r="AQ158" i="8" s="1"/>
  <c r="AQ159" i="8" s="1"/>
  <c r="AR60" i="8" s="1"/>
  <c r="AG50" i="6"/>
  <c r="AG51" i="6" s="1"/>
  <c r="AG52" i="6" s="1"/>
  <c r="AG53" i="6" s="1"/>
  <c r="AG54" i="6" s="1"/>
  <c r="AG55" i="6" s="1"/>
  <c r="AG56" i="6" s="1"/>
  <c r="AG57" i="6" s="1"/>
  <c r="AG58" i="6" s="1"/>
  <c r="AG59" i="6" s="1"/>
  <c r="AG60" i="6" s="1"/>
  <c r="AG61" i="6" s="1"/>
  <c r="AG62" i="6" s="1"/>
  <c r="AG63" i="6" s="1"/>
  <c r="AG64" i="6" s="1"/>
  <c r="AG65" i="6" s="1"/>
  <c r="AG66" i="6" s="1"/>
  <c r="AG67" i="6" s="1"/>
  <c r="AG68" i="6" s="1"/>
  <c r="AG69" i="6" s="1"/>
  <c r="AG70" i="6" s="1"/>
  <c r="AG71" i="6" s="1"/>
  <c r="AG72" i="6" s="1"/>
  <c r="AG73" i="6" s="1"/>
  <c r="AG74" i="6" s="1"/>
  <c r="AG75" i="6" s="1"/>
  <c r="AG76" i="6" s="1"/>
  <c r="AG77" i="6" s="1"/>
  <c r="AG78" i="6" s="1"/>
  <c r="AG79" i="6" s="1"/>
  <c r="AG80" i="6" s="1"/>
  <c r="AG81" i="6" s="1"/>
  <c r="AG82" i="6" s="1"/>
  <c r="AG83" i="6" s="1"/>
  <c r="AG84" i="6" s="1"/>
  <c r="AG85" i="6" s="1"/>
  <c r="AG86" i="6" s="1"/>
  <c r="AG87" i="6" s="1"/>
  <c r="AG88" i="6" s="1"/>
  <c r="AG89" i="6" s="1"/>
  <c r="AG90" i="6" s="1"/>
  <c r="AG91" i="6" s="1"/>
  <c r="AG92" i="6" s="1"/>
  <c r="AG93" i="6" s="1"/>
  <c r="AG94" i="6" s="1"/>
  <c r="AG95" i="6" s="1"/>
  <c r="AG96" i="6" s="1"/>
  <c r="AG97" i="6" s="1"/>
  <c r="AG98" i="6" s="1"/>
  <c r="AG99" i="6" s="1"/>
  <c r="AG100" i="6" s="1"/>
  <c r="AG101" i="6" s="1"/>
  <c r="AG102" i="6" s="1"/>
  <c r="AG103" i="6" s="1"/>
  <c r="AG104" i="6" s="1"/>
  <c r="AG105" i="6" s="1"/>
  <c r="AG106" i="6" s="1"/>
  <c r="AG107" i="6" s="1"/>
  <c r="AG108" i="6" s="1"/>
  <c r="AG109" i="6" s="1"/>
  <c r="AG110" i="6" s="1"/>
  <c r="AG111" i="6" s="1"/>
  <c r="AG112" i="6" s="1"/>
  <c r="AG113" i="6" s="1"/>
  <c r="AG114" i="6" s="1"/>
  <c r="AG115" i="6" s="1"/>
  <c r="AG116" i="6" s="1"/>
  <c r="AG117" i="6" s="1"/>
  <c r="AG118" i="6" s="1"/>
  <c r="AG119" i="6" s="1"/>
  <c r="AG120" i="6" s="1"/>
  <c r="AG121" i="6" s="1"/>
  <c r="AG122" i="6" s="1"/>
  <c r="AG123" i="6" s="1"/>
  <c r="AG124" i="6" s="1"/>
  <c r="AG125" i="6" s="1"/>
  <c r="AG126" i="6" s="1"/>
  <c r="AG127" i="6" s="1"/>
  <c r="AG128" i="6" s="1"/>
  <c r="AG129" i="6" s="1"/>
  <c r="AG130" i="6" s="1"/>
  <c r="AG131" i="6" s="1"/>
  <c r="AG132" i="6" s="1"/>
  <c r="AG133" i="6" s="1"/>
  <c r="AG134" i="6" s="1"/>
  <c r="AG135" i="6" s="1"/>
  <c r="AG136" i="6" s="1"/>
  <c r="AG137" i="6" s="1"/>
  <c r="AG138" i="6" s="1"/>
  <c r="AG139" i="6" s="1"/>
  <c r="AG140" i="6" s="1"/>
  <c r="AG141" i="6" s="1"/>
  <c r="AG142" i="6" s="1"/>
  <c r="AG143" i="6" s="1"/>
  <c r="AG144" i="6" s="1"/>
  <c r="AG145" i="6" s="1"/>
  <c r="AG146" i="6" s="1"/>
  <c r="AG147" i="6" s="1"/>
  <c r="AG148" i="6" s="1"/>
  <c r="AH49" i="6" s="1"/>
  <c r="AS89" i="7"/>
  <c r="AT89" i="7" s="1"/>
  <c r="AS70" i="7"/>
  <c r="AT70" i="7" s="1"/>
  <c r="AS141" i="7"/>
  <c r="AT141" i="7" s="1"/>
  <c r="AS100" i="7"/>
  <c r="AT100" i="7" s="1"/>
  <c r="AS84" i="7"/>
  <c r="AT84" i="7" s="1"/>
  <c r="AS63" i="7"/>
  <c r="AT63" i="7" s="1"/>
  <c r="AS108" i="7"/>
  <c r="AT108" i="7" s="1"/>
  <c r="AS91" i="7"/>
  <c r="AT91" i="7" s="1"/>
  <c r="AS62" i="7"/>
  <c r="AT62" i="7" s="1"/>
  <c r="AS97" i="7"/>
  <c r="AT97" i="7" s="1"/>
  <c r="AS78" i="7"/>
  <c r="AT78" i="7" s="1"/>
  <c r="AS94" i="7"/>
  <c r="AT94" i="7" s="1"/>
  <c r="AS87" i="7"/>
  <c r="AT87" i="7" s="1"/>
  <c r="AS116" i="7"/>
  <c r="AT116" i="7" s="1"/>
  <c r="AS66" i="7"/>
  <c r="AT66" i="7" s="1"/>
  <c r="AS153" i="7"/>
  <c r="AT153" i="7" s="1"/>
  <c r="AS152" i="7"/>
  <c r="AT152" i="7" s="1"/>
  <c r="AS147" i="7"/>
  <c r="AT147" i="7" s="1"/>
  <c r="AS93" i="7"/>
  <c r="AT93" i="7" s="1"/>
  <c r="AS112" i="7"/>
  <c r="AT112" i="7" s="1"/>
  <c r="AS109" i="7"/>
  <c r="AT109" i="7" s="1"/>
  <c r="AS138" i="7"/>
  <c r="AT138" i="7" s="1"/>
  <c r="AB63" i="6"/>
  <c r="AC63" i="6" s="1"/>
  <c r="AS114" i="7"/>
  <c r="AT114" i="7" s="1"/>
  <c r="AS96" i="7"/>
  <c r="AT96" i="7" s="1"/>
  <c r="AS86" i="7"/>
  <c r="AT86" i="7" s="1"/>
  <c r="AS60" i="7"/>
  <c r="AT60" i="7" s="1"/>
  <c r="AS137" i="7"/>
  <c r="AT137" i="7" s="1"/>
  <c r="AS64" i="7"/>
  <c r="AT64" i="7" s="1"/>
  <c r="AB71" i="6"/>
  <c r="AC71" i="6" s="1"/>
  <c r="AS133" i="7"/>
  <c r="AT133" i="7" s="1"/>
  <c r="AS88" i="7"/>
  <c r="AT88" i="7" s="1"/>
  <c r="AS69" i="7"/>
  <c r="AT69" i="7" s="1"/>
  <c r="AS67" i="7"/>
  <c r="AT67" i="7" s="1"/>
  <c r="AS65" i="7"/>
  <c r="AT65" i="7" s="1"/>
  <c r="AS58" i="7"/>
  <c r="AT58" i="7" s="1"/>
  <c r="AS73" i="7"/>
  <c r="AT73" i="7" s="1"/>
  <c r="AS125" i="7"/>
  <c r="AT125" i="7" s="1"/>
  <c r="AS95" i="7"/>
  <c r="AT95" i="7" s="1"/>
  <c r="AS103" i="7"/>
  <c r="AT103" i="7" s="1"/>
  <c r="AS154" i="7"/>
  <c r="AT154" i="7" s="1"/>
  <c r="AS135" i="7"/>
  <c r="AT135" i="7" s="1"/>
  <c r="AS111" i="7"/>
  <c r="AT111" i="7" s="1"/>
  <c r="AS149" i="7"/>
  <c r="AT149" i="7" s="1"/>
  <c r="AS130" i="7"/>
  <c r="AT130" i="7" s="1"/>
  <c r="AS74" i="7"/>
  <c r="AT74" i="7" s="1"/>
  <c r="AS110" i="7"/>
  <c r="AT110" i="7" s="1"/>
  <c r="AS92" i="7"/>
  <c r="AT92" i="7" s="1"/>
  <c r="AS76" i="7"/>
  <c r="AT76" i="7" s="1"/>
  <c r="AS90" i="7"/>
  <c r="AT90" i="7" s="1"/>
  <c r="AB80" i="6"/>
  <c r="AC80" i="6" s="1"/>
  <c r="AB83" i="6"/>
  <c r="AC83" i="6" s="1"/>
  <c r="AS85" i="7"/>
  <c r="AT85" i="7" s="1"/>
  <c r="AB126" i="6"/>
  <c r="AC126" i="6" s="1"/>
  <c r="AB147" i="6"/>
  <c r="AC147" i="6" s="1"/>
  <c r="AS136" i="7"/>
  <c r="AT136" i="7" s="1"/>
  <c r="AS117" i="7"/>
  <c r="AT117" i="7" s="1"/>
  <c r="AB113" i="6"/>
  <c r="AC113" i="6" s="1"/>
  <c r="AB144" i="6"/>
  <c r="AC144" i="6" s="1"/>
  <c r="AB100" i="6"/>
  <c r="AC100" i="6" s="1"/>
  <c r="AB77" i="6"/>
  <c r="AC77" i="6" s="1"/>
  <c r="AB50" i="6"/>
  <c r="AC50" i="6" s="1"/>
  <c r="AS146" i="7"/>
  <c r="AT146" i="7" s="1"/>
  <c r="AS115" i="7"/>
  <c r="AT115" i="7" s="1"/>
  <c r="AS122" i="7"/>
  <c r="AT122" i="7" s="1"/>
  <c r="AS150" i="7"/>
  <c r="AT150" i="7" s="1"/>
  <c r="AB78" i="6"/>
  <c r="AC78" i="6" s="1"/>
  <c r="AS128" i="7"/>
  <c r="AT128" i="7" s="1"/>
  <c r="AB90" i="6"/>
  <c r="AC90" i="6" s="1"/>
  <c r="AB65" i="6"/>
  <c r="AC65" i="6" s="1"/>
  <c r="AB62" i="6"/>
  <c r="AC62" i="6" s="1"/>
  <c r="AB52" i="6"/>
  <c r="AC52" i="6" s="1"/>
  <c r="AB125" i="6"/>
  <c r="AC125" i="6" s="1"/>
  <c r="AB143" i="6"/>
  <c r="AC143" i="6" s="1"/>
  <c r="AS132" i="7"/>
  <c r="AT132" i="7" s="1"/>
  <c r="AB84" i="6"/>
  <c r="AC84" i="6" s="1"/>
  <c r="AS80" i="7"/>
  <c r="AT80" i="7" s="1"/>
  <c r="AS145" i="7"/>
  <c r="AT145" i="7" s="1"/>
  <c r="AS140" i="7"/>
  <c r="AT140" i="7" s="1"/>
  <c r="AB56" i="6"/>
  <c r="AC56" i="6" s="1"/>
  <c r="AB119" i="6"/>
  <c r="AC119" i="6" s="1"/>
  <c r="AB85" i="6"/>
  <c r="AC85" i="6" s="1"/>
  <c r="AB72" i="6"/>
  <c r="AC72" i="6" s="1"/>
  <c r="AB111" i="6"/>
  <c r="AC111" i="6" s="1"/>
  <c r="AB57" i="6"/>
  <c r="AC57" i="6" s="1"/>
  <c r="AB53" i="6"/>
  <c r="AC53" i="6" s="1"/>
  <c r="AB140" i="6"/>
  <c r="AC140" i="6" s="1"/>
  <c r="AB110" i="6"/>
  <c r="AC110" i="6" s="1"/>
  <c r="AB97" i="6"/>
  <c r="AC97" i="6" s="1"/>
  <c r="AB108" i="6"/>
  <c r="AC108" i="6" s="1"/>
  <c r="AB94" i="6"/>
  <c r="AC94" i="6" s="1"/>
  <c r="AS131" i="7"/>
  <c r="AT131" i="7" s="1"/>
  <c r="AB142" i="6"/>
  <c r="AC142" i="6" s="1"/>
  <c r="AB134" i="6"/>
  <c r="AC134" i="6" s="1"/>
  <c r="AS119" i="7"/>
  <c r="AT119" i="7" s="1"/>
  <c r="AB86" i="6"/>
  <c r="AC86" i="6" s="1"/>
  <c r="AS101" i="7"/>
  <c r="AT101" i="7" s="1"/>
  <c r="AS59" i="7"/>
  <c r="AT59" i="7" s="1"/>
  <c r="AS71" i="7"/>
  <c r="AT71" i="7" s="1"/>
  <c r="AB61" i="6"/>
  <c r="AC61" i="6" s="1"/>
  <c r="AB81" i="6"/>
  <c r="AC81" i="6" s="1"/>
  <c r="AB49" i="6"/>
  <c r="AC49" i="6" s="1"/>
  <c r="AB73" i="6"/>
  <c r="AC73" i="6" s="1"/>
  <c r="AB82" i="6"/>
  <c r="AC82" i="6" s="1"/>
  <c r="AB121" i="6"/>
  <c r="AC121" i="6" s="1"/>
  <c r="AS106" i="7"/>
  <c r="AT106" i="7" s="1"/>
  <c r="AS134" i="7"/>
  <c r="AT134" i="7" s="1"/>
  <c r="AS129" i="7"/>
  <c r="AT129" i="7" s="1"/>
  <c r="AS77" i="7"/>
  <c r="AT77" i="7" s="1"/>
  <c r="AB64" i="6"/>
  <c r="AC64" i="6" s="1"/>
  <c r="AB103" i="6"/>
  <c r="AC103" i="6" s="1"/>
  <c r="AB132" i="6"/>
  <c r="AC132" i="6" s="1"/>
  <c r="AB105" i="6"/>
  <c r="AC105" i="6" s="1"/>
  <c r="AB136" i="6"/>
  <c r="AC136" i="6" s="1"/>
  <c r="AB109" i="6"/>
  <c r="AC109" i="6" s="1"/>
  <c r="AS142" i="7"/>
  <c r="AT142" i="7" s="1"/>
  <c r="AB101" i="6"/>
  <c r="AC101" i="6" s="1"/>
  <c r="AS127" i="7"/>
  <c r="AT127" i="7" s="1"/>
  <c r="AB129" i="6"/>
  <c r="AC129" i="6" s="1"/>
  <c r="AS113" i="7"/>
  <c r="AT113" i="7" s="1"/>
  <c r="AS82" i="7"/>
  <c r="AT82" i="7" s="1"/>
  <c r="AB76" i="6"/>
  <c r="AC76" i="6" s="1"/>
  <c r="AS107" i="7"/>
  <c r="AT107" i="7" s="1"/>
  <c r="AS157" i="7"/>
  <c r="AT157" i="7" s="1"/>
  <c r="AS83" i="7"/>
  <c r="AT83" i="7" s="1"/>
  <c r="AS99" i="7"/>
  <c r="AT99" i="7" s="1"/>
  <c r="AB79" i="6"/>
  <c r="AC79" i="6" s="1"/>
  <c r="AS68" i="7"/>
  <c r="AT68" i="7" s="1"/>
  <c r="AB55" i="6"/>
  <c r="AC55" i="6" s="1"/>
  <c r="AB59" i="6"/>
  <c r="AC59" i="6" s="1"/>
  <c r="AB146" i="6"/>
  <c r="AC146" i="6" s="1"/>
  <c r="AB120" i="6"/>
  <c r="AC120" i="6" s="1"/>
  <c r="AB104" i="6"/>
  <c r="AC104" i="6" s="1"/>
  <c r="AB131" i="6"/>
  <c r="AC131" i="6" s="1"/>
  <c r="AB115" i="6"/>
  <c r="AC115" i="6" s="1"/>
  <c r="AB117" i="6"/>
  <c r="AC117" i="6" s="1"/>
  <c r="AB124" i="6"/>
  <c r="AC124" i="6" s="1"/>
  <c r="AB145" i="6"/>
  <c r="AC145" i="6" s="1"/>
  <c r="AS126" i="7"/>
  <c r="AT126" i="7" s="1"/>
  <c r="AS121" i="7"/>
  <c r="AT121" i="7" s="1"/>
  <c r="AS72" i="7"/>
  <c r="AT72" i="7" s="1"/>
  <c r="AB95" i="6"/>
  <c r="AC95" i="6" s="1"/>
  <c r="AS155" i="7"/>
  <c r="AT155" i="7" s="1"/>
  <c r="AS81" i="7"/>
  <c r="AT81" i="7" s="1"/>
  <c r="AB67" i="6"/>
  <c r="AC67" i="6" s="1"/>
  <c r="AB51" i="6"/>
  <c r="AC51" i="6" s="1"/>
  <c r="AB58" i="6"/>
  <c r="AC58" i="6" s="1"/>
  <c r="AB69" i="6"/>
  <c r="AC69" i="6" s="1"/>
  <c r="AB96" i="6"/>
  <c r="AC96" i="6" s="1"/>
  <c r="AB88" i="6"/>
  <c r="AC88" i="6" s="1"/>
  <c r="AB98" i="6"/>
  <c r="AC98" i="6" s="1"/>
  <c r="AB106" i="6"/>
  <c r="AC106" i="6" s="1"/>
  <c r="AB138" i="6"/>
  <c r="AC138" i="6" s="1"/>
  <c r="AB91" i="6"/>
  <c r="AC91" i="6" s="1"/>
  <c r="AB116" i="6"/>
  <c r="AC116" i="6" s="1"/>
  <c r="AB133" i="6"/>
  <c r="AC133" i="6" s="1"/>
  <c r="AB93" i="6"/>
  <c r="AC93" i="6" s="1"/>
  <c r="AB60" i="6"/>
  <c r="AC60" i="6" s="1"/>
  <c r="AB130" i="6"/>
  <c r="AC130" i="6" s="1"/>
  <c r="AB122" i="6"/>
  <c r="AC122" i="6" s="1"/>
  <c r="AB118" i="6"/>
  <c r="AC118" i="6" s="1"/>
  <c r="AS124" i="7"/>
  <c r="AT124" i="7" s="1"/>
  <c r="AS151" i="7"/>
  <c r="AT151" i="7" s="1"/>
  <c r="AS139" i="7"/>
  <c r="AT139" i="7" s="1"/>
  <c r="AS148" i="7"/>
  <c r="AT148" i="7" s="1"/>
  <c r="AS143" i="7"/>
  <c r="AT143" i="7" s="1"/>
  <c r="AB99" i="6"/>
  <c r="AC99" i="6" s="1"/>
  <c r="AB74" i="6"/>
  <c r="AC74" i="6" s="1"/>
  <c r="AB68" i="6"/>
  <c r="AC68" i="6" s="1"/>
  <c r="AB54" i="6"/>
  <c r="AC54" i="6" s="1"/>
  <c r="AB70" i="6"/>
  <c r="AC70" i="6" s="1"/>
  <c r="AB66" i="6"/>
  <c r="AC66" i="6" s="1"/>
  <c r="AB75" i="6"/>
  <c r="AC75" i="6" s="1"/>
  <c r="AB148" i="6"/>
  <c r="AC148" i="6" s="1"/>
  <c r="AB128" i="6"/>
  <c r="AC128" i="6" s="1"/>
  <c r="AB135" i="6"/>
  <c r="AC135" i="6" s="1"/>
  <c r="AB107" i="6"/>
  <c r="AC107" i="6" s="1"/>
  <c r="AB112" i="6"/>
  <c r="AC112" i="6" s="1"/>
  <c r="AB123" i="6"/>
  <c r="AC123" i="6" s="1"/>
  <c r="AB102" i="6"/>
  <c r="AC102" i="6" s="1"/>
  <c r="AB114" i="6"/>
  <c r="AC114" i="6" s="1"/>
  <c r="AS123" i="7"/>
  <c r="AT123" i="7" s="1"/>
  <c r="AS156" i="7"/>
  <c r="AT156" i="7" s="1"/>
  <c r="AS104" i="7"/>
  <c r="AT104" i="7" s="1"/>
  <c r="AS105" i="7"/>
  <c r="AT105" i="7" s="1"/>
  <c r="AS144" i="7"/>
  <c r="AT144" i="7" s="1"/>
  <c r="AS98" i="7"/>
  <c r="AT98" i="7" s="1"/>
  <c r="AS102" i="7"/>
  <c r="AT102" i="7" s="1"/>
  <c r="AS75" i="7"/>
  <c r="AT75" i="7" s="1"/>
  <c r="AB87" i="6"/>
  <c r="AC87" i="6" s="1"/>
  <c r="AB137" i="6"/>
  <c r="AC137" i="6" s="1"/>
  <c r="AB141" i="6"/>
  <c r="AC141" i="6" s="1"/>
  <c r="AB89" i="6"/>
  <c r="AC89" i="6" s="1"/>
  <c r="AB127" i="6"/>
  <c r="AC127" i="6" s="1"/>
  <c r="AS118" i="7"/>
  <c r="AT118" i="7" s="1"/>
  <c r="AB139" i="6"/>
  <c r="AC139" i="6" s="1"/>
  <c r="AS120" i="7"/>
  <c r="AT120" i="7" s="1"/>
  <c r="AB92" i="6"/>
  <c r="AC92" i="6" s="1"/>
  <c r="AS79" i="7"/>
  <c r="AT79" i="7" s="1"/>
  <c r="AS61" i="7"/>
  <c r="AT61" i="7" s="1"/>
  <c r="AZ58" i="7" l="1" a="1"/>
  <c r="AZ63" i="7" s="1"/>
  <c r="BC58" i="7" a="1"/>
  <c r="BC84" i="7" s="1"/>
  <c r="AL49" i="6" a="1"/>
  <c r="AL69" i="6" s="1"/>
  <c r="AJ35" i="8"/>
  <c r="AN35" i="8"/>
  <c r="AK35" i="8"/>
  <c r="AM35" i="8"/>
  <c r="AL35" i="8"/>
  <c r="AJ37" i="8"/>
  <c r="AJ39" i="8" s="1"/>
  <c r="BN54" i="8"/>
  <c r="CL16" i="8" s="1"/>
  <c r="BQ54" i="8"/>
  <c r="CO16" i="8" s="1"/>
  <c r="BM54" i="8"/>
  <c r="CK16" i="8" s="1"/>
  <c r="BR54" i="8"/>
  <c r="CP16" i="8" s="1"/>
  <c r="BP54" i="8"/>
  <c r="CN16" i="8" s="1"/>
  <c r="BO54" i="8"/>
  <c r="CM16" i="8" s="1"/>
  <c r="BL54" i="8"/>
  <c r="CJ16" i="8" s="1"/>
  <c r="BK54" i="8"/>
  <c r="CI16" i="8" s="1"/>
  <c r="BS54" i="8"/>
  <c r="CQ16" i="8" s="1"/>
  <c r="BT54" i="8"/>
  <c r="CR16" i="8" s="1"/>
  <c r="AX54" i="8"/>
  <c r="CJ15" i="8" s="1"/>
  <c r="BD54" i="8"/>
  <c r="CP15" i="8" s="1"/>
  <c r="AY54" i="8"/>
  <c r="CK15" i="8" s="1"/>
  <c r="BA54" i="8"/>
  <c r="CM15" i="8" s="1"/>
  <c r="BF54" i="8"/>
  <c r="CR15" i="8" s="1"/>
  <c r="AW54" i="8"/>
  <c r="CI15" i="8" s="1"/>
  <c r="BC54" i="8"/>
  <c r="CO15" i="8" s="1"/>
  <c r="AZ54" i="8"/>
  <c r="CL15" i="8" s="1"/>
  <c r="BE54" i="8"/>
  <c r="CQ15" i="8" s="1"/>
  <c r="BB54" i="8"/>
  <c r="CN15" i="8" s="1"/>
  <c r="AR61" i="8"/>
  <c r="AR62" i="8" s="1"/>
  <c r="AR63" i="8" s="1"/>
  <c r="AR64" i="8" s="1"/>
  <c r="AR65" i="8" s="1"/>
  <c r="AR66" i="8" s="1"/>
  <c r="AR67" i="8" s="1"/>
  <c r="AR68" i="8" s="1"/>
  <c r="AR69" i="8" s="1"/>
  <c r="AR70" i="8" s="1"/>
  <c r="AR71" i="8" s="1"/>
  <c r="AR72" i="8" s="1"/>
  <c r="AR73" i="8" s="1"/>
  <c r="AR74" i="8" s="1"/>
  <c r="AR75" i="8" s="1"/>
  <c r="AR76" i="8" s="1"/>
  <c r="AR77" i="8" s="1"/>
  <c r="AR78" i="8" s="1"/>
  <c r="AR79" i="8" s="1"/>
  <c r="AR80" i="8" s="1"/>
  <c r="AR81" i="8" s="1"/>
  <c r="AR82" i="8" s="1"/>
  <c r="AR83" i="8" s="1"/>
  <c r="AR84" i="8" s="1"/>
  <c r="AR85" i="8" s="1"/>
  <c r="AR86" i="8" s="1"/>
  <c r="AR87" i="8" s="1"/>
  <c r="AR88" i="8" s="1"/>
  <c r="AR89" i="8" s="1"/>
  <c r="AR90" i="8" s="1"/>
  <c r="AR91" i="8" s="1"/>
  <c r="AR92" i="8" s="1"/>
  <c r="AR93" i="8" s="1"/>
  <c r="AR94" i="8" s="1"/>
  <c r="AR95" i="8" s="1"/>
  <c r="AR96" i="8" s="1"/>
  <c r="AR97" i="8" s="1"/>
  <c r="AR98" i="8" s="1"/>
  <c r="AR99" i="8" s="1"/>
  <c r="AR100" i="8" s="1"/>
  <c r="AR101" i="8" s="1"/>
  <c r="AR102" i="8" s="1"/>
  <c r="AR103" i="8" s="1"/>
  <c r="AR104" i="8" s="1"/>
  <c r="AR105" i="8" s="1"/>
  <c r="AR106" i="8" s="1"/>
  <c r="AR107" i="8" s="1"/>
  <c r="AR108" i="8" s="1"/>
  <c r="AR109" i="8" s="1"/>
  <c r="AR110" i="8" s="1"/>
  <c r="AR111" i="8" s="1"/>
  <c r="AR112" i="8" s="1"/>
  <c r="AR113" i="8" s="1"/>
  <c r="AR114" i="8" s="1"/>
  <c r="AR115" i="8" s="1"/>
  <c r="AR116" i="8" s="1"/>
  <c r="AR117" i="8" s="1"/>
  <c r="AR118" i="8" s="1"/>
  <c r="AR119" i="8" s="1"/>
  <c r="AR120" i="8" s="1"/>
  <c r="AR121" i="8" s="1"/>
  <c r="AR122" i="8" s="1"/>
  <c r="AR123" i="8" s="1"/>
  <c r="AR124" i="8" s="1"/>
  <c r="AR125" i="8" s="1"/>
  <c r="AR126" i="8" s="1"/>
  <c r="AR127" i="8" s="1"/>
  <c r="AR128" i="8" s="1"/>
  <c r="AR129" i="8" s="1"/>
  <c r="AR130" i="8" s="1"/>
  <c r="AR131" i="8" s="1"/>
  <c r="AR132" i="8" s="1"/>
  <c r="AR133" i="8" s="1"/>
  <c r="AR134" i="8" s="1"/>
  <c r="AR135" i="8" s="1"/>
  <c r="AR136" i="8" s="1"/>
  <c r="AR137" i="8" s="1"/>
  <c r="AR138" i="8" s="1"/>
  <c r="AR139" i="8" s="1"/>
  <c r="AR140" i="8" s="1"/>
  <c r="AR141" i="8" s="1"/>
  <c r="AR142" i="8" s="1"/>
  <c r="AR143" i="8" s="1"/>
  <c r="AR144" i="8" s="1"/>
  <c r="AR145" i="8" s="1"/>
  <c r="AR146" i="8" s="1"/>
  <c r="AR147" i="8" s="1"/>
  <c r="AR148" i="8" s="1"/>
  <c r="AR149" i="8" s="1"/>
  <c r="AR150" i="8" s="1"/>
  <c r="AR151" i="8" s="1"/>
  <c r="AR152" i="8" s="1"/>
  <c r="AR153" i="8" s="1"/>
  <c r="AR154" i="8" s="1"/>
  <c r="AR155" i="8" s="1"/>
  <c r="AR156" i="8" s="1"/>
  <c r="AR157" i="8" s="1"/>
  <c r="AR158" i="8" s="1"/>
  <c r="AR159" i="8" s="1"/>
  <c r="AH50" i="6"/>
  <c r="AH51" i="6" s="1"/>
  <c r="AH52" i="6" s="1"/>
  <c r="AH53" i="6" s="1"/>
  <c r="AH54" i="6" s="1"/>
  <c r="AH55" i="6" s="1"/>
  <c r="AH56" i="6" s="1"/>
  <c r="AH57" i="6" s="1"/>
  <c r="AH58" i="6" s="1"/>
  <c r="AH59" i="6" s="1"/>
  <c r="AH60" i="6" s="1"/>
  <c r="AH61" i="6" s="1"/>
  <c r="AH62" i="6" s="1"/>
  <c r="AH63" i="6" s="1"/>
  <c r="AH64" i="6" s="1"/>
  <c r="AH65" i="6" s="1"/>
  <c r="AH66" i="6" s="1"/>
  <c r="AH67" i="6" s="1"/>
  <c r="AH68" i="6" s="1"/>
  <c r="AH69" i="6" s="1"/>
  <c r="AH70" i="6" s="1"/>
  <c r="AH71" i="6" s="1"/>
  <c r="AH72" i="6" s="1"/>
  <c r="AH73" i="6" s="1"/>
  <c r="AH74" i="6" s="1"/>
  <c r="AH75" i="6" s="1"/>
  <c r="AH76" i="6" s="1"/>
  <c r="AH77" i="6" s="1"/>
  <c r="AH78" i="6" s="1"/>
  <c r="AH79" i="6" s="1"/>
  <c r="AH80" i="6" s="1"/>
  <c r="AH81" i="6" s="1"/>
  <c r="AH82" i="6" s="1"/>
  <c r="AH83" i="6" s="1"/>
  <c r="AH84" i="6" s="1"/>
  <c r="AH85" i="6" s="1"/>
  <c r="AH86" i="6" s="1"/>
  <c r="AH87" i="6" s="1"/>
  <c r="AH88" i="6" s="1"/>
  <c r="AH89" i="6" s="1"/>
  <c r="AH90" i="6" s="1"/>
  <c r="AH91" i="6" s="1"/>
  <c r="AH92" i="6" s="1"/>
  <c r="AH93" i="6" s="1"/>
  <c r="AH94" i="6" s="1"/>
  <c r="AH95" i="6" s="1"/>
  <c r="AH96" i="6" s="1"/>
  <c r="AH97" i="6" s="1"/>
  <c r="AH98" i="6" s="1"/>
  <c r="AH99" i="6" s="1"/>
  <c r="AH100" i="6" s="1"/>
  <c r="AH101" i="6" s="1"/>
  <c r="AH102" i="6" s="1"/>
  <c r="AH103" i="6" s="1"/>
  <c r="AH104" i="6" s="1"/>
  <c r="AH105" i="6" s="1"/>
  <c r="AH106" i="6" s="1"/>
  <c r="AH107" i="6" s="1"/>
  <c r="AH108" i="6" s="1"/>
  <c r="AH109" i="6" s="1"/>
  <c r="AH110" i="6" s="1"/>
  <c r="AH111" i="6" s="1"/>
  <c r="AH112" i="6" s="1"/>
  <c r="AH113" i="6" s="1"/>
  <c r="AH114" i="6" s="1"/>
  <c r="AH115" i="6" s="1"/>
  <c r="AH116" i="6" s="1"/>
  <c r="AH117" i="6" s="1"/>
  <c r="AH118" i="6" s="1"/>
  <c r="AH119" i="6" s="1"/>
  <c r="AH120" i="6" s="1"/>
  <c r="AH121" i="6" s="1"/>
  <c r="AH122" i="6" s="1"/>
  <c r="AH123" i="6" s="1"/>
  <c r="AH124" i="6" s="1"/>
  <c r="AH125" i="6" s="1"/>
  <c r="AH126" i="6" s="1"/>
  <c r="AH127" i="6" s="1"/>
  <c r="AH128" i="6" s="1"/>
  <c r="AH129" i="6" s="1"/>
  <c r="AH130" i="6" s="1"/>
  <c r="AH131" i="6" s="1"/>
  <c r="AH132" i="6" s="1"/>
  <c r="AH133" i="6" s="1"/>
  <c r="AH134" i="6" s="1"/>
  <c r="AH135" i="6" s="1"/>
  <c r="AH136" i="6" s="1"/>
  <c r="AH137" i="6" s="1"/>
  <c r="AH138" i="6" s="1"/>
  <c r="AH139" i="6" s="1"/>
  <c r="AH140" i="6" s="1"/>
  <c r="AH141" i="6" s="1"/>
  <c r="AH142" i="6" s="1"/>
  <c r="AH143" i="6" s="1"/>
  <c r="AH144" i="6" s="1"/>
  <c r="AH145" i="6" s="1"/>
  <c r="AH146" i="6" s="1"/>
  <c r="AH147" i="6" s="1"/>
  <c r="AH148" i="6" s="1"/>
  <c r="H35" i="7" a="1"/>
  <c r="P39" i="7" s="1"/>
  <c r="H35" i="6" a="1"/>
  <c r="I41" i="6" s="1"/>
  <c r="AZ94" i="7" l="1"/>
  <c r="AZ59" i="7"/>
  <c r="AZ133" i="7"/>
  <c r="AZ93" i="7"/>
  <c r="AZ124" i="7"/>
  <c r="AZ101" i="7"/>
  <c r="AZ147" i="7"/>
  <c r="AZ89" i="7"/>
  <c r="AZ118" i="7"/>
  <c r="AZ157" i="7"/>
  <c r="AZ119" i="7"/>
  <c r="AZ62" i="7"/>
  <c r="AZ138" i="7"/>
  <c r="AZ130" i="7"/>
  <c r="AZ115" i="7"/>
  <c r="AZ121" i="7"/>
  <c r="AZ86" i="7"/>
  <c r="AZ69" i="7"/>
  <c r="AZ88" i="7"/>
  <c r="AZ91" i="7"/>
  <c r="AZ68" i="7"/>
  <c r="AZ150" i="7"/>
  <c r="AZ81" i="7"/>
  <c r="AZ96" i="7"/>
  <c r="AZ120" i="7"/>
  <c r="AZ139" i="7"/>
  <c r="AZ83" i="7"/>
  <c r="AZ153" i="7"/>
  <c r="AZ84" i="7"/>
  <c r="AZ116" i="7"/>
  <c r="AZ140" i="7"/>
  <c r="AZ97" i="7"/>
  <c r="AZ60" i="7"/>
  <c r="AZ112" i="7"/>
  <c r="AZ74" i="7"/>
  <c r="AZ141" i="7"/>
  <c r="AZ98" i="7"/>
  <c r="AZ66" i="7"/>
  <c r="AZ123" i="7"/>
  <c r="AZ99" i="7"/>
  <c r="AZ71" i="7"/>
  <c r="AZ148" i="7"/>
  <c r="AZ78" i="7"/>
  <c r="AZ145" i="7"/>
  <c r="AZ108" i="7"/>
  <c r="AZ65" i="7"/>
  <c r="AZ122" i="7"/>
  <c r="AZ80" i="7"/>
  <c r="AZ152" i="7"/>
  <c r="AZ114" i="7"/>
  <c r="AZ72" i="7"/>
  <c r="AZ135" i="7"/>
  <c r="AZ103" i="7"/>
  <c r="AZ75" i="7"/>
  <c r="AZ154" i="7"/>
  <c r="AZ155" i="7"/>
  <c r="AZ132" i="7"/>
  <c r="AZ105" i="7"/>
  <c r="AZ100" i="7"/>
  <c r="AZ73" i="7"/>
  <c r="AZ129" i="7"/>
  <c r="AZ102" i="7"/>
  <c r="AZ76" i="7"/>
  <c r="AZ144" i="7"/>
  <c r="AZ117" i="7"/>
  <c r="AZ90" i="7"/>
  <c r="AZ58" i="7"/>
  <c r="BI58" i="7" s="1"/>
  <c r="AZ136" i="7"/>
  <c r="AZ109" i="7"/>
  <c r="AZ77" i="7"/>
  <c r="AZ151" i="7"/>
  <c r="AZ131" i="7"/>
  <c r="AZ107" i="7"/>
  <c r="AZ87" i="7"/>
  <c r="AZ67" i="7"/>
  <c r="BC75" i="7"/>
  <c r="BC62" i="7"/>
  <c r="BC72" i="7"/>
  <c r="BC87" i="7"/>
  <c r="BC99" i="7"/>
  <c r="BC61" i="7"/>
  <c r="BC80" i="7"/>
  <c r="BC58" i="7"/>
  <c r="BC66" i="7"/>
  <c r="BC78" i="7"/>
  <c r="BC94" i="7"/>
  <c r="BC67" i="7"/>
  <c r="BC81" i="7"/>
  <c r="BC83" i="7"/>
  <c r="BC82" i="7"/>
  <c r="BC69" i="7"/>
  <c r="BC90" i="7"/>
  <c r="BC93" i="7"/>
  <c r="BC79" i="7"/>
  <c r="BC98" i="7"/>
  <c r="BC68" i="7"/>
  <c r="BC73" i="7"/>
  <c r="BC101" i="7"/>
  <c r="BC91" i="7"/>
  <c r="BC95" i="7"/>
  <c r="BC71" i="7"/>
  <c r="BC70" i="7"/>
  <c r="BC96" i="7"/>
  <c r="BC65" i="7"/>
  <c r="BC100" i="7"/>
  <c r="BC86" i="7"/>
  <c r="BC138" i="7"/>
  <c r="BC115" i="7"/>
  <c r="BC139" i="7"/>
  <c r="BC141" i="7"/>
  <c r="BC129" i="7"/>
  <c r="BC119" i="7"/>
  <c r="BC152" i="7"/>
  <c r="BC133" i="7"/>
  <c r="BC134" i="7"/>
  <c r="BC124" i="7"/>
  <c r="BC121" i="7"/>
  <c r="BC153" i="7"/>
  <c r="BC127" i="7"/>
  <c r="BC105" i="7"/>
  <c r="BC145" i="7"/>
  <c r="BC116" i="7"/>
  <c r="BC144" i="7"/>
  <c r="BC130" i="7"/>
  <c r="BC108" i="7"/>
  <c r="BC147" i="7"/>
  <c r="BC156" i="7"/>
  <c r="BC103" i="7"/>
  <c r="BC110" i="7"/>
  <c r="BC154" i="7"/>
  <c r="BC149" i="7"/>
  <c r="BC125" i="7"/>
  <c r="BC117" i="7"/>
  <c r="BC140" i="7"/>
  <c r="BC136" i="7"/>
  <c r="BC143" i="7"/>
  <c r="BC122" i="7"/>
  <c r="BC137" i="7"/>
  <c r="BC126" i="7"/>
  <c r="BC120" i="7"/>
  <c r="BC131" i="7"/>
  <c r="BC151" i="7"/>
  <c r="BC157" i="7"/>
  <c r="BC114" i="7"/>
  <c r="BC112" i="7"/>
  <c r="BC150" i="7"/>
  <c r="BC146" i="7"/>
  <c r="BC111" i="7"/>
  <c r="BC132" i="7"/>
  <c r="BC113" i="7"/>
  <c r="BC106" i="7"/>
  <c r="BC107" i="7"/>
  <c r="BC104" i="7"/>
  <c r="BC142" i="7"/>
  <c r="BC128" i="7"/>
  <c r="BC155" i="7"/>
  <c r="BC148" i="7"/>
  <c r="BC118" i="7"/>
  <c r="BC135" i="7"/>
  <c r="BC109" i="7"/>
  <c r="BC123" i="7"/>
  <c r="BC63" i="7"/>
  <c r="BC74" i="7"/>
  <c r="BC85" i="7"/>
  <c r="BC92" i="7"/>
  <c r="BC76" i="7"/>
  <c r="BC89" i="7"/>
  <c r="BC88" i="7"/>
  <c r="AZ110" i="7"/>
  <c r="AZ126" i="7"/>
  <c r="AZ142" i="7"/>
  <c r="AZ137" i="7"/>
  <c r="AZ156" i="7"/>
  <c r="AZ134" i="7"/>
  <c r="AZ113" i="7"/>
  <c r="AZ92" i="7"/>
  <c r="AZ70" i="7"/>
  <c r="AZ149" i="7"/>
  <c r="AZ128" i="7"/>
  <c r="AZ106" i="7"/>
  <c r="AZ85" i="7"/>
  <c r="AZ64" i="7"/>
  <c r="AZ146" i="7"/>
  <c r="AZ125" i="7"/>
  <c r="AZ104" i="7"/>
  <c r="AZ82" i="7"/>
  <c r="AZ61" i="7"/>
  <c r="AZ143" i="7"/>
  <c r="AZ127" i="7"/>
  <c r="AZ111" i="7"/>
  <c r="AZ95" i="7"/>
  <c r="AZ79" i="7"/>
  <c r="BC60" i="7"/>
  <c r="BC64" i="7"/>
  <c r="BC102" i="7"/>
  <c r="BC97" i="7"/>
  <c r="BC59" i="7"/>
  <c r="BC77" i="7"/>
  <c r="AL68" i="6"/>
  <c r="AL49" i="6"/>
  <c r="AL54" i="6"/>
  <c r="AL65" i="6"/>
  <c r="AL82" i="6"/>
  <c r="AL77" i="6"/>
  <c r="AL86" i="6"/>
  <c r="AL66" i="6"/>
  <c r="AL74" i="6"/>
  <c r="AL51" i="6"/>
  <c r="AL70" i="6"/>
  <c r="AL59" i="6"/>
  <c r="AL50" i="6"/>
  <c r="AL56" i="6"/>
  <c r="AL84" i="6"/>
  <c r="AL72" i="6"/>
  <c r="AL53" i="6"/>
  <c r="AL63" i="6"/>
  <c r="AL76" i="6"/>
  <c r="AL67" i="6"/>
  <c r="AL75" i="6"/>
  <c r="AL55" i="6"/>
  <c r="AL60" i="6"/>
  <c r="AL81" i="6"/>
  <c r="AL80" i="6"/>
  <c r="AL73" i="6"/>
  <c r="AL83" i="6"/>
  <c r="AL61" i="6"/>
  <c r="AL71" i="6"/>
  <c r="AL105" i="6"/>
  <c r="AL100" i="6"/>
  <c r="AL117" i="6"/>
  <c r="AL99" i="6"/>
  <c r="AL132" i="6"/>
  <c r="AL122" i="6"/>
  <c r="AL112" i="6"/>
  <c r="AL127" i="6"/>
  <c r="AL135" i="6"/>
  <c r="AL142" i="6"/>
  <c r="AL115" i="6"/>
  <c r="AL98" i="6"/>
  <c r="AL134" i="6"/>
  <c r="AL140" i="6"/>
  <c r="AL110" i="6"/>
  <c r="AL137" i="6"/>
  <c r="AL101" i="6"/>
  <c r="AL118" i="6"/>
  <c r="AL148" i="6"/>
  <c r="AL91" i="6"/>
  <c r="AL95" i="6"/>
  <c r="AL121" i="6"/>
  <c r="AL138" i="6"/>
  <c r="AL89" i="6"/>
  <c r="AL136" i="6"/>
  <c r="AL90" i="6"/>
  <c r="AL92" i="6"/>
  <c r="AL94" i="6"/>
  <c r="AL146" i="6"/>
  <c r="AL87" i="6"/>
  <c r="AL145" i="6"/>
  <c r="AL147" i="6"/>
  <c r="AL102" i="6"/>
  <c r="AL126" i="6"/>
  <c r="AL113" i="6"/>
  <c r="AL119" i="6"/>
  <c r="AL97" i="6"/>
  <c r="AL104" i="6"/>
  <c r="AL128" i="6"/>
  <c r="AL131" i="6"/>
  <c r="AL120" i="6"/>
  <c r="AL144" i="6"/>
  <c r="AL111" i="6"/>
  <c r="AL93" i="6"/>
  <c r="AL124" i="6"/>
  <c r="AL96" i="6"/>
  <c r="AL123" i="6"/>
  <c r="AL88" i="6"/>
  <c r="AL143" i="6"/>
  <c r="AL116" i="6"/>
  <c r="AL139" i="6"/>
  <c r="AL107" i="6"/>
  <c r="AL106" i="6"/>
  <c r="AL133" i="6"/>
  <c r="AL130" i="6"/>
  <c r="AL109" i="6"/>
  <c r="AL129" i="6"/>
  <c r="AL108" i="6"/>
  <c r="AL141" i="6"/>
  <c r="AL103" i="6"/>
  <c r="AL125" i="6"/>
  <c r="AL114" i="6"/>
  <c r="AL58" i="6"/>
  <c r="AL79" i="6"/>
  <c r="AL57" i="6"/>
  <c r="AL52" i="6"/>
  <c r="AL62" i="6"/>
  <c r="AL78" i="6"/>
  <c r="AL85" i="6"/>
  <c r="AL64" i="6"/>
  <c r="AK37" i="8"/>
  <c r="AK39" i="8" s="1"/>
  <c r="AK40" i="8" s="1"/>
  <c r="CA39" i="8" s="1"/>
  <c r="AJ36" i="8"/>
  <c r="U52" i="8" s="1"/>
  <c r="AJ40" i="8"/>
  <c r="CA38" i="8" s="1"/>
  <c r="CL32" i="8"/>
  <c r="CL35" i="8"/>
  <c r="CL36" i="8"/>
  <c r="CK36" i="8" s="1"/>
  <c r="CL33" i="8"/>
  <c r="CM33" i="8" s="1"/>
  <c r="CL34" i="8"/>
  <c r="CM34" i="8" s="1"/>
  <c r="CN34" i="8" s="1"/>
  <c r="CL37" i="8"/>
  <c r="CK37" i="8" s="1"/>
  <c r="CL31" i="8"/>
  <c r="CM31" i="8" s="1"/>
  <c r="CL30" i="8"/>
  <c r="CM30" i="8" s="1"/>
  <c r="CN30" i="8" s="1"/>
  <c r="CL29" i="8"/>
  <c r="CM29" i="8" s="1"/>
  <c r="CN29" i="8" s="1"/>
  <c r="CL27" i="8"/>
  <c r="CM27" i="8" s="1"/>
  <c r="CL25" i="8"/>
  <c r="CK25" i="8" s="1"/>
  <c r="CL20" i="8"/>
  <c r="CL28" i="8"/>
  <c r="CL24" i="8"/>
  <c r="CM24" i="8" s="1"/>
  <c r="CN24" i="8" s="1"/>
  <c r="CL26" i="8"/>
  <c r="CK26" i="8" s="1"/>
  <c r="CL23" i="8"/>
  <c r="CM23" i="8" s="1"/>
  <c r="CL21" i="8"/>
  <c r="CL22" i="8"/>
  <c r="CM22" i="8" s="1"/>
  <c r="CN22" i="8" s="1"/>
  <c r="CM25" i="8"/>
  <c r="CN25" i="8" s="1"/>
  <c r="CM20" i="8"/>
  <c r="CN20" i="8" s="1"/>
  <c r="AS60" i="8" a="1"/>
  <c r="AI49" i="6" a="1"/>
  <c r="L38" i="7"/>
  <c r="I42" i="7"/>
  <c r="N38" i="7"/>
  <c r="M37" i="7"/>
  <c r="K44" i="7"/>
  <c r="H41" i="7"/>
  <c r="H37" i="7"/>
  <c r="J38" i="7"/>
  <c r="M40" i="7"/>
  <c r="L42" i="7"/>
  <c r="O39" i="7"/>
  <c r="I41" i="7"/>
  <c r="K41" i="7"/>
  <c r="M42" i="7"/>
  <c r="Q39" i="7"/>
  <c r="L39" i="7"/>
  <c r="O42" i="7"/>
  <c r="O41" i="7"/>
  <c r="P44" i="7"/>
  <c r="J36" i="7"/>
  <c r="P40" i="7"/>
  <c r="N43" i="7"/>
  <c r="I40" i="7"/>
  <c r="M44" i="7"/>
  <c r="Q36" i="7"/>
  <c r="O36" i="7"/>
  <c r="H43" i="7"/>
  <c r="I35" i="7"/>
  <c r="O35" i="7"/>
  <c r="L36" i="7"/>
  <c r="I37" i="7"/>
  <c r="K36" i="7"/>
  <c r="H38" i="7"/>
  <c r="J37" i="7"/>
  <c r="J41" i="7"/>
  <c r="L41" i="7"/>
  <c r="M35" i="7"/>
  <c r="I36" i="7"/>
  <c r="P43" i="7"/>
  <c r="N44" i="7"/>
  <c r="N39" i="7"/>
  <c r="Q42" i="7"/>
  <c r="K43" i="7"/>
  <c r="O40" i="6"/>
  <c r="K39" i="7"/>
  <c r="M41" i="7"/>
  <c r="H39" i="7"/>
  <c r="Q37" i="7"/>
  <c r="I44" i="7"/>
  <c r="M39" i="7"/>
  <c r="Q43" i="7"/>
  <c r="J40" i="7"/>
  <c r="K37" i="7"/>
  <c r="J35" i="7"/>
  <c r="J39" i="7"/>
  <c r="N42" i="7"/>
  <c r="P38" i="7"/>
  <c r="L40" i="7"/>
  <c r="L40" i="6"/>
  <c r="H37" i="6"/>
  <c r="O44" i="7"/>
  <c r="P35" i="7"/>
  <c r="I38" i="7"/>
  <c r="I39" i="7"/>
  <c r="K42" i="7"/>
  <c r="L44" i="7"/>
  <c r="O37" i="7"/>
  <c r="H42" i="7"/>
  <c r="Q35" i="7"/>
  <c r="Q40" i="7"/>
  <c r="M36" i="7"/>
  <c r="O40" i="7"/>
  <c r="Q38" i="7"/>
  <c r="M38" i="7"/>
  <c r="N36" i="7"/>
  <c r="O43" i="7"/>
  <c r="N41" i="7"/>
  <c r="Q41" i="7"/>
  <c r="L44" i="6"/>
  <c r="K37" i="6"/>
  <c r="O35" i="6"/>
  <c r="H40" i="6"/>
  <c r="H42" i="6"/>
  <c r="M42" i="6"/>
  <c r="J36" i="6"/>
  <c r="M39" i="6"/>
  <c r="M37" i="6"/>
  <c r="H39" i="6"/>
  <c r="N38" i="6"/>
  <c r="L35" i="6"/>
  <c r="I43" i="6"/>
  <c r="N39" i="6"/>
  <c r="J37" i="6"/>
  <c r="M43" i="6"/>
  <c r="L42" i="6"/>
  <c r="L36" i="6"/>
  <c r="H43" i="6"/>
  <c r="N40" i="6"/>
  <c r="O44" i="6"/>
  <c r="K44" i="6"/>
  <c r="N41" i="6"/>
  <c r="L41" i="6"/>
  <c r="Q38" i="6"/>
  <c r="I35" i="6"/>
  <c r="Q44" i="6"/>
  <c r="M44" i="6"/>
  <c r="I42" i="6"/>
  <c r="P40" i="6"/>
  <c r="L43" i="6"/>
  <c r="K42" i="6"/>
  <c r="J40" i="6"/>
  <c r="P39" i="6"/>
  <c r="N44" i="6"/>
  <c r="K38" i="6"/>
  <c r="P41" i="6"/>
  <c r="O36" i="6"/>
  <c r="O37" i="6"/>
  <c r="J38" i="6"/>
  <c r="M38" i="6"/>
  <c r="K36" i="6"/>
  <c r="I40" i="6"/>
  <c r="K43" i="6"/>
  <c r="H44" i="6"/>
  <c r="Q37" i="6"/>
  <c r="K41" i="6"/>
  <c r="N43" i="6"/>
  <c r="J44" i="6"/>
  <c r="L37" i="6"/>
  <c r="K39" i="6"/>
  <c r="Q40" i="6"/>
  <c r="J35" i="6"/>
  <c r="P44" i="6"/>
  <c r="N36" i="6"/>
  <c r="P36" i="6"/>
  <c r="M36" i="6"/>
  <c r="J43" i="6"/>
  <c r="O41" i="6"/>
  <c r="J39" i="6"/>
  <c r="M41" i="6"/>
  <c r="P38" i="6"/>
  <c r="J41" i="6"/>
  <c r="H35" i="6"/>
  <c r="I39" i="6"/>
  <c r="N42" i="6"/>
  <c r="H36" i="6"/>
  <c r="I38" i="6"/>
  <c r="I37" i="6"/>
  <c r="K35" i="6"/>
  <c r="Q36" i="6"/>
  <c r="Q43" i="6"/>
  <c r="J42" i="6"/>
  <c r="O38" i="6"/>
  <c r="N35" i="6"/>
  <c r="P35" i="6"/>
  <c r="P42" i="6"/>
  <c r="Q35" i="6"/>
  <c r="Q42" i="6"/>
  <c r="I36" i="6"/>
  <c r="L39" i="6"/>
  <c r="P43" i="6"/>
  <c r="Q41" i="6"/>
  <c r="O39" i="6"/>
  <c r="P37" i="6"/>
  <c r="L38" i="6"/>
  <c r="I44" i="6"/>
  <c r="H41" i="6"/>
  <c r="O42" i="6"/>
  <c r="M35" i="6"/>
  <c r="N37" i="6"/>
  <c r="M40" i="6"/>
  <c r="K40" i="6"/>
  <c r="Q39" i="6"/>
  <c r="H38" i="6"/>
  <c r="O43" i="6"/>
  <c r="H35" i="7"/>
  <c r="L37" i="7"/>
  <c r="O38" i="7"/>
  <c r="N37" i="7"/>
  <c r="H36" i="7"/>
  <c r="N35" i="7"/>
  <c r="Q44" i="7"/>
  <c r="N40" i="7"/>
  <c r="K38" i="7"/>
  <c r="J42" i="7"/>
  <c r="M43" i="7"/>
  <c r="P42" i="7"/>
  <c r="P37" i="7"/>
  <c r="K35" i="7"/>
  <c r="H44" i="7"/>
  <c r="J43" i="7"/>
  <c r="L35" i="7"/>
  <c r="L43" i="7"/>
  <c r="I43" i="7"/>
  <c r="H40" i="7"/>
  <c r="J44" i="7"/>
  <c r="P36" i="7"/>
  <c r="P41" i="7"/>
  <c r="K40" i="7"/>
  <c r="BD58" i="7" l="1" a="1"/>
  <c r="BD151" i="7" s="1"/>
  <c r="BI60" i="7"/>
  <c r="BI62" i="7"/>
  <c r="BI61" i="7"/>
  <c r="BI59" i="7"/>
  <c r="BI73" i="7"/>
  <c r="BI70" i="7"/>
  <c r="BI101" i="7"/>
  <c r="BI67" i="7"/>
  <c r="BI84" i="7"/>
  <c r="BI69" i="7"/>
  <c r="BI110" i="7"/>
  <c r="BI87" i="7"/>
  <c r="BI99" i="7"/>
  <c r="BI90" i="7"/>
  <c r="BI98" i="7"/>
  <c r="BI100" i="7"/>
  <c r="BI71" i="7"/>
  <c r="BI93" i="7"/>
  <c r="BI105" i="7"/>
  <c r="BI108" i="7"/>
  <c r="BI78" i="7"/>
  <c r="BI80" i="7"/>
  <c r="BI86" i="7"/>
  <c r="BI81" i="7"/>
  <c r="BI89" i="7"/>
  <c r="BI91" i="7"/>
  <c r="BI95" i="7"/>
  <c r="BI83" i="7"/>
  <c r="BI76" i="7"/>
  <c r="BI77" i="7"/>
  <c r="BI63" i="7"/>
  <c r="BI64" i="7"/>
  <c r="BI112" i="7"/>
  <c r="BI106" i="7"/>
  <c r="BI79" i="7"/>
  <c r="BI68" i="7"/>
  <c r="BI85" i="7"/>
  <c r="BI74" i="7"/>
  <c r="BI75" i="7"/>
  <c r="BI72" i="7"/>
  <c r="BI109" i="7"/>
  <c r="BI66" i="7"/>
  <c r="BI102" i="7"/>
  <c r="BI111" i="7"/>
  <c r="BI97" i="7"/>
  <c r="BI107" i="7"/>
  <c r="BI104" i="7"/>
  <c r="BI65" i="7"/>
  <c r="BI96" i="7"/>
  <c r="BI94" i="7"/>
  <c r="BI82" i="7"/>
  <c r="BI88" i="7"/>
  <c r="BI92" i="7"/>
  <c r="BI103" i="7"/>
  <c r="AM49" i="6" a="1"/>
  <c r="AM58" i="6" s="1"/>
  <c r="AL37" i="8"/>
  <c r="AM37" i="8" s="1"/>
  <c r="AM36" i="8"/>
  <c r="CK23" i="8"/>
  <c r="CJ23" i="8" s="1"/>
  <c r="CI23" i="8" s="1"/>
  <c r="AJ38" i="8"/>
  <c r="AK38" i="8" s="1"/>
  <c r="AL38" i="8" s="1"/>
  <c r="AM38" i="8" s="1"/>
  <c r="AN38" i="8" s="1"/>
  <c r="CK30" i="8"/>
  <c r="CJ30" i="8" s="1"/>
  <c r="CI30" i="8" s="1"/>
  <c r="CM26" i="8"/>
  <c r="CN26" i="8" s="1"/>
  <c r="CO26" i="8" s="1"/>
  <c r="AL39" i="8"/>
  <c r="CK27" i="8"/>
  <c r="CJ27" i="8" s="1"/>
  <c r="CI27" i="8" s="1"/>
  <c r="CM36" i="8"/>
  <c r="CN36" i="8" s="1"/>
  <c r="CO36" i="8" s="1"/>
  <c r="CG38" i="8"/>
  <c r="D38" i="8" s="1"/>
  <c r="B38" i="8"/>
  <c r="CT38" i="8" s="1"/>
  <c r="CF38" i="8"/>
  <c r="C38" i="8" s="1"/>
  <c r="CH38" i="8"/>
  <c r="E38" i="8" s="1"/>
  <c r="CG39" i="8"/>
  <c r="D39" i="8" s="1"/>
  <c r="B39" i="8"/>
  <c r="CT39" i="8" s="1"/>
  <c r="CF39" i="8"/>
  <c r="C39" i="8" s="1"/>
  <c r="CH39" i="8"/>
  <c r="E39" i="8" s="1"/>
  <c r="CK22" i="8"/>
  <c r="CJ22" i="8" s="1"/>
  <c r="CK31" i="8"/>
  <c r="CN33" i="8"/>
  <c r="CN31" i="8"/>
  <c r="CJ36" i="8"/>
  <c r="CO34" i="8"/>
  <c r="CJ37" i="8"/>
  <c r="CK24" i="8"/>
  <c r="CL10" i="8"/>
  <c r="CK32" i="8"/>
  <c r="CM37" i="8"/>
  <c r="CK34" i="8"/>
  <c r="CM35" i="8"/>
  <c r="CK33" i="8"/>
  <c r="CM32" i="8"/>
  <c r="CK29" i="8"/>
  <c r="CO30" i="8"/>
  <c r="CO29" i="8"/>
  <c r="CK35" i="8"/>
  <c r="CO24" i="8"/>
  <c r="CO20" i="8"/>
  <c r="CJ26" i="8"/>
  <c r="CO22" i="8"/>
  <c r="CK28" i="8"/>
  <c r="CM21" i="8"/>
  <c r="CL9" i="8"/>
  <c r="CN27" i="8"/>
  <c r="CN23" i="8"/>
  <c r="CK21" i="8"/>
  <c r="CO25" i="8"/>
  <c r="CK20" i="8"/>
  <c r="CM28" i="8"/>
  <c r="CJ25" i="8"/>
  <c r="AS61" i="8"/>
  <c r="AS65" i="8"/>
  <c r="AS69" i="8"/>
  <c r="AS73" i="8"/>
  <c r="AS77" i="8"/>
  <c r="AS81" i="8"/>
  <c r="AS85" i="8"/>
  <c r="AS89" i="8"/>
  <c r="AS93" i="8"/>
  <c r="AS97" i="8"/>
  <c r="AS101" i="8"/>
  <c r="AS105" i="8"/>
  <c r="AS109" i="8"/>
  <c r="AS113" i="8"/>
  <c r="AS117" i="8"/>
  <c r="AS121" i="8"/>
  <c r="AS125" i="8"/>
  <c r="AS129" i="8"/>
  <c r="AS133" i="8"/>
  <c r="AS137" i="8"/>
  <c r="AS141" i="8"/>
  <c r="AS145" i="8"/>
  <c r="AS149" i="8"/>
  <c r="AS153" i="8"/>
  <c r="AS157" i="8"/>
  <c r="AS63" i="8"/>
  <c r="AS67" i="8"/>
  <c r="AS71" i="8"/>
  <c r="AS75" i="8"/>
  <c r="AS79" i="8"/>
  <c r="AS83" i="8"/>
  <c r="AS87" i="8"/>
  <c r="AS91" i="8"/>
  <c r="AS95" i="8"/>
  <c r="AS99" i="8"/>
  <c r="AS103" i="8"/>
  <c r="AS107" i="8"/>
  <c r="AS111" i="8"/>
  <c r="AS115" i="8"/>
  <c r="AS119" i="8"/>
  <c r="AS123" i="8"/>
  <c r="AS127" i="8"/>
  <c r="AS131" i="8"/>
  <c r="AS135" i="8"/>
  <c r="AS139" i="8"/>
  <c r="AS143" i="8"/>
  <c r="AS147" i="8"/>
  <c r="AS151" i="8"/>
  <c r="AS155" i="8"/>
  <c r="AS159" i="8"/>
  <c r="AS64" i="8"/>
  <c r="AS72" i="8"/>
  <c r="AS80" i="8"/>
  <c r="AS88" i="8"/>
  <c r="AS96" i="8"/>
  <c r="AS104" i="8"/>
  <c r="AS112" i="8"/>
  <c r="AS120" i="8"/>
  <c r="AS128" i="8"/>
  <c r="AS136" i="8"/>
  <c r="AS144" i="8"/>
  <c r="AS152" i="8"/>
  <c r="AS66" i="8"/>
  <c r="AS74" i="8"/>
  <c r="AS82" i="8"/>
  <c r="AS90" i="8"/>
  <c r="AS98" i="8"/>
  <c r="AS106" i="8"/>
  <c r="AS114" i="8"/>
  <c r="AS122" i="8"/>
  <c r="AS130" i="8"/>
  <c r="AS138" i="8"/>
  <c r="AS146" i="8"/>
  <c r="AS154" i="8"/>
  <c r="AS62" i="8"/>
  <c r="AS78" i="8"/>
  <c r="AS94" i="8"/>
  <c r="AS110" i="8"/>
  <c r="AS126" i="8"/>
  <c r="AS142" i="8"/>
  <c r="AS158" i="8"/>
  <c r="AS70" i="8"/>
  <c r="AS86" i="8"/>
  <c r="AS102" i="8"/>
  <c r="AS118" i="8"/>
  <c r="AS134" i="8"/>
  <c r="AS150" i="8"/>
  <c r="AS60" i="8"/>
  <c r="AS76" i="8"/>
  <c r="AS92" i="8"/>
  <c r="AS108" i="8"/>
  <c r="AS124" i="8"/>
  <c r="AS140" i="8"/>
  <c r="AS156" i="8"/>
  <c r="AS84" i="8"/>
  <c r="AS148" i="8"/>
  <c r="AS116" i="8"/>
  <c r="AS68" i="8"/>
  <c r="AS132" i="8"/>
  <c r="AS100" i="8"/>
  <c r="AI52" i="6"/>
  <c r="AI56" i="6"/>
  <c r="AI60" i="6"/>
  <c r="AI64" i="6"/>
  <c r="AI68" i="6"/>
  <c r="AI72" i="6"/>
  <c r="AI76" i="6"/>
  <c r="AI80" i="6"/>
  <c r="AI84" i="6"/>
  <c r="AI88" i="6"/>
  <c r="AI92" i="6"/>
  <c r="AI96" i="6"/>
  <c r="AI100" i="6"/>
  <c r="AI104" i="6"/>
  <c r="AI108" i="6"/>
  <c r="AI112" i="6"/>
  <c r="AI116" i="6"/>
  <c r="AI120" i="6"/>
  <c r="AI124" i="6"/>
  <c r="AI128" i="6"/>
  <c r="AI132" i="6"/>
  <c r="AI136" i="6"/>
  <c r="AI140" i="6"/>
  <c r="AI144" i="6"/>
  <c r="AI148" i="6"/>
  <c r="AI50" i="6"/>
  <c r="AI54" i="6"/>
  <c r="AI58" i="6"/>
  <c r="AI62" i="6"/>
  <c r="AI66" i="6"/>
  <c r="AI70" i="6"/>
  <c r="AI74" i="6"/>
  <c r="AI78" i="6"/>
  <c r="AI82" i="6"/>
  <c r="AI86" i="6"/>
  <c r="AI90" i="6"/>
  <c r="AI94" i="6"/>
  <c r="AI98" i="6"/>
  <c r="AI102" i="6"/>
  <c r="AI106" i="6"/>
  <c r="AI110" i="6"/>
  <c r="AI114" i="6"/>
  <c r="AI118" i="6"/>
  <c r="AI122" i="6"/>
  <c r="AI126" i="6"/>
  <c r="AI130" i="6"/>
  <c r="AI134" i="6"/>
  <c r="AI138" i="6"/>
  <c r="AI142" i="6"/>
  <c r="AI146" i="6"/>
  <c r="AI49" i="6"/>
  <c r="AI57" i="6"/>
  <c r="AI65" i="6"/>
  <c r="AI73" i="6"/>
  <c r="AI81" i="6"/>
  <c r="AI89" i="6"/>
  <c r="AI97" i="6"/>
  <c r="AI105" i="6"/>
  <c r="AI113" i="6"/>
  <c r="AI121" i="6"/>
  <c r="AI129" i="6"/>
  <c r="AI137" i="6"/>
  <c r="AI145" i="6"/>
  <c r="AI51" i="6"/>
  <c r="AI59" i="6"/>
  <c r="AI67" i="6"/>
  <c r="AI75" i="6"/>
  <c r="AI83" i="6"/>
  <c r="AI91" i="6"/>
  <c r="AI99" i="6"/>
  <c r="AI107" i="6"/>
  <c r="AI115" i="6"/>
  <c r="AI123" i="6"/>
  <c r="AI131" i="6"/>
  <c r="AI139" i="6"/>
  <c r="AI147" i="6"/>
  <c r="AI53" i="6"/>
  <c r="AI61" i="6"/>
  <c r="AI69" i="6"/>
  <c r="AI77" i="6"/>
  <c r="AI85" i="6"/>
  <c r="AI93" i="6"/>
  <c r="AI101" i="6"/>
  <c r="AI109" i="6"/>
  <c r="AI117" i="6"/>
  <c r="AI125" i="6"/>
  <c r="AI133" i="6"/>
  <c r="AI141" i="6"/>
  <c r="AI55" i="6"/>
  <c r="AI63" i="6"/>
  <c r="AI71" i="6"/>
  <c r="AI79" i="6"/>
  <c r="AI87" i="6"/>
  <c r="AI95" i="6"/>
  <c r="AI103" i="6"/>
  <c r="AI111" i="6"/>
  <c r="AI119" i="6"/>
  <c r="AI127" i="6"/>
  <c r="AI135" i="6"/>
  <c r="AI143" i="6"/>
  <c r="M15" i="7" a="1"/>
  <c r="M15" i="7" s="1"/>
  <c r="O9" i="7" a="1"/>
  <c r="O9" i="7" s="1"/>
  <c r="O11" i="7" a="1"/>
  <c r="O11" i="7" s="1"/>
  <c r="M10" i="7" a="1"/>
  <c r="M10" i="7" s="1"/>
  <c r="M12" i="7" a="1"/>
  <c r="M12" i="7" s="1"/>
  <c r="L7" i="6" a="1"/>
  <c r="L7" i="6" s="1"/>
  <c r="M13" i="7" a="1"/>
  <c r="M13" i="7" s="1"/>
  <c r="L10" i="7" a="1"/>
  <c r="L10" i="7" s="1"/>
  <c r="L12" i="7" a="1"/>
  <c r="L12" i="7" s="1"/>
  <c r="O12" i="7" a="1"/>
  <c r="O12" i="7" s="1"/>
  <c r="O15" i="7" a="1"/>
  <c r="O15" i="7" s="1"/>
  <c r="M9" i="7" a="1"/>
  <c r="M9" i="7" s="1"/>
  <c r="O10" i="7" a="1"/>
  <c r="O10" i="7" s="1"/>
  <c r="L11" i="7" a="1"/>
  <c r="L11" i="7" s="1"/>
  <c r="M14" i="7" a="1"/>
  <c r="M14" i="7" s="1"/>
  <c r="L13" i="6" a="1"/>
  <c r="L13" i="6" s="1"/>
  <c r="K15" i="6" a="1"/>
  <c r="K15" i="6" s="1"/>
  <c r="M11" i="7" a="1"/>
  <c r="M11" i="7" s="1"/>
  <c r="L14" i="7" a="1"/>
  <c r="L14" i="7" s="1"/>
  <c r="O13" i="7" a="1"/>
  <c r="O13" i="7" s="1"/>
  <c r="K9" i="6" a="1"/>
  <c r="K9" i="6" s="1"/>
  <c r="N8" i="6" a="1"/>
  <c r="N8" i="6" s="1"/>
  <c r="L6" i="6" a="1"/>
  <c r="L6" i="6" s="1"/>
  <c r="N14" i="6" a="1"/>
  <c r="N14" i="6" s="1"/>
  <c r="K13" i="6" a="1"/>
  <c r="K13" i="6" s="1"/>
  <c r="N12" i="6" a="1"/>
  <c r="N12" i="6" s="1"/>
  <c r="L11" i="6" a="1"/>
  <c r="L11" i="6" s="1"/>
  <c r="N6" i="6" a="1"/>
  <c r="N6" i="6" s="1"/>
  <c r="O7" i="7" a="1"/>
  <c r="O7" i="7" s="1"/>
  <c r="O6" i="7" a="1"/>
  <c r="O6" i="7" s="1"/>
  <c r="N9" i="6" a="1"/>
  <c r="N9" i="6" s="1"/>
  <c r="K6" i="6" a="1"/>
  <c r="K6" i="6" s="1"/>
  <c r="N10" i="6" a="1"/>
  <c r="N10" i="6" s="1"/>
  <c r="N7" i="6" a="1"/>
  <c r="N7" i="6" s="1"/>
  <c r="L12" i="6" a="1"/>
  <c r="L12" i="6" s="1"/>
  <c r="N11" i="6" a="1"/>
  <c r="N11" i="6" s="1"/>
  <c r="L8" i="6" a="1"/>
  <c r="L8" i="6" s="1"/>
  <c r="L15" i="6" a="1"/>
  <c r="L15" i="6" s="1"/>
  <c r="K14" i="6" a="1"/>
  <c r="K14" i="6" s="1"/>
  <c r="N13" i="6" a="1"/>
  <c r="N13" i="6" s="1"/>
  <c r="K7" i="6" a="1"/>
  <c r="K7" i="6" s="1"/>
  <c r="N15" i="6" a="1"/>
  <c r="N15" i="6" s="1"/>
  <c r="L9" i="7" a="1"/>
  <c r="L9" i="7" s="1"/>
  <c r="K10" i="6" a="1"/>
  <c r="K10" i="6" s="1"/>
  <c r="L14" i="6" a="1"/>
  <c r="L14" i="6" s="1"/>
  <c r="L9" i="6" a="1"/>
  <c r="L9" i="6" s="1"/>
  <c r="L7" i="7" a="1"/>
  <c r="L7" i="7" s="1"/>
  <c r="L15" i="7" a="1"/>
  <c r="L15" i="7" s="1"/>
  <c r="K8" i="6" a="1"/>
  <c r="K8" i="6" s="1"/>
  <c r="L10" i="6" a="1"/>
  <c r="L10" i="6" s="1"/>
  <c r="K11" i="6" a="1"/>
  <c r="K11" i="6" s="1"/>
  <c r="K12" i="6" a="1"/>
  <c r="K12" i="6" s="1"/>
  <c r="M7" i="7" a="1"/>
  <c r="M7" i="7" s="1"/>
  <c r="L6" i="7" a="1"/>
  <c r="L6" i="7" s="1"/>
  <c r="M8" i="7" a="1"/>
  <c r="M8" i="7" s="1"/>
  <c r="O14" i="7" a="1"/>
  <c r="O14" i="7" s="1"/>
  <c r="L8" i="7" a="1"/>
  <c r="L8" i="7" s="1"/>
  <c r="M6" i="7" a="1"/>
  <c r="M6" i="7" s="1"/>
  <c r="L13" i="7" a="1"/>
  <c r="L13" i="7" s="1"/>
  <c r="O8" i="7" a="1"/>
  <c r="O8" i="7" s="1"/>
  <c r="BD101" i="7" l="1"/>
  <c r="BD128" i="7"/>
  <c r="BD141" i="7"/>
  <c r="BD79" i="7"/>
  <c r="BD93" i="7"/>
  <c r="BD117" i="7"/>
  <c r="BD150" i="7"/>
  <c r="BD103" i="7"/>
  <c r="BD94" i="7"/>
  <c r="BD86" i="7"/>
  <c r="BD65" i="7"/>
  <c r="BD131" i="7"/>
  <c r="BD81" i="7"/>
  <c r="BD125" i="7"/>
  <c r="BD126" i="7"/>
  <c r="BD140" i="7"/>
  <c r="BD152" i="7"/>
  <c r="BD70" i="7"/>
  <c r="BD118" i="7"/>
  <c r="BD82" i="7"/>
  <c r="BD72" i="7"/>
  <c r="BD157" i="7"/>
  <c r="BD127" i="7"/>
  <c r="BD156" i="7"/>
  <c r="BD87" i="7"/>
  <c r="BD144" i="7"/>
  <c r="BD98" i="7"/>
  <c r="BD102" i="7"/>
  <c r="BD76" i="7"/>
  <c r="BD89" i="7"/>
  <c r="BD84" i="7"/>
  <c r="BD143" i="7"/>
  <c r="BD110" i="7"/>
  <c r="BD75" i="7"/>
  <c r="BD69" i="7"/>
  <c r="BD109" i="7"/>
  <c r="BD133" i="7"/>
  <c r="BD146" i="7"/>
  <c r="BD64" i="7"/>
  <c r="BD62" i="7"/>
  <c r="BD122" i="7"/>
  <c r="BD138" i="7"/>
  <c r="BD74" i="7"/>
  <c r="BD91" i="7"/>
  <c r="BD63" i="7"/>
  <c r="BD111" i="7"/>
  <c r="BD114" i="7"/>
  <c r="BD119" i="7"/>
  <c r="BD139" i="7"/>
  <c r="BD137" i="7"/>
  <c r="BD78" i="7"/>
  <c r="BD66" i="7"/>
  <c r="BD60" i="7"/>
  <c r="BD120" i="7"/>
  <c r="BD77" i="7"/>
  <c r="BD88" i="7"/>
  <c r="BD132" i="7"/>
  <c r="BD116" i="7"/>
  <c r="BD97" i="7"/>
  <c r="BD95" i="7"/>
  <c r="BD135" i="7"/>
  <c r="BD105" i="7"/>
  <c r="BD121" i="7"/>
  <c r="BD85" i="7"/>
  <c r="BD92" i="7"/>
  <c r="BD134" i="7"/>
  <c r="BD107" i="7"/>
  <c r="BD147" i="7"/>
  <c r="BD80" i="7"/>
  <c r="BD90" i="7"/>
  <c r="BD104" i="7"/>
  <c r="BD136" i="7"/>
  <c r="BD154" i="7"/>
  <c r="BD124" i="7"/>
  <c r="BD142" i="7"/>
  <c r="BD71" i="7"/>
  <c r="BD112" i="7"/>
  <c r="BD149" i="7"/>
  <c r="BD145" i="7"/>
  <c r="BD83" i="7"/>
  <c r="BD58" i="7"/>
  <c r="BD100" i="7"/>
  <c r="BD155" i="7"/>
  <c r="BD115" i="7"/>
  <c r="BD123" i="7"/>
  <c r="BD73" i="7"/>
  <c r="BD59" i="7"/>
  <c r="BD113" i="7"/>
  <c r="BD148" i="7"/>
  <c r="BD106" i="7"/>
  <c r="BD96" i="7"/>
  <c r="BD68" i="7"/>
  <c r="BD108" i="7"/>
  <c r="BD130" i="7"/>
  <c r="BD61" i="7"/>
  <c r="BD67" i="7"/>
  <c r="BD99" i="7"/>
  <c r="BD153" i="7"/>
  <c r="BD129" i="7"/>
  <c r="BJ58" i="7" a="1"/>
  <c r="BJ94" i="7" s="1"/>
  <c r="AM83" i="6"/>
  <c r="AM68" i="6"/>
  <c r="AM86" i="6"/>
  <c r="AM70" i="6"/>
  <c r="AM75" i="6"/>
  <c r="AM77" i="6"/>
  <c r="AM59" i="6"/>
  <c r="AM74" i="6"/>
  <c r="AM71" i="6"/>
  <c r="AM55" i="6"/>
  <c r="AM61" i="6"/>
  <c r="AM50" i="6"/>
  <c r="AM79" i="6"/>
  <c r="AM49" i="6"/>
  <c r="AM63" i="6"/>
  <c r="AM54" i="6"/>
  <c r="AM60" i="6"/>
  <c r="AM66" i="6"/>
  <c r="AM81" i="6"/>
  <c r="AM82" i="6"/>
  <c r="AM80" i="6"/>
  <c r="AM52" i="6"/>
  <c r="AM51" i="6"/>
  <c r="AM73" i="6"/>
  <c r="AM84" i="6"/>
  <c r="AM64" i="6"/>
  <c r="AM72" i="6"/>
  <c r="AM122" i="6"/>
  <c r="AM144" i="6"/>
  <c r="AM88" i="6"/>
  <c r="AM137" i="6"/>
  <c r="AM140" i="6"/>
  <c r="AM134" i="6"/>
  <c r="AM93" i="6"/>
  <c r="AM104" i="6"/>
  <c r="AM113" i="6"/>
  <c r="AM130" i="6"/>
  <c r="AM100" i="6"/>
  <c r="AM112" i="6"/>
  <c r="AM106" i="6"/>
  <c r="AM123" i="6"/>
  <c r="AM103" i="6"/>
  <c r="AM89" i="6"/>
  <c r="AM101" i="6"/>
  <c r="AM136" i="6"/>
  <c r="AM138" i="6"/>
  <c r="AM118" i="6"/>
  <c r="AM131" i="6"/>
  <c r="AM119" i="6"/>
  <c r="AM141" i="6"/>
  <c r="AM87" i="6"/>
  <c r="AM95" i="6"/>
  <c r="AM125" i="6"/>
  <c r="AM121" i="6"/>
  <c r="AM143" i="6"/>
  <c r="AM96" i="6"/>
  <c r="AM145" i="6"/>
  <c r="AM99" i="6"/>
  <c r="AM90" i="6"/>
  <c r="AM94" i="6"/>
  <c r="AM98" i="6"/>
  <c r="AM102" i="6"/>
  <c r="AM120" i="6"/>
  <c r="AM135" i="6"/>
  <c r="AM142" i="6"/>
  <c r="AM91" i="6"/>
  <c r="AM115" i="6"/>
  <c r="AM132" i="6"/>
  <c r="AM116" i="6"/>
  <c r="AM146" i="6"/>
  <c r="AM126" i="6"/>
  <c r="AM133" i="6"/>
  <c r="AM129" i="6"/>
  <c r="AM109" i="6"/>
  <c r="AM111" i="6"/>
  <c r="AM147" i="6"/>
  <c r="AM128" i="6"/>
  <c r="AM108" i="6"/>
  <c r="AM114" i="6"/>
  <c r="AM139" i="6"/>
  <c r="AM110" i="6"/>
  <c r="AM105" i="6"/>
  <c r="AM97" i="6"/>
  <c r="AM117" i="6"/>
  <c r="AM148" i="6"/>
  <c r="AM92" i="6"/>
  <c r="AM127" i="6"/>
  <c r="AM107" i="6"/>
  <c r="AM124" i="6"/>
  <c r="AM85" i="6"/>
  <c r="AM53" i="6"/>
  <c r="AM78" i="6"/>
  <c r="AM69" i="6"/>
  <c r="AM56" i="6"/>
  <c r="AM57" i="6"/>
  <c r="AM76" i="6"/>
  <c r="AM65" i="6"/>
  <c r="AM67" i="6"/>
  <c r="AM62" i="6"/>
  <c r="CM10" i="8"/>
  <c r="AL40" i="8"/>
  <c r="CA40" i="8" s="1"/>
  <c r="CM9" i="8"/>
  <c r="AN37" i="8"/>
  <c r="AN39" i="8" s="1"/>
  <c r="AM39" i="8"/>
  <c r="AM40" i="8" s="1"/>
  <c r="CA41" i="8" s="1"/>
  <c r="CJ31" i="8"/>
  <c r="CJ24" i="8"/>
  <c r="CI24" i="8" s="1"/>
  <c r="CJ34" i="8"/>
  <c r="CJ32" i="8"/>
  <c r="CP34" i="8"/>
  <c r="CO31" i="8"/>
  <c r="CP29" i="8"/>
  <c r="CK10" i="8"/>
  <c r="CJ29" i="8"/>
  <c r="CJ33" i="8"/>
  <c r="CN32" i="8"/>
  <c r="CI37" i="8"/>
  <c r="CO33" i="8"/>
  <c r="CJ35" i="8"/>
  <c r="CP30" i="8"/>
  <c r="CN35" i="8"/>
  <c r="CN37" i="8"/>
  <c r="CP36" i="8"/>
  <c r="CI36" i="8"/>
  <c r="CJ21" i="8"/>
  <c r="CP20" i="8"/>
  <c r="CI25" i="8"/>
  <c r="CN28" i="8"/>
  <c r="CI22" i="8"/>
  <c r="CO23" i="8"/>
  <c r="CN21" i="8"/>
  <c r="CJ28" i="8"/>
  <c r="CP22" i="8"/>
  <c r="CI26" i="8"/>
  <c r="CP25" i="8"/>
  <c r="CP26" i="8"/>
  <c r="CO27" i="8"/>
  <c r="CP24" i="8"/>
  <c r="CK9" i="8"/>
  <c r="CJ20" i="8"/>
  <c r="BJ101" i="7"/>
  <c r="BJ73" i="7"/>
  <c r="BJ72" i="7"/>
  <c r="BJ58" i="7"/>
  <c r="BJ83" i="7"/>
  <c r="BB75" i="8"/>
  <c r="BB97" i="8"/>
  <c r="BB68" i="8"/>
  <c r="BB70" i="8"/>
  <c r="BB114" i="8"/>
  <c r="BB93" i="8"/>
  <c r="BB83" i="8"/>
  <c r="BB91" i="8"/>
  <c r="BB105" i="8"/>
  <c r="BB85" i="8"/>
  <c r="BB109" i="8"/>
  <c r="BB111" i="8"/>
  <c r="BB60" i="8"/>
  <c r="BB104" i="8"/>
  <c r="BB62" i="8"/>
  <c r="BB88" i="8"/>
  <c r="BB71" i="8"/>
  <c r="BB67" i="8"/>
  <c r="BB112" i="8"/>
  <c r="BB95" i="8"/>
  <c r="BB87" i="8"/>
  <c r="BB78" i="8"/>
  <c r="BB86" i="8"/>
  <c r="BB107" i="8"/>
  <c r="BB80" i="8"/>
  <c r="BB76" i="8"/>
  <c r="BB90" i="8"/>
  <c r="BB66" i="8"/>
  <c r="BB79" i="8"/>
  <c r="BB100" i="8"/>
  <c r="BB106" i="8"/>
  <c r="BB74" i="8"/>
  <c r="BB96" i="8"/>
  <c r="BB69" i="8"/>
  <c r="BB61" i="8"/>
  <c r="BB108" i="8"/>
  <c r="BB110" i="8"/>
  <c r="BB92" i="8"/>
  <c r="BB63" i="8"/>
  <c r="BB94" i="8"/>
  <c r="BB103" i="8"/>
  <c r="BB84" i="8"/>
  <c r="BB82" i="8"/>
  <c r="BB77" i="8"/>
  <c r="BB113" i="8"/>
  <c r="BB65" i="8"/>
  <c r="BB98" i="8"/>
  <c r="BB81" i="8"/>
  <c r="BB64" i="8"/>
  <c r="BB99" i="8"/>
  <c r="BB72" i="8"/>
  <c r="BB101" i="8"/>
  <c r="BB73" i="8"/>
  <c r="BB89" i="8"/>
  <c r="BB102" i="8"/>
  <c r="AR103" i="6"/>
  <c r="AR69" i="6"/>
  <c r="AR100" i="6"/>
  <c r="AR76" i="6"/>
  <c r="AR88" i="6"/>
  <c r="AR67" i="6"/>
  <c r="AR55" i="6"/>
  <c r="AR66" i="6"/>
  <c r="AR68" i="6"/>
  <c r="AR77" i="6"/>
  <c r="AR51" i="6"/>
  <c r="AR84" i="6"/>
  <c r="AR58" i="6"/>
  <c r="AR79" i="6"/>
  <c r="AR91" i="6"/>
  <c r="AR102" i="6"/>
  <c r="AR57" i="6"/>
  <c r="AR52" i="6"/>
  <c r="AR72" i="6"/>
  <c r="AR75" i="6"/>
  <c r="AR53" i="6"/>
  <c r="AR81" i="6"/>
  <c r="AR61" i="6"/>
  <c r="AR64" i="6"/>
  <c r="AR97" i="6"/>
  <c r="AR86" i="6"/>
  <c r="AR99" i="6"/>
  <c r="AR65" i="6"/>
  <c r="AR56" i="6"/>
  <c r="AR83" i="6"/>
  <c r="AR74" i="6"/>
  <c r="AR50" i="6"/>
  <c r="AR89" i="6"/>
  <c r="AR63" i="6"/>
  <c r="AR49" i="6"/>
  <c r="AR93" i="6"/>
  <c r="AR87" i="6"/>
  <c r="AR90" i="6"/>
  <c r="AR54" i="6"/>
  <c r="AR70" i="6"/>
  <c r="AR101" i="6"/>
  <c r="AR95" i="6"/>
  <c r="AR62" i="6"/>
  <c r="AR96" i="6"/>
  <c r="AR85" i="6"/>
  <c r="AR92" i="6"/>
  <c r="AR73" i="6"/>
  <c r="AR60" i="6"/>
  <c r="AR94" i="6"/>
  <c r="AR78" i="6"/>
  <c r="AR71" i="6"/>
  <c r="AR80" i="6"/>
  <c r="AR82" i="6"/>
  <c r="AR98" i="6"/>
  <c r="AR59" i="6"/>
  <c r="N13" i="7"/>
  <c r="P13" i="7" s="1"/>
  <c r="N9" i="7"/>
  <c r="P9" i="7" s="1"/>
  <c r="N14" i="7"/>
  <c r="P14" i="7" s="1"/>
  <c r="N10" i="7"/>
  <c r="P10" i="7" s="1"/>
  <c r="M15" i="6"/>
  <c r="O15" i="6" s="1"/>
  <c r="N12" i="7"/>
  <c r="P12" i="7" s="1"/>
  <c r="M10" i="6"/>
  <c r="O10" i="6" s="1"/>
  <c r="M7" i="6"/>
  <c r="O7" i="6" s="1"/>
  <c r="M6" i="6"/>
  <c r="O6" i="6" s="1"/>
  <c r="M11" i="6"/>
  <c r="O11" i="6" s="1"/>
  <c r="N16" i="6"/>
  <c r="M13" i="6"/>
  <c r="O13" i="6" s="1"/>
  <c r="N11" i="7"/>
  <c r="P11" i="7" s="1"/>
  <c r="O16" i="7"/>
  <c r="N15" i="7"/>
  <c r="P15" i="7" s="1"/>
  <c r="M14" i="6"/>
  <c r="O14" i="6" s="1"/>
  <c r="N7" i="7"/>
  <c r="P7" i="7" s="1"/>
  <c r="K16" i="6"/>
  <c r="L16" i="6"/>
  <c r="N6" i="7"/>
  <c r="P6" i="7" s="1"/>
  <c r="M9" i="6"/>
  <c r="O9" i="6" s="1"/>
  <c r="M8" i="6"/>
  <c r="O8" i="6" s="1"/>
  <c r="L16" i="7"/>
  <c r="M12" i="6"/>
  <c r="O12" i="6" s="1"/>
  <c r="N8" i="7"/>
  <c r="P8" i="7" s="1"/>
  <c r="M16" i="7"/>
  <c r="BE58" i="7" l="1" a="1"/>
  <c r="BE65" i="7" s="1"/>
  <c r="BJ68" i="7"/>
  <c r="BJ62" i="7"/>
  <c r="BJ78" i="7"/>
  <c r="BJ105" i="7"/>
  <c r="BJ69" i="7"/>
  <c r="BJ66" i="7"/>
  <c r="BJ110" i="7"/>
  <c r="BJ111" i="7"/>
  <c r="BJ64" i="7"/>
  <c r="BJ70" i="7"/>
  <c r="BJ100" i="7"/>
  <c r="BJ97" i="7"/>
  <c r="BJ91" i="7"/>
  <c r="BJ80" i="7"/>
  <c r="BJ77" i="7"/>
  <c r="BJ59" i="7"/>
  <c r="BJ107" i="7"/>
  <c r="BJ104" i="7"/>
  <c r="BJ95" i="7"/>
  <c r="BJ89" i="7"/>
  <c r="BJ71" i="7"/>
  <c r="BJ61" i="7"/>
  <c r="BJ65" i="7"/>
  <c r="BJ112" i="7"/>
  <c r="BJ76" i="7"/>
  <c r="BJ103" i="7"/>
  <c r="BJ82" i="7"/>
  <c r="BJ109" i="7"/>
  <c r="BJ63" i="7"/>
  <c r="BJ60" i="7"/>
  <c r="BJ96" i="7"/>
  <c r="BJ75" i="7"/>
  <c r="BJ79" i="7"/>
  <c r="BJ90" i="7"/>
  <c r="BJ81" i="7"/>
  <c r="BJ84" i="7"/>
  <c r="BJ86" i="7"/>
  <c r="BJ87" i="7"/>
  <c r="BJ98" i="7"/>
  <c r="BJ67" i="7"/>
  <c r="BJ99" i="7"/>
  <c r="BJ102" i="7"/>
  <c r="BJ108" i="7"/>
  <c r="BJ88" i="7"/>
  <c r="BJ85" i="7"/>
  <c r="BJ74" i="7"/>
  <c r="BJ92" i="7"/>
  <c r="BJ93" i="7"/>
  <c r="BJ106" i="7"/>
  <c r="AN49" i="6" a="1"/>
  <c r="AN57" i="6" s="1"/>
  <c r="AN40" i="8"/>
  <c r="CA42" i="8" s="1"/>
  <c r="B42" i="8" s="1"/>
  <c r="CT42" i="8" s="1"/>
  <c r="CF40" i="8"/>
  <c r="C40" i="8" s="1"/>
  <c r="B40" i="8"/>
  <c r="CT40" i="8" s="1"/>
  <c r="CG40" i="8"/>
  <c r="D40" i="8" s="1"/>
  <c r="CH40" i="8"/>
  <c r="E40" i="8" s="1"/>
  <c r="CH41" i="8"/>
  <c r="E41" i="8" s="1"/>
  <c r="B41" i="8"/>
  <c r="CT41" i="8" s="1"/>
  <c r="CG41" i="8"/>
  <c r="D41" i="8" s="1"/>
  <c r="CF41" i="8"/>
  <c r="C41" i="8" s="1"/>
  <c r="CN10" i="8"/>
  <c r="CI31" i="8"/>
  <c r="CO37" i="8"/>
  <c r="CP33" i="8"/>
  <c r="CJ10" i="8"/>
  <c r="CI29" i="8"/>
  <c r="CQ36" i="8"/>
  <c r="CI35" i="8"/>
  <c r="CO32" i="8"/>
  <c r="CI33" i="8"/>
  <c r="CQ29" i="8"/>
  <c r="CP31" i="8"/>
  <c r="CI34" i="8"/>
  <c r="CO35" i="8"/>
  <c r="CQ30" i="8"/>
  <c r="CQ34" i="8"/>
  <c r="CI32" i="8"/>
  <c r="CP27" i="8"/>
  <c r="CQ25" i="8"/>
  <c r="CI28" i="8"/>
  <c r="CP23" i="8"/>
  <c r="CO28" i="8"/>
  <c r="CQ20" i="8"/>
  <c r="CI21" i="8"/>
  <c r="CJ9" i="8"/>
  <c r="CI20" i="8"/>
  <c r="CQ26" i="8"/>
  <c r="CQ22" i="8"/>
  <c r="CQ24" i="8"/>
  <c r="CO21" i="8"/>
  <c r="CN9" i="8"/>
  <c r="BC60" i="8" a="1"/>
  <c r="AS49" i="6" a="1"/>
  <c r="M16" i="6"/>
  <c r="O16" i="6"/>
  <c r="N16" i="7"/>
  <c r="P16" i="7"/>
  <c r="BE97" i="7" l="1"/>
  <c r="BE58" i="7"/>
  <c r="BE122" i="7"/>
  <c r="BE107" i="7"/>
  <c r="BE135" i="7"/>
  <c r="BE84" i="7"/>
  <c r="BE69" i="7"/>
  <c r="BE153" i="7"/>
  <c r="BE134" i="7"/>
  <c r="BE59" i="7"/>
  <c r="BE144" i="7"/>
  <c r="BE101" i="7"/>
  <c r="BE110" i="7"/>
  <c r="BE67" i="7"/>
  <c r="BE88" i="7"/>
  <c r="BE62" i="7"/>
  <c r="BE143" i="7"/>
  <c r="BE93" i="7"/>
  <c r="BE115" i="7"/>
  <c r="BE105" i="7"/>
  <c r="BE139" i="7"/>
  <c r="BE137" i="7"/>
  <c r="BE66" i="7"/>
  <c r="BE71" i="7"/>
  <c r="BE118" i="7"/>
  <c r="BE113" i="7"/>
  <c r="BE74" i="7"/>
  <c r="BE138" i="7"/>
  <c r="BE131" i="7"/>
  <c r="BE92" i="7"/>
  <c r="BE148" i="7"/>
  <c r="BE89" i="7"/>
  <c r="BE70" i="7"/>
  <c r="BE63" i="7"/>
  <c r="BE111" i="7"/>
  <c r="BE132" i="7"/>
  <c r="BE125" i="7"/>
  <c r="BE142" i="7"/>
  <c r="BE147" i="7"/>
  <c r="BE98" i="7"/>
  <c r="BE123" i="7"/>
  <c r="BE141" i="7"/>
  <c r="BE99" i="7"/>
  <c r="BE149" i="7"/>
  <c r="BE60" i="7"/>
  <c r="BE126" i="7"/>
  <c r="BE103" i="7"/>
  <c r="BE117" i="7"/>
  <c r="BE108" i="7"/>
  <c r="BE129" i="7"/>
  <c r="BE90" i="7"/>
  <c r="BE154" i="7"/>
  <c r="BE155" i="7"/>
  <c r="BE156" i="7"/>
  <c r="BE120" i="7"/>
  <c r="BE109" i="7"/>
  <c r="BE94" i="7"/>
  <c r="BE95" i="7"/>
  <c r="BE76" i="7"/>
  <c r="BE136" i="7"/>
  <c r="BE157" i="7"/>
  <c r="BE75" i="7"/>
  <c r="BE140" i="7"/>
  <c r="BE85" i="7"/>
  <c r="BE130" i="7"/>
  <c r="BE80" i="7"/>
  <c r="BE86" i="7"/>
  <c r="BE96" i="7"/>
  <c r="BE102" i="7"/>
  <c r="BE128" i="7"/>
  <c r="BE79" i="7"/>
  <c r="BE100" i="7"/>
  <c r="BE151" i="7"/>
  <c r="BE124" i="7"/>
  <c r="BE81" i="7"/>
  <c r="BE145" i="7"/>
  <c r="BE106" i="7"/>
  <c r="BE83" i="7"/>
  <c r="BE91" i="7"/>
  <c r="BE112" i="7"/>
  <c r="BE133" i="7"/>
  <c r="BE114" i="7"/>
  <c r="BE127" i="7"/>
  <c r="BE64" i="7"/>
  <c r="BE73" i="7"/>
  <c r="BE82" i="7"/>
  <c r="BE119" i="7"/>
  <c r="BE68" i="7"/>
  <c r="BE121" i="7"/>
  <c r="BE87" i="7"/>
  <c r="BE116" i="7"/>
  <c r="BE146" i="7"/>
  <c r="BE104" i="7"/>
  <c r="BE150" i="7"/>
  <c r="BE152" i="7"/>
  <c r="BE72" i="7"/>
  <c r="BE77" i="7"/>
  <c r="BE78" i="7"/>
  <c r="BE61" i="7"/>
  <c r="BN58" i="7" a="1"/>
  <c r="BN112" i="7" s="1"/>
  <c r="BK58" i="7" a="1"/>
  <c r="BK62" i="7" s="1"/>
  <c r="BL58" i="7" a="1"/>
  <c r="BL102" i="7" s="1"/>
  <c r="AN92" i="6"/>
  <c r="AN79" i="6"/>
  <c r="AN138" i="6"/>
  <c r="AN97" i="6"/>
  <c r="AN66" i="6"/>
  <c r="AN130" i="6"/>
  <c r="AN99" i="6"/>
  <c r="AN117" i="6"/>
  <c r="AN70" i="6"/>
  <c r="AN114" i="6"/>
  <c r="AN88" i="6"/>
  <c r="AN87" i="6"/>
  <c r="AN84" i="6"/>
  <c r="AN90" i="6"/>
  <c r="AN73" i="6"/>
  <c r="AN76" i="6"/>
  <c r="AN142" i="6"/>
  <c r="AN106" i="6"/>
  <c r="AN91" i="6"/>
  <c r="AN68" i="6"/>
  <c r="AN78" i="6"/>
  <c r="AN67" i="6"/>
  <c r="AN102" i="6"/>
  <c r="AN98" i="6"/>
  <c r="AN147" i="6"/>
  <c r="AN93" i="6"/>
  <c r="AN86" i="6"/>
  <c r="AN127" i="6"/>
  <c r="AN62" i="6"/>
  <c r="AN72" i="6"/>
  <c r="AN148" i="6"/>
  <c r="AN145" i="6"/>
  <c r="AN139" i="6"/>
  <c r="AN82" i="6"/>
  <c r="AN71" i="6"/>
  <c r="AN101" i="6"/>
  <c r="AN110" i="6"/>
  <c r="AN61" i="6"/>
  <c r="AN133" i="6"/>
  <c r="AN56" i="6"/>
  <c r="AN50" i="6"/>
  <c r="AN140" i="6"/>
  <c r="AN141" i="6"/>
  <c r="AN135" i="6"/>
  <c r="AN52" i="6"/>
  <c r="AN80" i="6"/>
  <c r="AN144" i="6"/>
  <c r="AN132" i="6"/>
  <c r="AN137" i="6"/>
  <c r="AN131" i="6"/>
  <c r="AN65" i="6"/>
  <c r="AN126" i="6"/>
  <c r="AN89" i="6"/>
  <c r="AN59" i="6"/>
  <c r="AN128" i="6"/>
  <c r="AN116" i="6"/>
  <c r="AN129" i="6"/>
  <c r="AN123" i="6"/>
  <c r="AN51" i="6"/>
  <c r="AN136" i="6"/>
  <c r="AN94" i="6"/>
  <c r="AN119" i="6"/>
  <c r="AN60" i="6"/>
  <c r="AN111" i="6"/>
  <c r="AN120" i="6"/>
  <c r="AN109" i="6"/>
  <c r="AN75" i="6"/>
  <c r="AN134" i="6"/>
  <c r="AN105" i="6"/>
  <c r="AN54" i="6"/>
  <c r="AN49" i="6"/>
  <c r="AN118" i="6"/>
  <c r="AN96" i="6"/>
  <c r="AN58" i="6"/>
  <c r="AN53" i="6"/>
  <c r="AN104" i="6"/>
  <c r="AN143" i="6"/>
  <c r="AN81" i="6"/>
  <c r="AN64" i="6"/>
  <c r="AN108" i="6"/>
  <c r="AN125" i="6"/>
  <c r="AN103" i="6"/>
  <c r="AN83" i="6"/>
  <c r="AN69" i="6"/>
  <c r="AN112" i="6"/>
  <c r="AN100" i="6"/>
  <c r="AN121" i="6"/>
  <c r="AN115" i="6"/>
  <c r="AN55" i="6"/>
  <c r="AN122" i="6"/>
  <c r="AN85" i="6"/>
  <c r="AN74" i="6"/>
  <c r="AN95" i="6"/>
  <c r="AN146" i="6"/>
  <c r="AN113" i="6"/>
  <c r="AN107" i="6"/>
  <c r="AN63" i="6"/>
  <c r="AN124" i="6"/>
  <c r="AN77" i="6"/>
  <c r="CF42" i="8"/>
  <c r="C42" i="8" s="1"/>
  <c r="G59" i="8" s="1" a="1"/>
  <c r="CG42" i="8"/>
  <c r="D42" i="8" s="1"/>
  <c r="CH42" i="8"/>
  <c r="E42" i="8" s="1"/>
  <c r="CR30" i="8"/>
  <c r="CQ31" i="8"/>
  <c r="CR36" i="8"/>
  <c r="CR34" i="8"/>
  <c r="CP35" i="8"/>
  <c r="CR29" i="8"/>
  <c r="CP32" i="8"/>
  <c r="CO10" i="8"/>
  <c r="CP37" i="8"/>
  <c r="CI10" i="8"/>
  <c r="CQ33" i="8"/>
  <c r="CP28" i="8"/>
  <c r="CR22" i="8"/>
  <c r="CR20" i="8"/>
  <c r="CR26" i="8"/>
  <c r="CI9" i="8"/>
  <c r="CQ23" i="8"/>
  <c r="CR25" i="8"/>
  <c r="CP21" i="8"/>
  <c r="CO9" i="8"/>
  <c r="CR24" i="8"/>
  <c r="CQ27" i="8"/>
  <c r="BC83" i="8"/>
  <c r="BC100" i="8"/>
  <c r="BC70" i="8"/>
  <c r="BC98" i="8"/>
  <c r="BC92" i="8"/>
  <c r="BC103" i="8"/>
  <c r="BC109" i="8"/>
  <c r="BC79" i="8"/>
  <c r="BC84" i="8"/>
  <c r="BC67" i="8"/>
  <c r="BC95" i="8"/>
  <c r="BC114" i="8"/>
  <c r="BC60" i="8"/>
  <c r="BC78" i="8"/>
  <c r="BC77" i="8"/>
  <c r="BC99" i="8"/>
  <c r="BC101" i="8"/>
  <c r="BC96" i="8"/>
  <c r="BC86" i="8"/>
  <c r="BC111" i="8"/>
  <c r="BC64" i="8"/>
  <c r="BC87" i="8"/>
  <c r="BC76" i="8"/>
  <c r="BC80" i="8"/>
  <c r="BC69" i="8"/>
  <c r="BC89" i="8"/>
  <c r="BC107" i="8"/>
  <c r="BC72" i="8"/>
  <c r="BC113" i="8"/>
  <c r="BC74" i="8"/>
  <c r="BC110" i="8"/>
  <c r="BC97" i="8"/>
  <c r="BC108" i="8"/>
  <c r="BC91" i="8"/>
  <c r="BC102" i="8"/>
  <c r="BC73" i="8"/>
  <c r="BC81" i="8"/>
  <c r="BC85" i="8"/>
  <c r="BC88" i="8"/>
  <c r="BC71" i="8"/>
  <c r="BC93" i="8"/>
  <c r="BC90" i="8"/>
  <c r="BC62" i="8"/>
  <c r="BC112" i="8"/>
  <c r="BC104" i="8"/>
  <c r="BC75" i="8"/>
  <c r="BC63" i="8"/>
  <c r="BC68" i="8"/>
  <c r="BC94" i="8"/>
  <c r="BC61" i="8"/>
  <c r="BC106" i="8"/>
  <c r="BC105" i="8"/>
  <c r="BC82" i="8"/>
  <c r="BC65" i="8"/>
  <c r="BC66" i="8"/>
  <c r="AS72" i="6"/>
  <c r="AS84" i="6"/>
  <c r="AS97" i="6"/>
  <c r="AS98" i="6"/>
  <c r="AS54" i="6"/>
  <c r="AS85" i="6"/>
  <c r="AS93" i="6"/>
  <c r="AS55" i="6"/>
  <c r="AS74" i="6"/>
  <c r="AS99" i="6"/>
  <c r="AS67" i="6"/>
  <c r="AS100" i="6"/>
  <c r="AS78" i="6"/>
  <c r="AS65" i="6"/>
  <c r="AS90" i="6"/>
  <c r="AS96" i="6"/>
  <c r="AS59" i="6"/>
  <c r="AS95" i="6"/>
  <c r="AS102" i="6"/>
  <c r="AS53" i="6"/>
  <c r="AS69" i="6"/>
  <c r="AS76" i="6"/>
  <c r="AS86" i="6"/>
  <c r="AS49" i="6"/>
  <c r="AS89" i="6"/>
  <c r="AS51" i="6"/>
  <c r="AS56" i="6"/>
  <c r="AS62" i="6"/>
  <c r="AS75" i="6"/>
  <c r="AS63" i="6"/>
  <c r="AS50" i="6"/>
  <c r="AS101" i="6"/>
  <c r="AS68" i="6"/>
  <c r="AS66" i="6"/>
  <c r="AS82" i="6"/>
  <c r="AS79" i="6"/>
  <c r="AS61" i="6"/>
  <c r="AS77" i="6"/>
  <c r="AS64" i="6"/>
  <c r="AS94" i="6"/>
  <c r="AS71" i="6"/>
  <c r="AS73" i="6"/>
  <c r="AS60" i="6"/>
  <c r="AS70" i="6"/>
  <c r="AS83" i="6"/>
  <c r="AS80" i="6"/>
  <c r="AS103" i="6"/>
  <c r="AS52" i="6"/>
  <c r="AS88" i="6"/>
  <c r="AS87" i="6"/>
  <c r="AS81" i="6"/>
  <c r="AS58" i="6"/>
  <c r="AS92" i="6"/>
  <c r="AS57" i="6"/>
  <c r="AS91" i="6"/>
  <c r="BF56" i="7"/>
  <c r="BE56" i="7" s="1"/>
  <c r="BF58" i="7" s="1" a="1"/>
  <c r="BF78" i="7" s="1"/>
  <c r="BN109" i="7" l="1"/>
  <c r="BK63" i="7"/>
  <c r="BN71" i="7"/>
  <c r="BN70" i="7"/>
  <c r="BK95" i="7"/>
  <c r="BN98" i="7"/>
  <c r="BK104" i="7"/>
  <c r="BN84" i="7"/>
  <c r="BK96" i="7"/>
  <c r="BK90" i="7"/>
  <c r="BN82" i="7"/>
  <c r="BN92" i="7"/>
  <c r="BK85" i="7"/>
  <c r="BN97" i="7"/>
  <c r="BN76" i="7"/>
  <c r="BN72" i="7"/>
  <c r="BK105" i="7"/>
  <c r="BK99" i="7"/>
  <c r="BK86" i="7"/>
  <c r="BN75" i="7"/>
  <c r="BN59" i="7"/>
  <c r="BN103" i="7"/>
  <c r="BK60" i="7"/>
  <c r="BK93" i="7"/>
  <c r="BK67" i="7"/>
  <c r="BK58" i="7"/>
  <c r="BN65" i="7"/>
  <c r="BN87" i="7"/>
  <c r="BN64" i="7"/>
  <c r="BN110" i="7"/>
  <c r="BN85" i="7"/>
  <c r="BN74" i="7"/>
  <c r="BN90" i="7"/>
  <c r="BN63" i="7"/>
  <c r="BN106" i="7"/>
  <c r="BL72" i="7"/>
  <c r="BK92" i="7"/>
  <c r="BK72" i="7"/>
  <c r="BK83" i="7"/>
  <c r="BK84" i="7"/>
  <c r="BK73" i="7"/>
  <c r="BK64" i="7"/>
  <c r="BK111" i="7"/>
  <c r="BK79" i="7"/>
  <c r="BK102" i="7"/>
  <c r="BK70" i="7"/>
  <c r="BN91" i="7"/>
  <c r="BN69" i="7"/>
  <c r="BN78" i="7"/>
  <c r="BN83" i="7"/>
  <c r="BN61" i="7"/>
  <c r="BN93" i="7"/>
  <c r="BN111" i="7"/>
  <c r="BN104" i="7"/>
  <c r="BK81" i="7"/>
  <c r="BK61" i="7"/>
  <c r="BK106" i="7"/>
  <c r="BK74" i="7"/>
  <c r="BL67" i="7"/>
  <c r="BN81" i="7"/>
  <c r="BN62" i="7"/>
  <c r="BN96" i="7"/>
  <c r="BN66" i="7"/>
  <c r="BN79" i="7"/>
  <c r="BN94" i="7"/>
  <c r="BN60" i="7"/>
  <c r="BN68" i="7"/>
  <c r="BN105" i="7"/>
  <c r="BL73" i="7"/>
  <c r="BL101" i="7"/>
  <c r="BL69" i="7"/>
  <c r="BN100" i="7"/>
  <c r="BN67" i="7"/>
  <c r="BN73" i="7"/>
  <c r="BN88" i="7"/>
  <c r="BN77" i="7"/>
  <c r="BN58" i="7"/>
  <c r="BN89" i="7"/>
  <c r="BN80" i="7"/>
  <c r="BN95" i="7"/>
  <c r="BN99" i="7"/>
  <c r="BN86" i="7"/>
  <c r="BN102" i="7"/>
  <c r="BN101" i="7"/>
  <c r="BL85" i="7"/>
  <c r="BL104" i="7"/>
  <c r="BN108" i="7"/>
  <c r="BN107" i="7"/>
  <c r="BK108" i="7"/>
  <c r="BK76" i="7"/>
  <c r="BK97" i="7"/>
  <c r="BK65" i="7"/>
  <c r="BK88" i="7"/>
  <c r="BK109" i="7"/>
  <c r="BK77" i="7"/>
  <c r="BK107" i="7"/>
  <c r="BK91" i="7"/>
  <c r="BK75" i="7"/>
  <c r="BK59" i="7"/>
  <c r="BK98" i="7"/>
  <c r="BK82" i="7"/>
  <c r="BK66" i="7"/>
  <c r="BL79" i="7"/>
  <c r="BL88" i="7"/>
  <c r="BL60" i="7"/>
  <c r="BL107" i="7"/>
  <c r="BK100" i="7"/>
  <c r="BK68" i="7"/>
  <c r="BK89" i="7"/>
  <c r="BK112" i="7"/>
  <c r="BK80" i="7"/>
  <c r="BK101" i="7"/>
  <c r="BK69" i="7"/>
  <c r="BK103" i="7"/>
  <c r="BK87" i="7"/>
  <c r="BK71" i="7"/>
  <c r="BK110" i="7"/>
  <c r="BK94" i="7"/>
  <c r="BK78" i="7"/>
  <c r="BL68" i="7"/>
  <c r="BL89" i="7"/>
  <c r="BL91" i="7"/>
  <c r="BL92" i="7"/>
  <c r="BL90" i="7"/>
  <c r="BL62" i="7"/>
  <c r="BL95" i="7"/>
  <c r="BL87" i="7"/>
  <c r="BL77" i="7"/>
  <c r="BL112" i="7"/>
  <c r="BL100" i="7"/>
  <c r="BL63" i="7"/>
  <c r="BL70" i="7"/>
  <c r="BL76" i="7"/>
  <c r="BL80" i="7"/>
  <c r="BL94" i="7"/>
  <c r="BL105" i="7"/>
  <c r="BL108" i="7"/>
  <c r="BL97" i="7"/>
  <c r="BL99" i="7"/>
  <c r="BL81" i="7"/>
  <c r="BL84" i="7"/>
  <c r="BL93" i="7"/>
  <c r="BL110" i="7"/>
  <c r="BL103" i="7"/>
  <c r="BL74" i="7"/>
  <c r="BL59" i="7"/>
  <c r="BL64" i="7"/>
  <c r="BL96" i="7"/>
  <c r="BL106" i="7"/>
  <c r="BL82" i="7"/>
  <c r="BL75" i="7"/>
  <c r="BL66" i="7"/>
  <c r="BL58" i="7"/>
  <c r="BL98" i="7"/>
  <c r="BL61" i="7"/>
  <c r="BL65" i="7"/>
  <c r="BL78" i="7"/>
  <c r="BL71" i="7"/>
  <c r="BL86" i="7"/>
  <c r="BL83" i="7"/>
  <c r="BL111" i="7"/>
  <c r="BL109" i="7"/>
  <c r="AO47" i="6"/>
  <c r="AN47" i="6" s="1"/>
  <c r="AO49" i="6" s="1" a="1"/>
  <c r="AO70" i="6" s="1"/>
  <c r="AA59" i="8"/>
  <c r="G59" i="8"/>
  <c r="G156" i="8" s="1"/>
  <c r="H59" i="8"/>
  <c r="H139" i="8" s="1"/>
  <c r="O59" i="8"/>
  <c r="O100" i="8" s="1"/>
  <c r="V59" i="8"/>
  <c r="V70" i="8" s="1"/>
  <c r="AG59" i="8"/>
  <c r="S59" i="8"/>
  <c r="S127" i="8" s="1"/>
  <c r="AF59" i="8"/>
  <c r="L59" i="8"/>
  <c r="L159" i="8" s="1"/>
  <c r="R59" i="8"/>
  <c r="R134" i="8" s="1"/>
  <c r="N59" i="8"/>
  <c r="N146" i="8" s="1"/>
  <c r="AB59" i="8"/>
  <c r="Z59" i="8"/>
  <c r="T59" i="8"/>
  <c r="T64" i="8" s="1"/>
  <c r="K59" i="8"/>
  <c r="K152" i="8" s="1"/>
  <c r="AD59" i="8"/>
  <c r="AE59" i="8"/>
  <c r="W59" i="8"/>
  <c r="W159" i="8" s="1"/>
  <c r="X59" i="8"/>
  <c r="X127" i="8" s="1"/>
  <c r="Y59" i="8"/>
  <c r="P59" i="8"/>
  <c r="P159" i="8" s="1"/>
  <c r="Q59" i="8"/>
  <c r="Q65" i="8" s="1"/>
  <c r="AC59" i="8"/>
  <c r="J59" i="8"/>
  <c r="J147" i="8" s="1"/>
  <c r="M59" i="8"/>
  <c r="M152" i="8" s="1"/>
  <c r="I59" i="8"/>
  <c r="I154" i="8" s="1"/>
  <c r="U59" i="8"/>
  <c r="U129" i="8" s="1"/>
  <c r="AH59" i="8"/>
  <c r="CQ32" i="8"/>
  <c r="T71" i="8"/>
  <c r="CR33" i="8"/>
  <c r="CQ37" i="8"/>
  <c r="CQ35" i="8"/>
  <c r="CR31" i="8"/>
  <c r="R128" i="8"/>
  <c r="R158" i="8"/>
  <c r="R141" i="8"/>
  <c r="CP10" i="8"/>
  <c r="Q135" i="8"/>
  <c r="W150" i="8"/>
  <c r="W129" i="8"/>
  <c r="P116" i="8"/>
  <c r="CR27" i="8"/>
  <c r="L158" i="8"/>
  <c r="M155" i="8"/>
  <c r="CQ28" i="8"/>
  <c r="G152" i="8"/>
  <c r="G158" i="8"/>
  <c r="I104" i="8"/>
  <c r="CQ21" i="8"/>
  <c r="CP9" i="8"/>
  <c r="CR23" i="8"/>
  <c r="BE60" i="8" a="1"/>
  <c r="BD60" i="8" a="1"/>
  <c r="AW49" i="6" a="1"/>
  <c r="AU49" i="6" a="1"/>
  <c r="AT49" i="6" a="1"/>
  <c r="BF151" i="7"/>
  <c r="BF115" i="7"/>
  <c r="BF152" i="7"/>
  <c r="BF121" i="7"/>
  <c r="BF154" i="7"/>
  <c r="BF131" i="7"/>
  <c r="BF70" i="7"/>
  <c r="BF114" i="7"/>
  <c r="BF83" i="7"/>
  <c r="BF61" i="7"/>
  <c r="BF128" i="7"/>
  <c r="BF71" i="7"/>
  <c r="BF94" i="7"/>
  <c r="BF119" i="7"/>
  <c r="BF92" i="7"/>
  <c r="BF125" i="7"/>
  <c r="BF99" i="7"/>
  <c r="BF62" i="7"/>
  <c r="BF140" i="7"/>
  <c r="BF82" i="7"/>
  <c r="BF155" i="7"/>
  <c r="BF136" i="7"/>
  <c r="BF112" i="7"/>
  <c r="BF91" i="7"/>
  <c r="BF76" i="7"/>
  <c r="BF145" i="7"/>
  <c r="BF122" i="7"/>
  <c r="BF110" i="7"/>
  <c r="BF120" i="7"/>
  <c r="BF88" i="7"/>
  <c r="BF74" i="7"/>
  <c r="BF66" i="7"/>
  <c r="BF79" i="7"/>
  <c r="BF133" i="7"/>
  <c r="BF113" i="7"/>
  <c r="BF116" i="7"/>
  <c r="BF98" i="7"/>
  <c r="BF106" i="7"/>
  <c r="BF129" i="7"/>
  <c r="BF156" i="7"/>
  <c r="BF107" i="7"/>
  <c r="BF141" i="7"/>
  <c r="BF127" i="7"/>
  <c r="BF123" i="7"/>
  <c r="BF144" i="7"/>
  <c r="BF95" i="7"/>
  <c r="BF87" i="7"/>
  <c r="BF75" i="7"/>
  <c r="BF67" i="7"/>
  <c r="BF58" i="7"/>
  <c r="BF138" i="7"/>
  <c r="BF134" i="7"/>
  <c r="BF117" i="7"/>
  <c r="BF148" i="7"/>
  <c r="BF90" i="7"/>
  <c r="BF80" i="7"/>
  <c r="BF68" i="7"/>
  <c r="BF59" i="7"/>
  <c r="BF157" i="7"/>
  <c r="BF146" i="7"/>
  <c r="BF109" i="7"/>
  <c r="BF111" i="7"/>
  <c r="BF86" i="7"/>
  <c r="BF137" i="7"/>
  <c r="BF105" i="7"/>
  <c r="BF63" i="7"/>
  <c r="BF139" i="7"/>
  <c r="BF118" i="7"/>
  <c r="BF124" i="7"/>
  <c r="BF102" i="7"/>
  <c r="BF97" i="7"/>
  <c r="BF89" i="7"/>
  <c r="BF81" i="7"/>
  <c r="BF69" i="7"/>
  <c r="BF60" i="7"/>
  <c r="BF153" i="7"/>
  <c r="BF143" i="7"/>
  <c r="BF135" i="7"/>
  <c r="BF100" i="7"/>
  <c r="BF84" i="7"/>
  <c r="BF72" i="7"/>
  <c r="BF64" i="7"/>
  <c r="BF77" i="7"/>
  <c r="BF142" i="7"/>
  <c r="BF108" i="7"/>
  <c r="BF126" i="7"/>
  <c r="BF96" i="7"/>
  <c r="BF147" i="7"/>
  <c r="BF150" i="7"/>
  <c r="BF103" i="7"/>
  <c r="BF132" i="7"/>
  <c r="BF130" i="7"/>
  <c r="BF149" i="7"/>
  <c r="BF104" i="7"/>
  <c r="BF101" i="7"/>
  <c r="BF93" i="7"/>
  <c r="BF85" i="7"/>
  <c r="BF73" i="7"/>
  <c r="BF65" i="7"/>
  <c r="BR67" i="7" l="1"/>
  <c r="BM58" i="7" a="1"/>
  <c r="BM79" i="7" s="1"/>
  <c r="BS67" i="7"/>
  <c r="BO58" i="7" a="1"/>
  <c r="BO83" i="7" s="1"/>
  <c r="AO58" i="6"/>
  <c r="AO51" i="6"/>
  <c r="AO142" i="6"/>
  <c r="AO103" i="6"/>
  <c r="AO52" i="6"/>
  <c r="AO132" i="6"/>
  <c r="AO134" i="6"/>
  <c r="AO94" i="6"/>
  <c r="AO145" i="6"/>
  <c r="AO133" i="6"/>
  <c r="AO99" i="6"/>
  <c r="AO97" i="6"/>
  <c r="AO60" i="6"/>
  <c r="AO140" i="6"/>
  <c r="AO109" i="6"/>
  <c r="AO125" i="6"/>
  <c r="AO79" i="6"/>
  <c r="AO95" i="6"/>
  <c r="AO106" i="6"/>
  <c r="AO69" i="6"/>
  <c r="AO87" i="6"/>
  <c r="AO83" i="6"/>
  <c r="AO144" i="6"/>
  <c r="AO64" i="6"/>
  <c r="AO116" i="6"/>
  <c r="AO104" i="6"/>
  <c r="AO138" i="6"/>
  <c r="AO54" i="6"/>
  <c r="AO81" i="6"/>
  <c r="AO72" i="6"/>
  <c r="AO139" i="6"/>
  <c r="AO71" i="6"/>
  <c r="AO63" i="6"/>
  <c r="AO124" i="6"/>
  <c r="AO76" i="6"/>
  <c r="AO61" i="6"/>
  <c r="AO89" i="6"/>
  <c r="AO88" i="6"/>
  <c r="AO93" i="6"/>
  <c r="AO80" i="6"/>
  <c r="AO143" i="6"/>
  <c r="AO113" i="6"/>
  <c r="AO91" i="6"/>
  <c r="AO131" i="6"/>
  <c r="AO57" i="6"/>
  <c r="AO130" i="6"/>
  <c r="AO77" i="6"/>
  <c r="AO85" i="6"/>
  <c r="AO105" i="6"/>
  <c r="AO119" i="6"/>
  <c r="AO73" i="6"/>
  <c r="AO53" i="6"/>
  <c r="AO123" i="6"/>
  <c r="AO98" i="6"/>
  <c r="AO112" i="6"/>
  <c r="AO50" i="6"/>
  <c r="AO68" i="6"/>
  <c r="AO59" i="6"/>
  <c r="AO100" i="6"/>
  <c r="AO127" i="6"/>
  <c r="AO126" i="6"/>
  <c r="AO78" i="6"/>
  <c r="AO128" i="6"/>
  <c r="AO74" i="6"/>
  <c r="AO136" i="6"/>
  <c r="AO62" i="6"/>
  <c r="AO117" i="6"/>
  <c r="AO65" i="6"/>
  <c r="AO111" i="6"/>
  <c r="AO110" i="6"/>
  <c r="AO55" i="6"/>
  <c r="AO82" i="6"/>
  <c r="AO114" i="6"/>
  <c r="AO102" i="6"/>
  <c r="AO120" i="6"/>
  <c r="AO75" i="6"/>
  <c r="AO129" i="6"/>
  <c r="AO66" i="6"/>
  <c r="AO107" i="6"/>
  <c r="AO137" i="6"/>
  <c r="AO147" i="6"/>
  <c r="AO141" i="6"/>
  <c r="AO86" i="6"/>
  <c r="AO108" i="6"/>
  <c r="AO115" i="6"/>
  <c r="AO148" i="6"/>
  <c r="AO92" i="6"/>
  <c r="AO146" i="6"/>
  <c r="AO96" i="6"/>
  <c r="AO56" i="6"/>
  <c r="AO122" i="6"/>
  <c r="AO84" i="6"/>
  <c r="AO67" i="6"/>
  <c r="AO90" i="6"/>
  <c r="AO135" i="6"/>
  <c r="AO101" i="6"/>
  <c r="AO49" i="6"/>
  <c r="AO121" i="6"/>
  <c r="AO118" i="6"/>
  <c r="I152" i="8"/>
  <c r="Q159" i="8"/>
  <c r="T128" i="8"/>
  <c r="U112" i="8"/>
  <c r="H141" i="8"/>
  <c r="I156" i="8"/>
  <c r="G154" i="8"/>
  <c r="G153" i="8"/>
  <c r="W124" i="8"/>
  <c r="W65" i="8"/>
  <c r="R71" i="8"/>
  <c r="X77" i="8"/>
  <c r="T141" i="8"/>
  <c r="S140" i="8"/>
  <c r="I155" i="8"/>
  <c r="I158" i="8"/>
  <c r="G157" i="8"/>
  <c r="W112" i="8"/>
  <c r="W135" i="8"/>
  <c r="Q112" i="8"/>
  <c r="R149" i="8"/>
  <c r="J150" i="8"/>
  <c r="O99" i="8"/>
  <c r="H99" i="8"/>
  <c r="N102" i="8"/>
  <c r="Q116" i="8"/>
  <c r="X133" i="8"/>
  <c r="T134" i="8"/>
  <c r="S70" i="8"/>
  <c r="K153" i="8"/>
  <c r="N147" i="8"/>
  <c r="U135" i="8"/>
  <c r="K159" i="8"/>
  <c r="U120" i="8"/>
  <c r="X122" i="8"/>
  <c r="S133" i="8"/>
  <c r="J144" i="8"/>
  <c r="O101" i="8"/>
  <c r="J103" i="8"/>
  <c r="O138" i="8"/>
  <c r="J145" i="8"/>
  <c r="J148" i="8"/>
  <c r="O136" i="8"/>
  <c r="O141" i="8"/>
  <c r="O140" i="8"/>
  <c r="J146" i="8"/>
  <c r="J149" i="8"/>
  <c r="O137" i="8"/>
  <c r="O139" i="8"/>
  <c r="J143" i="8"/>
  <c r="J102" i="8"/>
  <c r="O142" i="8"/>
  <c r="M159" i="8"/>
  <c r="V140" i="8"/>
  <c r="P150" i="8"/>
  <c r="V127" i="8"/>
  <c r="M158" i="8"/>
  <c r="V122" i="8"/>
  <c r="T119" i="8"/>
  <c r="K157" i="8"/>
  <c r="K154" i="8"/>
  <c r="N145" i="8"/>
  <c r="U159" i="8"/>
  <c r="U116" i="8"/>
  <c r="U142" i="8"/>
  <c r="X140" i="8"/>
  <c r="X70" i="8"/>
  <c r="X63" i="8"/>
  <c r="S77" i="8"/>
  <c r="S157" i="8"/>
  <c r="H101" i="8"/>
  <c r="H137" i="8"/>
  <c r="H142" i="8"/>
  <c r="I151" i="8"/>
  <c r="I153" i="8"/>
  <c r="G159" i="8"/>
  <c r="G151" i="8"/>
  <c r="G155" i="8"/>
  <c r="K104" i="8"/>
  <c r="K151" i="8"/>
  <c r="K155" i="8"/>
  <c r="N148" i="8"/>
  <c r="N103" i="8"/>
  <c r="N150" i="8"/>
  <c r="U150" i="8"/>
  <c r="U65" i="8"/>
  <c r="W116" i="8"/>
  <c r="W142" i="8"/>
  <c r="Q142" i="8"/>
  <c r="Q120" i="8"/>
  <c r="Q129" i="8"/>
  <c r="R123" i="8"/>
  <c r="R115" i="8"/>
  <c r="X157" i="8"/>
  <c r="X118" i="8"/>
  <c r="T115" i="8"/>
  <c r="T158" i="8"/>
  <c r="S122" i="8"/>
  <c r="S148" i="8"/>
  <c r="S63" i="8"/>
  <c r="H138" i="8"/>
  <c r="H136" i="8"/>
  <c r="H140" i="8"/>
  <c r="N143" i="8"/>
  <c r="H100" i="8"/>
  <c r="I157" i="8"/>
  <c r="I159" i="8"/>
  <c r="G104" i="8"/>
  <c r="K158" i="8"/>
  <c r="K156" i="8"/>
  <c r="N149" i="8"/>
  <c r="N144" i="8"/>
  <c r="U124" i="8"/>
  <c r="W120" i="8"/>
  <c r="Q124" i="8"/>
  <c r="Q150" i="8"/>
  <c r="R64" i="8"/>
  <c r="R119" i="8"/>
  <c r="X148" i="8"/>
  <c r="T123" i="8"/>
  <c r="T149" i="8"/>
  <c r="S118" i="8"/>
  <c r="L113" i="8"/>
  <c r="L76" i="8"/>
  <c r="L74" i="8"/>
  <c r="L85" i="8"/>
  <c r="L88" i="8"/>
  <c r="L120" i="8"/>
  <c r="L82" i="8"/>
  <c r="L125" i="8"/>
  <c r="L129" i="8"/>
  <c r="L93" i="8"/>
  <c r="L114" i="8"/>
  <c r="L77" i="8"/>
  <c r="L121" i="8"/>
  <c r="L87" i="8"/>
  <c r="L123" i="8"/>
  <c r="L83" i="8"/>
  <c r="L78" i="8"/>
  <c r="L79" i="8"/>
  <c r="L91" i="8"/>
  <c r="L127" i="8"/>
  <c r="L115" i="8"/>
  <c r="L73" i="8"/>
  <c r="L86" i="8"/>
  <c r="L84" i="8"/>
  <c r="L124" i="8"/>
  <c r="L119" i="8"/>
  <c r="L118" i="8"/>
  <c r="L117" i="8"/>
  <c r="L92" i="8"/>
  <c r="L90" i="8"/>
  <c r="L126" i="8"/>
  <c r="L116" i="8"/>
  <c r="L89" i="8"/>
  <c r="L81" i="8"/>
  <c r="L75" i="8"/>
  <c r="L80" i="8"/>
  <c r="L94" i="8"/>
  <c r="L72" i="8"/>
  <c r="L122" i="8"/>
  <c r="L128" i="8"/>
  <c r="L112" i="8"/>
  <c r="L111" i="8"/>
  <c r="L97" i="8"/>
  <c r="L134" i="8"/>
  <c r="L66" i="8"/>
  <c r="L71" i="8"/>
  <c r="L70" i="8"/>
  <c r="L131" i="8"/>
  <c r="L69" i="8"/>
  <c r="L109" i="8"/>
  <c r="L133" i="8"/>
  <c r="L135" i="8"/>
  <c r="L98" i="8"/>
  <c r="L68" i="8"/>
  <c r="L67" i="8"/>
  <c r="L110" i="8"/>
  <c r="L95" i="8"/>
  <c r="L132" i="8"/>
  <c r="L96" i="8"/>
  <c r="L130" i="8"/>
  <c r="L63" i="8"/>
  <c r="L107" i="8"/>
  <c r="L60" i="8"/>
  <c r="L141" i="8"/>
  <c r="L140" i="8"/>
  <c r="L136" i="8"/>
  <c r="L100" i="8"/>
  <c r="L108" i="8"/>
  <c r="L64" i="8"/>
  <c r="L142" i="8"/>
  <c r="L101" i="8"/>
  <c r="L137" i="8"/>
  <c r="L105" i="8"/>
  <c r="L61" i="8"/>
  <c r="L99" i="8"/>
  <c r="L139" i="8"/>
  <c r="L138" i="8"/>
  <c r="L62" i="8"/>
  <c r="L106" i="8"/>
  <c r="L65" i="8"/>
  <c r="L145" i="8"/>
  <c r="L143" i="8"/>
  <c r="L149" i="8"/>
  <c r="L147" i="8"/>
  <c r="L144" i="8"/>
  <c r="L148" i="8"/>
  <c r="L150" i="8"/>
  <c r="L146" i="8"/>
  <c r="L103" i="8"/>
  <c r="L102" i="8"/>
  <c r="M157" i="8"/>
  <c r="M104" i="8"/>
  <c r="L151" i="8"/>
  <c r="L152" i="8"/>
  <c r="P124" i="8"/>
  <c r="P129" i="8"/>
  <c r="P135" i="8"/>
  <c r="V77" i="8"/>
  <c r="AH130" i="8"/>
  <c r="AH123" i="8"/>
  <c r="AH117" i="8"/>
  <c r="AH90" i="8"/>
  <c r="AH84" i="8"/>
  <c r="AH101" i="8"/>
  <c r="AH72" i="8"/>
  <c r="AH62" i="8"/>
  <c r="AH144" i="8"/>
  <c r="AH155" i="8"/>
  <c r="AH122" i="8"/>
  <c r="AH133" i="8"/>
  <c r="AH151" i="8"/>
  <c r="AH140" i="8"/>
  <c r="AH124" i="8"/>
  <c r="AH113" i="8"/>
  <c r="AH112" i="8"/>
  <c r="AH76" i="8"/>
  <c r="AH66" i="8"/>
  <c r="AH80" i="8"/>
  <c r="AH103" i="8"/>
  <c r="AH132" i="8"/>
  <c r="AH67" i="8"/>
  <c r="AH126" i="8"/>
  <c r="AH137" i="8"/>
  <c r="AH102" i="8"/>
  <c r="AH91" i="8"/>
  <c r="AH104" i="8"/>
  <c r="AH109" i="8"/>
  <c r="AH138" i="8"/>
  <c r="AH105" i="8"/>
  <c r="AH70" i="8"/>
  <c r="AH79" i="8"/>
  <c r="AH154" i="8"/>
  <c r="AH73" i="8"/>
  <c r="AH63" i="8"/>
  <c r="AH149" i="8"/>
  <c r="AH128" i="8"/>
  <c r="AH88" i="8"/>
  <c r="AH75" i="8"/>
  <c r="AH83" i="8"/>
  <c r="AH96" i="8"/>
  <c r="AH159" i="8"/>
  <c r="AH143" i="8"/>
  <c r="AH152" i="8"/>
  <c r="AH127" i="8"/>
  <c r="AH119" i="8"/>
  <c r="AH60" i="8"/>
  <c r="AH86" i="8"/>
  <c r="AH71" i="8"/>
  <c r="AH115" i="8"/>
  <c r="AH125" i="8"/>
  <c r="AH65" i="8"/>
  <c r="AH87" i="8"/>
  <c r="AH93" i="8"/>
  <c r="AH139" i="8"/>
  <c r="AH82" i="8"/>
  <c r="AH135" i="8"/>
  <c r="AH116" i="8"/>
  <c r="AH150" i="8"/>
  <c r="AH106" i="8"/>
  <c r="AH141" i="8"/>
  <c r="AH89" i="8"/>
  <c r="AH99" i="8"/>
  <c r="AH92" i="8"/>
  <c r="AH136" i="8"/>
  <c r="AH108" i="8"/>
  <c r="AH145" i="8"/>
  <c r="AH77" i="8"/>
  <c r="AH81" i="8"/>
  <c r="AH100" i="8"/>
  <c r="AH120" i="8"/>
  <c r="AH98" i="8"/>
  <c r="AH114" i="8"/>
  <c r="AH95" i="8"/>
  <c r="AH129" i="8"/>
  <c r="AH146" i="8"/>
  <c r="AH153" i="8"/>
  <c r="AH134" i="8"/>
  <c r="AH147" i="8"/>
  <c r="AH156" i="8"/>
  <c r="AH69" i="8"/>
  <c r="AH85" i="8"/>
  <c r="AH78" i="8"/>
  <c r="AH68" i="8"/>
  <c r="AH61" i="8"/>
  <c r="AH157" i="8"/>
  <c r="AH158" i="8"/>
  <c r="AH94" i="8"/>
  <c r="AH148" i="8"/>
  <c r="AH111" i="8"/>
  <c r="AH110" i="8"/>
  <c r="AH74" i="8"/>
  <c r="AH64" i="8"/>
  <c r="AH97" i="8"/>
  <c r="AH118" i="8"/>
  <c r="AH107" i="8"/>
  <c r="AH121" i="8"/>
  <c r="AH142" i="8"/>
  <c r="AH131" i="8"/>
  <c r="J111" i="8"/>
  <c r="J67" i="8"/>
  <c r="J70" i="8"/>
  <c r="J88" i="8"/>
  <c r="J86" i="8"/>
  <c r="J85" i="8"/>
  <c r="J78" i="8"/>
  <c r="J82" i="8"/>
  <c r="J117" i="8"/>
  <c r="J114" i="8"/>
  <c r="J113" i="8"/>
  <c r="J74" i="8"/>
  <c r="J109" i="8"/>
  <c r="J112" i="8"/>
  <c r="J121" i="8"/>
  <c r="J87" i="8"/>
  <c r="J79" i="8"/>
  <c r="J118" i="8"/>
  <c r="J115" i="8"/>
  <c r="J75" i="8"/>
  <c r="J69" i="8"/>
  <c r="J110" i="8"/>
  <c r="J66" i="8"/>
  <c r="J122" i="8"/>
  <c r="J123" i="8"/>
  <c r="J120" i="8"/>
  <c r="J83" i="8"/>
  <c r="J72" i="8"/>
  <c r="J76" i="8"/>
  <c r="J116" i="8"/>
  <c r="J124" i="8"/>
  <c r="J80" i="8"/>
  <c r="J77" i="8"/>
  <c r="J89" i="8"/>
  <c r="J119" i="8"/>
  <c r="J71" i="8"/>
  <c r="J84" i="8"/>
  <c r="J68" i="8"/>
  <c r="J81" i="8"/>
  <c r="J73" i="8"/>
  <c r="J127" i="8"/>
  <c r="J128" i="8"/>
  <c r="J105" i="8"/>
  <c r="J63" i="8"/>
  <c r="J64" i="8"/>
  <c r="J126" i="8"/>
  <c r="J92" i="8"/>
  <c r="J93" i="8"/>
  <c r="J90" i="8"/>
  <c r="J91" i="8"/>
  <c r="J106" i="8"/>
  <c r="J107" i="8"/>
  <c r="J94" i="8"/>
  <c r="J125" i="8"/>
  <c r="J129" i="8"/>
  <c r="J61" i="8"/>
  <c r="J108" i="8"/>
  <c r="J62" i="8"/>
  <c r="J60" i="8"/>
  <c r="J65" i="8"/>
  <c r="J131" i="8"/>
  <c r="J135" i="8"/>
  <c r="J95" i="8"/>
  <c r="J130" i="8"/>
  <c r="J134" i="8"/>
  <c r="J133" i="8"/>
  <c r="J132" i="8"/>
  <c r="J96" i="8"/>
  <c r="J98" i="8"/>
  <c r="J97" i="8"/>
  <c r="J139" i="8"/>
  <c r="J101" i="8"/>
  <c r="J140" i="8"/>
  <c r="J141" i="8"/>
  <c r="J137" i="8"/>
  <c r="J100" i="8"/>
  <c r="J138" i="8"/>
  <c r="J136" i="8"/>
  <c r="J142" i="8"/>
  <c r="J99" i="8"/>
  <c r="AD100" i="8"/>
  <c r="AD128" i="8"/>
  <c r="AD148" i="8"/>
  <c r="AD115" i="8"/>
  <c r="AD138" i="8"/>
  <c r="AD140" i="8"/>
  <c r="AD123" i="8"/>
  <c r="AD91" i="8"/>
  <c r="AD119" i="8"/>
  <c r="AD127" i="8"/>
  <c r="AD110" i="8"/>
  <c r="AD117" i="8"/>
  <c r="AD105" i="8"/>
  <c r="AD154" i="8"/>
  <c r="AD142" i="8"/>
  <c r="AD95" i="8"/>
  <c r="AD120" i="8"/>
  <c r="AD133" i="8"/>
  <c r="AD139" i="8"/>
  <c r="AD132" i="8"/>
  <c r="AD155" i="8"/>
  <c r="AD109" i="8"/>
  <c r="AD122" i="8"/>
  <c r="AD72" i="8"/>
  <c r="AD147" i="8"/>
  <c r="AD131" i="8"/>
  <c r="AD106" i="8"/>
  <c r="AD149" i="8"/>
  <c r="AD113" i="8"/>
  <c r="AD146" i="8"/>
  <c r="AD108" i="8"/>
  <c r="AD66" i="8"/>
  <c r="AD69" i="8"/>
  <c r="AD73" i="8"/>
  <c r="AD68" i="8"/>
  <c r="AD74" i="8"/>
  <c r="AD70" i="8"/>
  <c r="AD92" i="8"/>
  <c r="AD85" i="8"/>
  <c r="AD84" i="8"/>
  <c r="AD136" i="8"/>
  <c r="AD156" i="8"/>
  <c r="AD150" i="8"/>
  <c r="AD78" i="8"/>
  <c r="AD77" i="8"/>
  <c r="AD71" i="8"/>
  <c r="AD99" i="8"/>
  <c r="AD62" i="8"/>
  <c r="AD76" i="8"/>
  <c r="AD83" i="8"/>
  <c r="AD61" i="8"/>
  <c r="AD90" i="8"/>
  <c r="AD153" i="8"/>
  <c r="AD102" i="8"/>
  <c r="AD86" i="8"/>
  <c r="AD79" i="8"/>
  <c r="AD107" i="8"/>
  <c r="AD135" i="8"/>
  <c r="AD124" i="8"/>
  <c r="AD118" i="8"/>
  <c r="AD121" i="8"/>
  <c r="AD157" i="8"/>
  <c r="AD134" i="8"/>
  <c r="AD63" i="8"/>
  <c r="AD145" i="8"/>
  <c r="AD125" i="8"/>
  <c r="AD152" i="8"/>
  <c r="AD64" i="8"/>
  <c r="AD65" i="8"/>
  <c r="AD81" i="8"/>
  <c r="AD89" i="8"/>
  <c r="AD93" i="8"/>
  <c r="AD98" i="8"/>
  <c r="AD94" i="8"/>
  <c r="AD126" i="8"/>
  <c r="AD151" i="8"/>
  <c r="AD143" i="8"/>
  <c r="AD114" i="8"/>
  <c r="AD141" i="8"/>
  <c r="AD130" i="8"/>
  <c r="AD60" i="8"/>
  <c r="AD88" i="8"/>
  <c r="AD96" i="8"/>
  <c r="AD159" i="8"/>
  <c r="AD158" i="8"/>
  <c r="AD112" i="8"/>
  <c r="AD75" i="8"/>
  <c r="AD104" i="8"/>
  <c r="AD101" i="8"/>
  <c r="AD80" i="8"/>
  <c r="AD103" i="8"/>
  <c r="AD82" i="8"/>
  <c r="AD67" i="8"/>
  <c r="AD87" i="8"/>
  <c r="AD97" i="8"/>
  <c r="AD129" i="8"/>
  <c r="AD111" i="8"/>
  <c r="AD144" i="8"/>
  <c r="AD116" i="8"/>
  <c r="AD137" i="8"/>
  <c r="AF108" i="8"/>
  <c r="AF125" i="8"/>
  <c r="AF148" i="8"/>
  <c r="AF159" i="8"/>
  <c r="AF61" i="8"/>
  <c r="AF153" i="8"/>
  <c r="AF139" i="8"/>
  <c r="AF157" i="8"/>
  <c r="AF70" i="8"/>
  <c r="AF95" i="8"/>
  <c r="AF73" i="8"/>
  <c r="AF64" i="8"/>
  <c r="AF77" i="8"/>
  <c r="AF146" i="8"/>
  <c r="AF121" i="8"/>
  <c r="AF114" i="8"/>
  <c r="AF84" i="8"/>
  <c r="AF81" i="8"/>
  <c r="AF99" i="8"/>
  <c r="AF134" i="8"/>
  <c r="AF127" i="8"/>
  <c r="AF122" i="8"/>
  <c r="AF66" i="8"/>
  <c r="AF67" i="8"/>
  <c r="AF136" i="8"/>
  <c r="AF78" i="8"/>
  <c r="AF85" i="8"/>
  <c r="AF126" i="8"/>
  <c r="AF151" i="8"/>
  <c r="AF63" i="8"/>
  <c r="AF147" i="8"/>
  <c r="AF137" i="8"/>
  <c r="AF113" i="8"/>
  <c r="AF119" i="8"/>
  <c r="AF89" i="8"/>
  <c r="AF90" i="8"/>
  <c r="AF82" i="8"/>
  <c r="AF69" i="8"/>
  <c r="AF154" i="8"/>
  <c r="AF116" i="8"/>
  <c r="AF76" i="8"/>
  <c r="AF103" i="8"/>
  <c r="AF158" i="8"/>
  <c r="AF102" i="8"/>
  <c r="AF86" i="8"/>
  <c r="AF65" i="8"/>
  <c r="AF101" i="8"/>
  <c r="AF93" i="8"/>
  <c r="AF117" i="8"/>
  <c r="AF138" i="8"/>
  <c r="AF72" i="8"/>
  <c r="AF107" i="8"/>
  <c r="AF109" i="8"/>
  <c r="AF104" i="8"/>
  <c r="AF144" i="8"/>
  <c r="AF80" i="8"/>
  <c r="AF120" i="8"/>
  <c r="AF132" i="8"/>
  <c r="AF94" i="8"/>
  <c r="AF91" i="8"/>
  <c r="AF135" i="8"/>
  <c r="AF131" i="8"/>
  <c r="AF98" i="8"/>
  <c r="AF143" i="8"/>
  <c r="AF123" i="8"/>
  <c r="AF96" i="8"/>
  <c r="AF106" i="8"/>
  <c r="AF129" i="8"/>
  <c r="AF62" i="8"/>
  <c r="AF88" i="8"/>
  <c r="AF105" i="8"/>
  <c r="AF115" i="8"/>
  <c r="AF74" i="8"/>
  <c r="AF110" i="8"/>
  <c r="AF71" i="8"/>
  <c r="AF140" i="8"/>
  <c r="AF92" i="8"/>
  <c r="AF150" i="8"/>
  <c r="AF141" i="8"/>
  <c r="AF79" i="8"/>
  <c r="AF149" i="8"/>
  <c r="AF155" i="8"/>
  <c r="AF83" i="8"/>
  <c r="AF128" i="8"/>
  <c r="AF118" i="8"/>
  <c r="AF156" i="8"/>
  <c r="AF111" i="8"/>
  <c r="AF68" i="8"/>
  <c r="AF133" i="8"/>
  <c r="AF100" i="8"/>
  <c r="AF87" i="8"/>
  <c r="AF152" i="8"/>
  <c r="AF142" i="8"/>
  <c r="AF124" i="8"/>
  <c r="AF97" i="8"/>
  <c r="AF75" i="8"/>
  <c r="AF145" i="8"/>
  <c r="AF112" i="8"/>
  <c r="AF60" i="8"/>
  <c r="AF130" i="8"/>
  <c r="O80" i="8"/>
  <c r="O82" i="8"/>
  <c r="O83" i="8"/>
  <c r="O79" i="8"/>
  <c r="O78" i="8"/>
  <c r="O81" i="8"/>
  <c r="O117" i="8"/>
  <c r="O118" i="8"/>
  <c r="O119" i="8"/>
  <c r="O120" i="8"/>
  <c r="O85" i="8"/>
  <c r="O124" i="8"/>
  <c r="O113" i="8"/>
  <c r="O116" i="8"/>
  <c r="O87" i="8"/>
  <c r="O89" i="8"/>
  <c r="O73" i="8"/>
  <c r="O123" i="8"/>
  <c r="O122" i="8"/>
  <c r="O121" i="8"/>
  <c r="O72" i="8"/>
  <c r="O77" i="8"/>
  <c r="O74" i="8"/>
  <c r="O88" i="8"/>
  <c r="O84" i="8"/>
  <c r="O86" i="8"/>
  <c r="O115" i="8"/>
  <c r="O76" i="8"/>
  <c r="O75" i="8"/>
  <c r="O114" i="8"/>
  <c r="O126" i="8"/>
  <c r="O71" i="8"/>
  <c r="O66" i="8"/>
  <c r="O93" i="8"/>
  <c r="O90" i="8"/>
  <c r="O129" i="8"/>
  <c r="O112" i="8"/>
  <c r="O110" i="8"/>
  <c r="O111" i="8"/>
  <c r="O68" i="8"/>
  <c r="O94" i="8"/>
  <c r="O91" i="8"/>
  <c r="O127" i="8"/>
  <c r="O109" i="8"/>
  <c r="O70" i="8"/>
  <c r="O69" i="8"/>
  <c r="O67" i="8"/>
  <c r="O128" i="8"/>
  <c r="O125" i="8"/>
  <c r="O92" i="8"/>
  <c r="O96" i="8"/>
  <c r="O134" i="8"/>
  <c r="O95" i="8"/>
  <c r="O106" i="8"/>
  <c r="O64" i="8"/>
  <c r="O133" i="8"/>
  <c r="O135" i="8"/>
  <c r="O63" i="8"/>
  <c r="O65" i="8"/>
  <c r="O60" i="8"/>
  <c r="O132" i="8"/>
  <c r="O98" i="8"/>
  <c r="O105" i="8"/>
  <c r="O61" i="8"/>
  <c r="O107" i="8"/>
  <c r="O131" i="8"/>
  <c r="O108" i="8"/>
  <c r="O62" i="8"/>
  <c r="O97" i="8"/>
  <c r="O130" i="8"/>
  <c r="V108" i="8"/>
  <c r="V98" i="8"/>
  <c r="V153" i="8"/>
  <c r="V87" i="8"/>
  <c r="V66" i="8"/>
  <c r="V73" i="8"/>
  <c r="V80" i="8"/>
  <c r="V144" i="8"/>
  <c r="V136" i="8"/>
  <c r="V93" i="8"/>
  <c r="V72" i="8"/>
  <c r="V143" i="8"/>
  <c r="V67" i="8"/>
  <c r="V130" i="8"/>
  <c r="V88" i="8"/>
  <c r="V152" i="8"/>
  <c r="V97" i="8"/>
  <c r="V101" i="8"/>
  <c r="V154" i="8"/>
  <c r="V81" i="8"/>
  <c r="V79" i="8"/>
  <c r="V92" i="8"/>
  <c r="V86" i="8"/>
  <c r="V60" i="8"/>
  <c r="V137" i="8"/>
  <c r="V107" i="8"/>
  <c r="V111" i="8"/>
  <c r="V145" i="8"/>
  <c r="V94" i="8"/>
  <c r="V74" i="8"/>
  <c r="V106" i="8"/>
  <c r="V155" i="8"/>
  <c r="V75" i="8"/>
  <c r="V89" i="8"/>
  <c r="V110" i="8"/>
  <c r="V114" i="8"/>
  <c r="V138" i="8"/>
  <c r="V131" i="8"/>
  <c r="V82" i="8"/>
  <c r="V100" i="8"/>
  <c r="V103" i="8"/>
  <c r="V151" i="8"/>
  <c r="V146" i="8"/>
  <c r="V125" i="8"/>
  <c r="V68" i="8"/>
  <c r="V78" i="8"/>
  <c r="V96" i="8"/>
  <c r="V91" i="8"/>
  <c r="V85" i="8"/>
  <c r="V61" i="8"/>
  <c r="V132" i="8"/>
  <c r="V147" i="8"/>
  <c r="V104" i="8"/>
  <c r="V109" i="8"/>
  <c r="V76" i="8"/>
  <c r="V139" i="8"/>
  <c r="V156" i="8"/>
  <c r="V99" i="8"/>
  <c r="V102" i="8"/>
  <c r="V126" i="8"/>
  <c r="V83" i="8"/>
  <c r="V62" i="8"/>
  <c r="V121" i="8"/>
  <c r="V69" i="8"/>
  <c r="V117" i="8"/>
  <c r="V95" i="8"/>
  <c r="V90" i="8"/>
  <c r="V105" i="8"/>
  <c r="V113" i="8"/>
  <c r="V84" i="8"/>
  <c r="M151" i="8"/>
  <c r="L154" i="8"/>
  <c r="L155" i="8"/>
  <c r="L156" i="8"/>
  <c r="P120" i="8"/>
  <c r="P112" i="8"/>
  <c r="V133" i="8"/>
  <c r="V157" i="8"/>
  <c r="V148" i="8"/>
  <c r="U61" i="8"/>
  <c r="U125" i="8"/>
  <c r="U98" i="8"/>
  <c r="U87" i="8"/>
  <c r="U93" i="8"/>
  <c r="U94" i="8"/>
  <c r="U137" i="8"/>
  <c r="U154" i="8"/>
  <c r="U131" i="8"/>
  <c r="U75" i="8"/>
  <c r="U144" i="8"/>
  <c r="U153" i="8"/>
  <c r="U89" i="8"/>
  <c r="U68" i="8"/>
  <c r="U82" i="8"/>
  <c r="U73" i="8"/>
  <c r="U108" i="8"/>
  <c r="U145" i="8"/>
  <c r="U67" i="8"/>
  <c r="U146" i="8"/>
  <c r="U138" i="8"/>
  <c r="U155" i="8"/>
  <c r="U80" i="8"/>
  <c r="U66" i="8"/>
  <c r="U136" i="8"/>
  <c r="U130" i="8"/>
  <c r="U74" i="8"/>
  <c r="U81" i="8"/>
  <c r="U88" i="8"/>
  <c r="U60" i="8"/>
  <c r="U101" i="8"/>
  <c r="U92" i="8"/>
  <c r="U147" i="8"/>
  <c r="U139" i="8"/>
  <c r="U83" i="8"/>
  <c r="U72" i="8"/>
  <c r="U111" i="8"/>
  <c r="U69" i="8"/>
  <c r="U121" i="8"/>
  <c r="U76" i="8"/>
  <c r="U152" i="8"/>
  <c r="U97" i="8"/>
  <c r="U107" i="8"/>
  <c r="U126" i="8"/>
  <c r="U132" i="8"/>
  <c r="U156" i="8"/>
  <c r="U79" i="8"/>
  <c r="U86" i="8"/>
  <c r="U143" i="8"/>
  <c r="U62" i="8"/>
  <c r="U100" i="8"/>
  <c r="U118" i="8"/>
  <c r="U110" i="8"/>
  <c r="U114" i="8"/>
  <c r="U91" i="8"/>
  <c r="U140" i="8"/>
  <c r="U122" i="8"/>
  <c r="U77" i="8"/>
  <c r="U103" i="8"/>
  <c r="U133" i="8"/>
  <c r="U78" i="8"/>
  <c r="U85" i="8"/>
  <c r="U106" i="8"/>
  <c r="U157" i="8"/>
  <c r="U127" i="8"/>
  <c r="U70" i="8"/>
  <c r="U151" i="8"/>
  <c r="U96" i="8"/>
  <c r="U63" i="8"/>
  <c r="U148" i="8"/>
  <c r="U119" i="8"/>
  <c r="U134" i="8"/>
  <c r="U71" i="8"/>
  <c r="U95" i="8"/>
  <c r="U104" i="8"/>
  <c r="U84" i="8"/>
  <c r="U123" i="8"/>
  <c r="U128" i="8"/>
  <c r="U99" i="8"/>
  <c r="U90" i="8"/>
  <c r="U141" i="8"/>
  <c r="U158" i="8"/>
  <c r="U64" i="8"/>
  <c r="U115" i="8"/>
  <c r="U149" i="8"/>
  <c r="U102" i="8"/>
  <c r="U113" i="8"/>
  <c r="U109" i="8"/>
  <c r="U105" i="8"/>
  <c r="U117" i="8"/>
  <c r="X111" i="8"/>
  <c r="X97" i="8"/>
  <c r="X101" i="8"/>
  <c r="X153" i="8"/>
  <c r="X93" i="8"/>
  <c r="X98" i="8"/>
  <c r="X144" i="8"/>
  <c r="X72" i="8"/>
  <c r="X86" i="8"/>
  <c r="X73" i="8"/>
  <c r="X66" i="8"/>
  <c r="X152" i="8"/>
  <c r="X79" i="8"/>
  <c r="X80" i="8"/>
  <c r="X108" i="8"/>
  <c r="X107" i="8"/>
  <c r="X92" i="8"/>
  <c r="X143" i="8"/>
  <c r="X136" i="8"/>
  <c r="X87" i="8"/>
  <c r="X114" i="8"/>
  <c r="X96" i="8"/>
  <c r="X103" i="8"/>
  <c r="X130" i="8"/>
  <c r="X154" i="8"/>
  <c r="X100" i="8"/>
  <c r="X85" i="8"/>
  <c r="X67" i="8"/>
  <c r="X88" i="8"/>
  <c r="X151" i="8"/>
  <c r="X91" i="8"/>
  <c r="X94" i="8"/>
  <c r="X74" i="8"/>
  <c r="X81" i="8"/>
  <c r="X78" i="8"/>
  <c r="X106" i="8"/>
  <c r="X110" i="8"/>
  <c r="X137" i="8"/>
  <c r="X145" i="8"/>
  <c r="X60" i="8"/>
  <c r="X90" i="8"/>
  <c r="X105" i="8"/>
  <c r="X99" i="8"/>
  <c r="X125" i="8"/>
  <c r="X61" i="8"/>
  <c r="X117" i="8"/>
  <c r="X102" i="8"/>
  <c r="X75" i="8"/>
  <c r="X138" i="8"/>
  <c r="X95" i="8"/>
  <c r="X113" i="8"/>
  <c r="X84" i="8"/>
  <c r="X155" i="8"/>
  <c r="X89" i="8"/>
  <c r="X131" i="8"/>
  <c r="X104" i="8"/>
  <c r="X68" i="8"/>
  <c r="X82" i="8"/>
  <c r="X146" i="8"/>
  <c r="X109" i="8"/>
  <c r="X69" i="8"/>
  <c r="X156" i="8"/>
  <c r="X83" i="8"/>
  <c r="X132" i="8"/>
  <c r="X139" i="8"/>
  <c r="X121" i="8"/>
  <c r="X126" i="8"/>
  <c r="X76" i="8"/>
  <c r="X147" i="8"/>
  <c r="X62" i="8"/>
  <c r="K91" i="8"/>
  <c r="K127" i="8"/>
  <c r="K74" i="8"/>
  <c r="K85" i="8"/>
  <c r="K87" i="8"/>
  <c r="K118" i="8"/>
  <c r="K120" i="8"/>
  <c r="K128" i="8"/>
  <c r="K92" i="8"/>
  <c r="K126" i="8"/>
  <c r="K72" i="8"/>
  <c r="K121" i="8"/>
  <c r="K124" i="8"/>
  <c r="K123" i="8"/>
  <c r="K83" i="8"/>
  <c r="K80" i="8"/>
  <c r="K79" i="8"/>
  <c r="K94" i="8"/>
  <c r="K93" i="8"/>
  <c r="K125" i="8"/>
  <c r="K86" i="8"/>
  <c r="K88" i="8"/>
  <c r="K78" i="8"/>
  <c r="K82" i="8"/>
  <c r="K117" i="8"/>
  <c r="K90" i="8"/>
  <c r="K115" i="8"/>
  <c r="K122" i="8"/>
  <c r="K84" i="8"/>
  <c r="K129" i="8"/>
  <c r="K81" i="8"/>
  <c r="K89" i="8"/>
  <c r="K119" i="8"/>
  <c r="K116" i="8"/>
  <c r="K113" i="8"/>
  <c r="K135" i="8"/>
  <c r="K98" i="8"/>
  <c r="K96" i="8"/>
  <c r="K69" i="8"/>
  <c r="K68" i="8"/>
  <c r="K77" i="8"/>
  <c r="K76" i="8"/>
  <c r="K131" i="8"/>
  <c r="K70" i="8"/>
  <c r="K111" i="8"/>
  <c r="K109" i="8"/>
  <c r="K114" i="8"/>
  <c r="K132" i="8"/>
  <c r="K133" i="8"/>
  <c r="K134" i="8"/>
  <c r="K66" i="8"/>
  <c r="K112" i="8"/>
  <c r="K73" i="8"/>
  <c r="K75" i="8"/>
  <c r="K97" i="8"/>
  <c r="K95" i="8"/>
  <c r="K67" i="8"/>
  <c r="K110" i="8"/>
  <c r="K71" i="8"/>
  <c r="K130" i="8"/>
  <c r="K107" i="8"/>
  <c r="K65" i="8"/>
  <c r="K60" i="8"/>
  <c r="K136" i="8"/>
  <c r="K138" i="8"/>
  <c r="K105" i="8"/>
  <c r="K137" i="8"/>
  <c r="K64" i="8"/>
  <c r="K61" i="8"/>
  <c r="K106" i="8"/>
  <c r="K142" i="8"/>
  <c r="K100" i="8"/>
  <c r="K139" i="8"/>
  <c r="K62" i="8"/>
  <c r="K63" i="8"/>
  <c r="K108" i="8"/>
  <c r="K99" i="8"/>
  <c r="K141" i="8"/>
  <c r="K101" i="8"/>
  <c r="K140" i="8"/>
  <c r="K148" i="8"/>
  <c r="K147" i="8"/>
  <c r="K103" i="8"/>
  <c r="K150" i="8"/>
  <c r="K144" i="8"/>
  <c r="K146" i="8"/>
  <c r="K149" i="8"/>
  <c r="K143" i="8"/>
  <c r="K102" i="8"/>
  <c r="K145" i="8"/>
  <c r="N87" i="8"/>
  <c r="N123" i="8"/>
  <c r="N109" i="8"/>
  <c r="N110" i="8"/>
  <c r="N114" i="8"/>
  <c r="N74" i="8"/>
  <c r="N73" i="8"/>
  <c r="N82" i="8"/>
  <c r="N80" i="8"/>
  <c r="N83" i="8"/>
  <c r="N86" i="8"/>
  <c r="N124" i="8"/>
  <c r="N121" i="8"/>
  <c r="N69" i="8"/>
  <c r="N111" i="8"/>
  <c r="N66" i="8"/>
  <c r="N76" i="8"/>
  <c r="N75" i="8"/>
  <c r="N78" i="8"/>
  <c r="N79" i="8"/>
  <c r="N84" i="8"/>
  <c r="N89" i="8"/>
  <c r="N122" i="8"/>
  <c r="N70" i="8"/>
  <c r="N71" i="8"/>
  <c r="N113" i="8"/>
  <c r="N77" i="8"/>
  <c r="N72" i="8"/>
  <c r="N118" i="8"/>
  <c r="N119" i="8"/>
  <c r="N88" i="8"/>
  <c r="N112" i="8"/>
  <c r="N120" i="8"/>
  <c r="N68" i="8"/>
  <c r="N115" i="8"/>
  <c r="N81" i="8"/>
  <c r="N116" i="8"/>
  <c r="N117" i="8"/>
  <c r="N85" i="8"/>
  <c r="N67" i="8"/>
  <c r="N63" i="8"/>
  <c r="N60" i="8"/>
  <c r="N92" i="8"/>
  <c r="N90" i="8"/>
  <c r="N128" i="8"/>
  <c r="N108" i="8"/>
  <c r="N65" i="8"/>
  <c r="N61" i="8"/>
  <c r="N129" i="8"/>
  <c r="N62" i="8"/>
  <c r="N107" i="8"/>
  <c r="N64" i="8"/>
  <c r="N94" i="8"/>
  <c r="N127" i="8"/>
  <c r="N105" i="8"/>
  <c r="N106" i="8"/>
  <c r="N93" i="8"/>
  <c r="N91" i="8"/>
  <c r="N125" i="8"/>
  <c r="N126" i="8"/>
  <c r="N97" i="8"/>
  <c r="N95" i="8"/>
  <c r="N134" i="8"/>
  <c r="N135" i="8"/>
  <c r="N133" i="8"/>
  <c r="N130" i="8"/>
  <c r="N132" i="8"/>
  <c r="N96" i="8"/>
  <c r="N98" i="8"/>
  <c r="N131" i="8"/>
  <c r="N136" i="8"/>
  <c r="N100" i="8"/>
  <c r="N142" i="8"/>
  <c r="N138" i="8"/>
  <c r="N141" i="8"/>
  <c r="N99" i="8"/>
  <c r="N101" i="8"/>
  <c r="N139" i="8"/>
  <c r="N137" i="8"/>
  <c r="N140" i="8"/>
  <c r="S136" i="8"/>
  <c r="S80" i="8"/>
  <c r="S66" i="8"/>
  <c r="S93" i="8"/>
  <c r="S73" i="8"/>
  <c r="S144" i="8"/>
  <c r="S98" i="8"/>
  <c r="S108" i="8"/>
  <c r="S87" i="8"/>
  <c r="S153" i="8"/>
  <c r="S86" i="8"/>
  <c r="S97" i="8"/>
  <c r="S145" i="8"/>
  <c r="S74" i="8"/>
  <c r="S88" i="8"/>
  <c r="S92" i="8"/>
  <c r="S107" i="8"/>
  <c r="S143" i="8"/>
  <c r="S130" i="8"/>
  <c r="S94" i="8"/>
  <c r="S81" i="8"/>
  <c r="S72" i="8"/>
  <c r="S111" i="8"/>
  <c r="S152" i="8"/>
  <c r="S137" i="8"/>
  <c r="S67" i="8"/>
  <c r="S101" i="8"/>
  <c r="S79" i="8"/>
  <c r="S154" i="8"/>
  <c r="S60" i="8"/>
  <c r="S125" i="8"/>
  <c r="S110" i="8"/>
  <c r="S82" i="8"/>
  <c r="S68" i="8"/>
  <c r="S100" i="8"/>
  <c r="S114" i="8"/>
  <c r="S75" i="8"/>
  <c r="S155" i="8"/>
  <c r="S96" i="8"/>
  <c r="S151" i="8"/>
  <c r="S78" i="8"/>
  <c r="S131" i="8"/>
  <c r="S138" i="8"/>
  <c r="S146" i="8"/>
  <c r="S91" i="8"/>
  <c r="S85" i="8"/>
  <c r="S61" i="8"/>
  <c r="S89" i="8"/>
  <c r="S103" i="8"/>
  <c r="S106" i="8"/>
  <c r="S113" i="8"/>
  <c r="S102" i="8"/>
  <c r="S99" i="8"/>
  <c r="S139" i="8"/>
  <c r="S62" i="8"/>
  <c r="S104" i="8"/>
  <c r="S117" i="8"/>
  <c r="S69" i="8"/>
  <c r="S121" i="8"/>
  <c r="S83" i="8"/>
  <c r="S132" i="8"/>
  <c r="S109" i="8"/>
  <c r="S90" i="8"/>
  <c r="S147" i="8"/>
  <c r="S126" i="8"/>
  <c r="S76" i="8"/>
  <c r="S84" i="8"/>
  <c r="S95" i="8"/>
  <c r="S105" i="8"/>
  <c r="S156" i="8"/>
  <c r="H79" i="8"/>
  <c r="H78" i="8"/>
  <c r="H80" i="8"/>
  <c r="H82" i="8"/>
  <c r="H119" i="8"/>
  <c r="H118" i="8"/>
  <c r="H83" i="8"/>
  <c r="H81" i="8"/>
  <c r="H117" i="8"/>
  <c r="H120" i="8"/>
  <c r="H77" i="8"/>
  <c r="H75" i="8"/>
  <c r="H124" i="8"/>
  <c r="H84" i="8"/>
  <c r="H113" i="8"/>
  <c r="H114" i="8"/>
  <c r="H72" i="8"/>
  <c r="H88" i="8"/>
  <c r="H115" i="8"/>
  <c r="H116" i="8"/>
  <c r="H74" i="8"/>
  <c r="H89" i="8"/>
  <c r="H86" i="8"/>
  <c r="H123" i="8"/>
  <c r="H73" i="8"/>
  <c r="H76" i="8"/>
  <c r="H87" i="8"/>
  <c r="H122" i="8"/>
  <c r="H121" i="8"/>
  <c r="H85" i="8"/>
  <c r="H125" i="8"/>
  <c r="H69" i="8"/>
  <c r="H71" i="8"/>
  <c r="H66" i="8"/>
  <c r="H70" i="8"/>
  <c r="H112" i="8"/>
  <c r="H91" i="8"/>
  <c r="H92" i="8"/>
  <c r="H94" i="8"/>
  <c r="H109" i="8"/>
  <c r="H67" i="8"/>
  <c r="H68" i="8"/>
  <c r="H129" i="8"/>
  <c r="H90" i="8"/>
  <c r="H126" i="8"/>
  <c r="H111" i="8"/>
  <c r="H110" i="8"/>
  <c r="H128" i="8"/>
  <c r="H127" i="8"/>
  <c r="H93" i="8"/>
  <c r="H131" i="8"/>
  <c r="H130" i="8"/>
  <c r="H61" i="8"/>
  <c r="H63" i="8"/>
  <c r="H108" i="8"/>
  <c r="H97" i="8"/>
  <c r="H134" i="8"/>
  <c r="H60" i="8"/>
  <c r="H65" i="8"/>
  <c r="H106" i="8"/>
  <c r="H135" i="8"/>
  <c r="H98" i="8"/>
  <c r="H133" i="8"/>
  <c r="H62" i="8"/>
  <c r="H107" i="8"/>
  <c r="H95" i="8"/>
  <c r="H64" i="8"/>
  <c r="H96" i="8"/>
  <c r="H132" i="8"/>
  <c r="H105" i="8"/>
  <c r="M73" i="8"/>
  <c r="M72" i="8"/>
  <c r="M87" i="8"/>
  <c r="M124" i="8"/>
  <c r="M119" i="8"/>
  <c r="M78" i="8"/>
  <c r="M82" i="8"/>
  <c r="M94" i="8"/>
  <c r="M128" i="8"/>
  <c r="M90" i="8"/>
  <c r="M77" i="8"/>
  <c r="M76" i="8"/>
  <c r="M113" i="8"/>
  <c r="M86" i="8"/>
  <c r="M123" i="8"/>
  <c r="M88" i="8"/>
  <c r="M79" i="8"/>
  <c r="M83" i="8"/>
  <c r="M92" i="8"/>
  <c r="M125" i="8"/>
  <c r="M126" i="8"/>
  <c r="M74" i="8"/>
  <c r="M116" i="8"/>
  <c r="M114" i="8"/>
  <c r="M89" i="8"/>
  <c r="M121" i="8"/>
  <c r="M122" i="8"/>
  <c r="M81" i="8"/>
  <c r="M117" i="8"/>
  <c r="M91" i="8"/>
  <c r="M127" i="8"/>
  <c r="M80" i="8"/>
  <c r="M115" i="8"/>
  <c r="M84" i="8"/>
  <c r="M120" i="8"/>
  <c r="M93" i="8"/>
  <c r="M75" i="8"/>
  <c r="M85" i="8"/>
  <c r="M118" i="8"/>
  <c r="M129" i="8"/>
  <c r="M71" i="8"/>
  <c r="M66" i="8"/>
  <c r="M112" i="8"/>
  <c r="M131" i="8"/>
  <c r="M130" i="8"/>
  <c r="M97" i="8"/>
  <c r="M111" i="8"/>
  <c r="M96" i="8"/>
  <c r="M68" i="8"/>
  <c r="M69" i="8"/>
  <c r="M70" i="8"/>
  <c r="M133" i="8"/>
  <c r="M135" i="8"/>
  <c r="M110" i="8"/>
  <c r="M98" i="8"/>
  <c r="M132" i="8"/>
  <c r="M67" i="8"/>
  <c r="M109" i="8"/>
  <c r="M134" i="8"/>
  <c r="M95" i="8"/>
  <c r="M142" i="8"/>
  <c r="M136" i="8"/>
  <c r="M107" i="8"/>
  <c r="M106" i="8"/>
  <c r="M105" i="8"/>
  <c r="M138" i="8"/>
  <c r="M140" i="8"/>
  <c r="M141" i="8"/>
  <c r="M63" i="8"/>
  <c r="M64" i="8"/>
  <c r="M100" i="8"/>
  <c r="M99" i="8"/>
  <c r="M61" i="8"/>
  <c r="M62" i="8"/>
  <c r="M139" i="8"/>
  <c r="M101" i="8"/>
  <c r="M137" i="8"/>
  <c r="M60" i="8"/>
  <c r="M108" i="8"/>
  <c r="M65" i="8"/>
  <c r="M149" i="8"/>
  <c r="M148" i="8"/>
  <c r="M102" i="8"/>
  <c r="M150" i="8"/>
  <c r="M143" i="8"/>
  <c r="M147" i="8"/>
  <c r="M144" i="8"/>
  <c r="M146" i="8"/>
  <c r="M103" i="8"/>
  <c r="M145" i="8"/>
  <c r="P87" i="8"/>
  <c r="P108" i="8"/>
  <c r="P80" i="8"/>
  <c r="P75" i="8"/>
  <c r="P138" i="8"/>
  <c r="P74" i="8"/>
  <c r="P81" i="8"/>
  <c r="P130" i="8"/>
  <c r="P66" i="8"/>
  <c r="P144" i="8"/>
  <c r="P153" i="8"/>
  <c r="P98" i="8"/>
  <c r="P93" i="8"/>
  <c r="P89" i="8"/>
  <c r="P146" i="8"/>
  <c r="P82" i="8"/>
  <c r="P154" i="8"/>
  <c r="P88" i="8"/>
  <c r="P136" i="8"/>
  <c r="P73" i="8"/>
  <c r="P125" i="8"/>
  <c r="P131" i="8"/>
  <c r="P60" i="8"/>
  <c r="P145" i="8"/>
  <c r="P68" i="8"/>
  <c r="P67" i="8"/>
  <c r="P61" i="8"/>
  <c r="P94" i="8"/>
  <c r="P137" i="8"/>
  <c r="P155" i="8"/>
  <c r="P62" i="8"/>
  <c r="P147" i="8"/>
  <c r="P152" i="8"/>
  <c r="P72" i="8"/>
  <c r="P132" i="8"/>
  <c r="P121" i="8"/>
  <c r="P111" i="8"/>
  <c r="P143" i="8"/>
  <c r="P139" i="8"/>
  <c r="P76" i="8"/>
  <c r="P126" i="8"/>
  <c r="P97" i="8"/>
  <c r="P92" i="8"/>
  <c r="P86" i="8"/>
  <c r="P156" i="8"/>
  <c r="P83" i="8"/>
  <c r="P69" i="8"/>
  <c r="P101" i="8"/>
  <c r="P79" i="8"/>
  <c r="P107" i="8"/>
  <c r="P63" i="8"/>
  <c r="P151" i="8"/>
  <c r="P77" i="8"/>
  <c r="P110" i="8"/>
  <c r="P85" i="8"/>
  <c r="P96" i="8"/>
  <c r="P140" i="8"/>
  <c r="P70" i="8"/>
  <c r="P127" i="8"/>
  <c r="P133" i="8"/>
  <c r="P78" i="8"/>
  <c r="P103" i="8"/>
  <c r="P100" i="8"/>
  <c r="P122" i="8"/>
  <c r="P157" i="8"/>
  <c r="P91" i="8"/>
  <c r="P106" i="8"/>
  <c r="P114" i="8"/>
  <c r="P148" i="8"/>
  <c r="P118" i="8"/>
  <c r="P141" i="8"/>
  <c r="P115" i="8"/>
  <c r="P113" i="8"/>
  <c r="P84" i="8"/>
  <c r="P104" i="8"/>
  <c r="P64" i="8"/>
  <c r="P128" i="8"/>
  <c r="P102" i="8"/>
  <c r="P90" i="8"/>
  <c r="P109" i="8"/>
  <c r="P158" i="8"/>
  <c r="P71" i="8"/>
  <c r="P119" i="8"/>
  <c r="P149" i="8"/>
  <c r="P134" i="8"/>
  <c r="P123" i="8"/>
  <c r="P99" i="8"/>
  <c r="P95" i="8"/>
  <c r="P105" i="8"/>
  <c r="P117" i="8"/>
  <c r="AE123" i="8"/>
  <c r="AE145" i="8"/>
  <c r="AE139" i="8"/>
  <c r="AE92" i="8"/>
  <c r="AE66" i="8"/>
  <c r="AE152" i="8"/>
  <c r="AE114" i="8"/>
  <c r="AE121" i="8"/>
  <c r="AE130" i="8"/>
  <c r="AE85" i="8"/>
  <c r="AE158" i="8"/>
  <c r="AE62" i="8"/>
  <c r="AE84" i="8"/>
  <c r="AE106" i="8"/>
  <c r="AE103" i="8"/>
  <c r="AE78" i="8"/>
  <c r="AE109" i="8"/>
  <c r="AE79" i="8"/>
  <c r="AE80" i="8"/>
  <c r="AE82" i="8"/>
  <c r="AE90" i="8"/>
  <c r="AE93" i="8"/>
  <c r="AE128" i="8"/>
  <c r="AE88" i="8"/>
  <c r="AE136" i="8"/>
  <c r="AE60" i="8"/>
  <c r="AE149" i="8"/>
  <c r="AE117" i="8"/>
  <c r="AE159" i="8"/>
  <c r="AE154" i="8"/>
  <c r="AE63" i="8"/>
  <c r="AE71" i="8"/>
  <c r="AE73" i="8"/>
  <c r="AE99" i="8"/>
  <c r="AE144" i="8"/>
  <c r="AE101" i="8"/>
  <c r="AE137" i="8"/>
  <c r="AE134" i="8"/>
  <c r="AE67" i="8"/>
  <c r="AE116" i="8"/>
  <c r="AE96" i="8"/>
  <c r="AE102" i="8"/>
  <c r="AE97" i="8"/>
  <c r="AE153" i="8"/>
  <c r="AE68" i="8"/>
  <c r="AE89" i="8"/>
  <c r="AE111" i="8"/>
  <c r="AE94" i="8"/>
  <c r="AE129" i="8"/>
  <c r="AE86" i="8"/>
  <c r="AE81" i="8"/>
  <c r="AE76" i="8"/>
  <c r="AE69" i="8"/>
  <c r="AE127" i="8"/>
  <c r="AE108" i="8"/>
  <c r="AE110" i="8"/>
  <c r="AE120" i="8"/>
  <c r="AE157" i="8"/>
  <c r="AE122" i="8"/>
  <c r="AE132" i="8"/>
  <c r="AE112" i="8"/>
  <c r="AE147" i="8"/>
  <c r="AE140" i="8"/>
  <c r="AE125" i="8"/>
  <c r="AE98" i="8"/>
  <c r="AE107" i="8"/>
  <c r="AE124" i="8"/>
  <c r="AE95" i="8"/>
  <c r="AE83" i="8"/>
  <c r="AE64" i="8"/>
  <c r="AE70" i="8"/>
  <c r="AE74" i="8"/>
  <c r="AE133" i="8"/>
  <c r="AE146" i="8"/>
  <c r="AE150" i="8"/>
  <c r="AE61" i="8"/>
  <c r="AE135" i="8"/>
  <c r="AE155" i="8"/>
  <c r="AE141" i="8"/>
  <c r="AE77" i="8"/>
  <c r="AE131" i="8"/>
  <c r="AE105" i="8"/>
  <c r="AE143" i="8"/>
  <c r="AE138" i="8"/>
  <c r="AE91" i="8"/>
  <c r="AE148" i="8"/>
  <c r="AE156" i="8"/>
  <c r="AE115" i="8"/>
  <c r="AE113" i="8"/>
  <c r="AE126" i="8"/>
  <c r="AE119" i="8"/>
  <c r="AE142" i="8"/>
  <c r="AE104" i="8"/>
  <c r="AE100" i="8"/>
  <c r="AE72" i="8"/>
  <c r="AE87" i="8"/>
  <c r="AE118" i="8"/>
  <c r="AE75" i="8"/>
  <c r="AE151" i="8"/>
  <c r="AE65" i="8"/>
  <c r="M153" i="8"/>
  <c r="M156" i="8"/>
  <c r="M154" i="8"/>
  <c r="L153" i="8"/>
  <c r="L104" i="8"/>
  <c r="L157" i="8"/>
  <c r="P65" i="8"/>
  <c r="P142" i="8"/>
  <c r="V118" i="8"/>
  <c r="V63" i="8"/>
  <c r="I94" i="8"/>
  <c r="I127" i="8"/>
  <c r="I125" i="8"/>
  <c r="I124" i="8"/>
  <c r="I85" i="8"/>
  <c r="I86" i="8"/>
  <c r="I72" i="8"/>
  <c r="I74" i="8"/>
  <c r="I119" i="8"/>
  <c r="I82" i="8"/>
  <c r="I80" i="8"/>
  <c r="I90" i="8"/>
  <c r="I92" i="8"/>
  <c r="I129" i="8"/>
  <c r="I123" i="8"/>
  <c r="I89" i="8"/>
  <c r="I115" i="8"/>
  <c r="I116" i="8"/>
  <c r="I113" i="8"/>
  <c r="I79" i="8"/>
  <c r="I78" i="8"/>
  <c r="I91" i="8"/>
  <c r="I84" i="8"/>
  <c r="I121" i="8"/>
  <c r="I114" i="8"/>
  <c r="I73" i="8"/>
  <c r="I76" i="8"/>
  <c r="I117" i="8"/>
  <c r="I120" i="8"/>
  <c r="I88" i="8"/>
  <c r="I75" i="8"/>
  <c r="I118" i="8"/>
  <c r="I93" i="8"/>
  <c r="I87" i="8"/>
  <c r="I77" i="8"/>
  <c r="I83" i="8"/>
  <c r="I126" i="8"/>
  <c r="I122" i="8"/>
  <c r="I128" i="8"/>
  <c r="I81" i="8"/>
  <c r="I68" i="8"/>
  <c r="I66" i="8"/>
  <c r="I69" i="8"/>
  <c r="I134" i="8"/>
  <c r="I98" i="8"/>
  <c r="I71" i="8"/>
  <c r="I111" i="8"/>
  <c r="I67" i="8"/>
  <c r="I130" i="8"/>
  <c r="I112" i="8"/>
  <c r="I109" i="8"/>
  <c r="I97" i="8"/>
  <c r="I133" i="8"/>
  <c r="I135" i="8"/>
  <c r="I70" i="8"/>
  <c r="I110" i="8"/>
  <c r="I131" i="8"/>
  <c r="I96" i="8"/>
  <c r="I132" i="8"/>
  <c r="I95" i="8"/>
  <c r="I140" i="8"/>
  <c r="I139" i="8"/>
  <c r="I101" i="8"/>
  <c r="I136" i="8"/>
  <c r="I62" i="8"/>
  <c r="I61" i="8"/>
  <c r="I105" i="8"/>
  <c r="I99" i="8"/>
  <c r="I100" i="8"/>
  <c r="I137" i="8"/>
  <c r="I60" i="8"/>
  <c r="I65" i="8"/>
  <c r="I142" i="8"/>
  <c r="I63" i="8"/>
  <c r="I108" i="8"/>
  <c r="I141" i="8"/>
  <c r="I138" i="8"/>
  <c r="I107" i="8"/>
  <c r="I106" i="8"/>
  <c r="I64" i="8"/>
  <c r="I102" i="8"/>
  <c r="I145" i="8"/>
  <c r="I148" i="8"/>
  <c r="I143" i="8"/>
  <c r="I144" i="8"/>
  <c r="I150" i="8"/>
  <c r="I149" i="8"/>
  <c r="I147" i="8"/>
  <c r="I146" i="8"/>
  <c r="I103" i="8"/>
  <c r="Q96" i="8"/>
  <c r="Q91" i="8"/>
  <c r="Q108" i="8"/>
  <c r="Q136" i="8"/>
  <c r="Q82" i="8"/>
  <c r="Q155" i="8"/>
  <c r="Q88" i="8"/>
  <c r="Q81" i="8"/>
  <c r="Q101" i="8"/>
  <c r="Q143" i="8"/>
  <c r="Q72" i="8"/>
  <c r="Q144" i="8"/>
  <c r="Q153" i="8"/>
  <c r="Q131" i="8"/>
  <c r="Q100" i="8"/>
  <c r="Q110" i="8"/>
  <c r="Q78" i="8"/>
  <c r="Q73" i="8"/>
  <c r="Q87" i="8"/>
  <c r="Q98" i="8"/>
  <c r="Q68" i="8"/>
  <c r="Q146" i="8"/>
  <c r="Q125" i="8"/>
  <c r="Q154" i="8"/>
  <c r="Q145" i="8"/>
  <c r="Q137" i="8"/>
  <c r="Q79" i="8"/>
  <c r="Q107" i="8"/>
  <c r="Q151" i="8"/>
  <c r="Q85" i="8"/>
  <c r="Q106" i="8"/>
  <c r="Q80" i="8"/>
  <c r="Q93" i="8"/>
  <c r="Q89" i="8"/>
  <c r="Q138" i="8"/>
  <c r="Q61" i="8"/>
  <c r="Q94" i="8"/>
  <c r="Q74" i="8"/>
  <c r="Q130" i="8"/>
  <c r="Q111" i="8"/>
  <c r="Q152" i="8"/>
  <c r="Q114" i="8"/>
  <c r="Q103" i="8"/>
  <c r="Q66" i="8"/>
  <c r="Q75" i="8"/>
  <c r="Q67" i="8"/>
  <c r="Q92" i="8"/>
  <c r="Q97" i="8"/>
  <c r="Q60" i="8"/>
  <c r="Q86" i="8"/>
  <c r="Q76" i="8"/>
  <c r="Q126" i="8"/>
  <c r="Q156" i="8"/>
  <c r="Q104" i="8"/>
  <c r="Q105" i="8"/>
  <c r="Q62" i="8"/>
  <c r="Q121" i="8"/>
  <c r="Q83" i="8"/>
  <c r="Q102" i="8"/>
  <c r="Q90" i="8"/>
  <c r="Q117" i="8"/>
  <c r="Q132" i="8"/>
  <c r="Q69" i="8"/>
  <c r="Q99" i="8"/>
  <c r="Q95" i="8"/>
  <c r="Q84" i="8"/>
  <c r="Q147" i="8"/>
  <c r="Q139" i="8"/>
  <c r="Q113" i="8"/>
  <c r="Q109" i="8"/>
  <c r="Q77" i="8"/>
  <c r="Q127" i="8"/>
  <c r="Q140" i="8"/>
  <c r="Q157" i="8"/>
  <c r="Q63" i="8"/>
  <c r="Q133" i="8"/>
  <c r="Q118" i="8"/>
  <c r="Q70" i="8"/>
  <c r="Q122" i="8"/>
  <c r="Q148" i="8"/>
  <c r="Q123" i="8"/>
  <c r="Q119" i="8"/>
  <c r="Q128" i="8"/>
  <c r="Q134" i="8"/>
  <c r="Q64" i="8"/>
  <c r="Q158" i="8"/>
  <c r="Q149" i="8"/>
  <c r="Q141" i="8"/>
  <c r="Q71" i="8"/>
  <c r="Q115" i="8"/>
  <c r="W97" i="8"/>
  <c r="W79" i="8"/>
  <c r="W131" i="8"/>
  <c r="W75" i="8"/>
  <c r="W81" i="8"/>
  <c r="W60" i="8"/>
  <c r="W73" i="8"/>
  <c r="W144" i="8"/>
  <c r="W98" i="8"/>
  <c r="W111" i="8"/>
  <c r="W107" i="8"/>
  <c r="W154" i="8"/>
  <c r="W66" i="8"/>
  <c r="W101" i="8"/>
  <c r="W143" i="8"/>
  <c r="W72" i="8"/>
  <c r="W89" i="8"/>
  <c r="W61" i="8"/>
  <c r="W88" i="8"/>
  <c r="W137" i="8"/>
  <c r="W74" i="8"/>
  <c r="W80" i="8"/>
  <c r="W108" i="8"/>
  <c r="W152" i="8"/>
  <c r="W86" i="8"/>
  <c r="W92" i="8"/>
  <c r="W146" i="8"/>
  <c r="W138" i="8"/>
  <c r="W125" i="8"/>
  <c r="W67" i="8"/>
  <c r="W94" i="8"/>
  <c r="W136" i="8"/>
  <c r="W93" i="8"/>
  <c r="W87" i="8"/>
  <c r="W68" i="8"/>
  <c r="W155" i="8"/>
  <c r="W82" i="8"/>
  <c r="W130" i="8"/>
  <c r="W145" i="8"/>
  <c r="W153" i="8"/>
  <c r="W121" i="8"/>
  <c r="W126" i="8"/>
  <c r="W156" i="8"/>
  <c r="W110" i="8"/>
  <c r="W151" i="8"/>
  <c r="W83" i="8"/>
  <c r="W132" i="8"/>
  <c r="W62" i="8"/>
  <c r="W103" i="8"/>
  <c r="W85" i="8"/>
  <c r="W147" i="8"/>
  <c r="W139" i="8"/>
  <c r="W106" i="8"/>
  <c r="W91" i="8"/>
  <c r="W78" i="8"/>
  <c r="W76" i="8"/>
  <c r="W69" i="8"/>
  <c r="W100" i="8"/>
  <c r="W96" i="8"/>
  <c r="W114" i="8"/>
  <c r="W122" i="8"/>
  <c r="W140" i="8"/>
  <c r="W90" i="8"/>
  <c r="W113" i="8"/>
  <c r="W102" i="8"/>
  <c r="W63" i="8"/>
  <c r="W77" i="8"/>
  <c r="W157" i="8"/>
  <c r="W109" i="8"/>
  <c r="W117" i="8"/>
  <c r="W104" i="8"/>
  <c r="W127" i="8"/>
  <c r="W133" i="8"/>
  <c r="W95" i="8"/>
  <c r="W84" i="8"/>
  <c r="W70" i="8"/>
  <c r="W105" i="8"/>
  <c r="W99" i="8"/>
  <c r="W148" i="8"/>
  <c r="W118" i="8"/>
  <c r="W64" i="8"/>
  <c r="W158" i="8"/>
  <c r="W119" i="8"/>
  <c r="W128" i="8"/>
  <c r="W123" i="8"/>
  <c r="W134" i="8"/>
  <c r="W71" i="8"/>
  <c r="W141" i="8"/>
  <c r="W149" i="8"/>
  <c r="W115" i="8"/>
  <c r="T67" i="8"/>
  <c r="T130" i="8"/>
  <c r="T145" i="8"/>
  <c r="T144" i="8"/>
  <c r="T80" i="8"/>
  <c r="T108" i="8"/>
  <c r="T94" i="8"/>
  <c r="T154" i="8"/>
  <c r="T81" i="8"/>
  <c r="T93" i="8"/>
  <c r="T60" i="8"/>
  <c r="T74" i="8"/>
  <c r="T136" i="8"/>
  <c r="T87" i="8"/>
  <c r="T137" i="8"/>
  <c r="T88" i="8"/>
  <c r="T73" i="8"/>
  <c r="T98" i="8"/>
  <c r="T153" i="8"/>
  <c r="T66" i="8"/>
  <c r="T152" i="8"/>
  <c r="T86" i="8"/>
  <c r="T82" i="8"/>
  <c r="T61" i="8"/>
  <c r="T131" i="8"/>
  <c r="T143" i="8"/>
  <c r="T97" i="8"/>
  <c r="T72" i="8"/>
  <c r="T138" i="8"/>
  <c r="T155" i="8"/>
  <c r="T92" i="8"/>
  <c r="T101" i="8"/>
  <c r="T79" i="8"/>
  <c r="T125" i="8"/>
  <c r="T68" i="8"/>
  <c r="T89" i="8"/>
  <c r="T107" i="8"/>
  <c r="T111" i="8"/>
  <c r="T146" i="8"/>
  <c r="T75" i="8"/>
  <c r="T139" i="8"/>
  <c r="T132" i="8"/>
  <c r="T91" i="8"/>
  <c r="T103" i="8"/>
  <c r="T76" i="8"/>
  <c r="T69" i="8"/>
  <c r="T100" i="8"/>
  <c r="T85" i="8"/>
  <c r="T96" i="8"/>
  <c r="T151" i="8"/>
  <c r="T121" i="8"/>
  <c r="T62" i="8"/>
  <c r="T147" i="8"/>
  <c r="T114" i="8"/>
  <c r="T78" i="8"/>
  <c r="T126" i="8"/>
  <c r="T83" i="8"/>
  <c r="T156" i="8"/>
  <c r="T106" i="8"/>
  <c r="T110" i="8"/>
  <c r="T95" i="8"/>
  <c r="T102" i="8"/>
  <c r="T157" i="8"/>
  <c r="T63" i="8"/>
  <c r="T70" i="8"/>
  <c r="T105" i="8"/>
  <c r="T117" i="8"/>
  <c r="T84" i="8"/>
  <c r="T148" i="8"/>
  <c r="T118" i="8"/>
  <c r="T77" i="8"/>
  <c r="T109" i="8"/>
  <c r="T113" i="8"/>
  <c r="T104" i="8"/>
  <c r="T133" i="8"/>
  <c r="T140" i="8"/>
  <c r="T90" i="8"/>
  <c r="T99" i="8"/>
  <c r="T122" i="8"/>
  <c r="T127" i="8"/>
  <c r="R74" i="8"/>
  <c r="R94" i="8"/>
  <c r="R60" i="8"/>
  <c r="R66" i="8"/>
  <c r="R93" i="8"/>
  <c r="R145" i="8"/>
  <c r="R67" i="8"/>
  <c r="R153" i="8"/>
  <c r="R154" i="8"/>
  <c r="R88" i="8"/>
  <c r="R101" i="8"/>
  <c r="R80" i="8"/>
  <c r="R98" i="8"/>
  <c r="R73" i="8"/>
  <c r="R130" i="8"/>
  <c r="R81" i="8"/>
  <c r="R137" i="8"/>
  <c r="R87" i="8"/>
  <c r="R144" i="8"/>
  <c r="R79" i="8"/>
  <c r="R108" i="8"/>
  <c r="R136" i="8"/>
  <c r="R152" i="8"/>
  <c r="R92" i="8"/>
  <c r="R107" i="8"/>
  <c r="R91" i="8"/>
  <c r="R131" i="8"/>
  <c r="R61" i="8"/>
  <c r="R72" i="8"/>
  <c r="R143" i="8"/>
  <c r="R85" i="8"/>
  <c r="R125" i="8"/>
  <c r="R82" i="8"/>
  <c r="R89" i="8"/>
  <c r="R86" i="8"/>
  <c r="R97" i="8"/>
  <c r="R146" i="8"/>
  <c r="R155" i="8"/>
  <c r="R111" i="8"/>
  <c r="R151" i="8"/>
  <c r="R68" i="8"/>
  <c r="R138" i="8"/>
  <c r="R75" i="8"/>
  <c r="R96" i="8"/>
  <c r="R69" i="8"/>
  <c r="R78" i="8"/>
  <c r="R106" i="8"/>
  <c r="R99" i="8"/>
  <c r="R84" i="8"/>
  <c r="R117" i="8"/>
  <c r="R62" i="8"/>
  <c r="R139" i="8"/>
  <c r="R90" i="8"/>
  <c r="R147" i="8"/>
  <c r="R103" i="8"/>
  <c r="R114" i="8"/>
  <c r="R110" i="8"/>
  <c r="R113" i="8"/>
  <c r="R104" i="8"/>
  <c r="R102" i="8"/>
  <c r="R76" i="8"/>
  <c r="R83" i="8"/>
  <c r="R100" i="8"/>
  <c r="R109" i="8"/>
  <c r="R105" i="8"/>
  <c r="R132" i="8"/>
  <c r="R121" i="8"/>
  <c r="R126" i="8"/>
  <c r="R95" i="8"/>
  <c r="R156" i="8"/>
  <c r="R157" i="8"/>
  <c r="R127" i="8"/>
  <c r="R122" i="8"/>
  <c r="R118" i="8"/>
  <c r="R63" i="8"/>
  <c r="R148" i="8"/>
  <c r="R140" i="8"/>
  <c r="R77" i="8"/>
  <c r="R70" i="8"/>
  <c r="R133" i="8"/>
  <c r="AG129" i="8"/>
  <c r="AG110" i="8"/>
  <c r="AG150" i="8"/>
  <c r="AG67" i="8"/>
  <c r="AG93" i="8"/>
  <c r="AG99" i="8"/>
  <c r="AG118" i="8"/>
  <c r="AG134" i="8"/>
  <c r="AG139" i="8"/>
  <c r="AG152" i="8"/>
  <c r="AG77" i="8"/>
  <c r="AG132" i="8"/>
  <c r="AG68" i="8"/>
  <c r="AG83" i="8"/>
  <c r="AG96" i="8"/>
  <c r="AG63" i="8"/>
  <c r="AG69" i="8"/>
  <c r="AG90" i="8"/>
  <c r="AG155" i="8"/>
  <c r="AG79" i="8"/>
  <c r="AG154" i="8"/>
  <c r="AG133" i="8"/>
  <c r="AG136" i="8"/>
  <c r="AG122" i="8"/>
  <c r="AG127" i="8"/>
  <c r="AG135" i="8"/>
  <c r="AG98" i="8"/>
  <c r="AG156" i="8"/>
  <c r="AG119" i="8"/>
  <c r="AG101" i="8"/>
  <c r="AG73" i="8"/>
  <c r="AG86" i="8"/>
  <c r="AG76" i="8"/>
  <c r="AG82" i="8"/>
  <c r="AG114" i="8"/>
  <c r="AG60" i="8"/>
  <c r="AG70" i="8"/>
  <c r="AG80" i="8"/>
  <c r="AG111" i="8"/>
  <c r="AG121" i="8"/>
  <c r="AG140" i="8"/>
  <c r="AG66" i="8"/>
  <c r="AG104" i="8"/>
  <c r="AG61" i="8"/>
  <c r="AG65" i="8"/>
  <c r="AG142" i="8"/>
  <c r="AG128" i="8"/>
  <c r="AG125" i="8"/>
  <c r="AG64" i="8"/>
  <c r="AG109" i="8"/>
  <c r="AG158" i="8"/>
  <c r="AG106" i="8"/>
  <c r="AG100" i="8"/>
  <c r="AG72" i="8"/>
  <c r="AG151" i="8"/>
  <c r="AG116" i="8"/>
  <c r="AG145" i="8"/>
  <c r="AG112" i="8"/>
  <c r="AG157" i="8"/>
  <c r="AG71" i="8"/>
  <c r="AG78" i="8"/>
  <c r="AG159" i="8"/>
  <c r="AG126" i="8"/>
  <c r="AG103" i="8"/>
  <c r="AG89" i="8"/>
  <c r="AG117" i="8"/>
  <c r="AG131" i="8"/>
  <c r="AG84" i="8"/>
  <c r="AG138" i="8"/>
  <c r="AG102" i="8"/>
  <c r="AG94" i="8"/>
  <c r="AG130" i="8"/>
  <c r="AG115" i="8"/>
  <c r="AG120" i="8"/>
  <c r="AG74" i="8"/>
  <c r="AG143" i="8"/>
  <c r="AG141" i="8"/>
  <c r="AG95" i="8"/>
  <c r="AG113" i="8"/>
  <c r="AG108" i="8"/>
  <c r="AG123" i="8"/>
  <c r="AG75" i="8"/>
  <c r="AG105" i="8"/>
  <c r="AG85" i="8"/>
  <c r="AG87" i="8"/>
  <c r="AG97" i="8"/>
  <c r="AG62" i="8"/>
  <c r="AG149" i="8"/>
  <c r="AG124" i="8"/>
  <c r="AG137" i="8"/>
  <c r="AG153" i="8"/>
  <c r="AG81" i="8"/>
  <c r="AG146" i="8"/>
  <c r="AG91" i="8"/>
  <c r="AG88" i="8"/>
  <c r="AG148" i="8"/>
  <c r="AG92" i="8"/>
  <c r="AG107" i="8"/>
  <c r="AG147" i="8"/>
  <c r="AG144" i="8"/>
  <c r="G92" i="8"/>
  <c r="G91" i="8"/>
  <c r="G87" i="8"/>
  <c r="G84" i="8"/>
  <c r="G120" i="8"/>
  <c r="G118" i="8"/>
  <c r="G79" i="8"/>
  <c r="G125" i="8"/>
  <c r="G93" i="8"/>
  <c r="G124" i="8"/>
  <c r="G85" i="8"/>
  <c r="G121" i="8"/>
  <c r="G83" i="8"/>
  <c r="G82" i="8"/>
  <c r="G78" i="8"/>
  <c r="G94" i="8"/>
  <c r="G90" i="8"/>
  <c r="G126" i="8"/>
  <c r="G123" i="8"/>
  <c r="G122" i="8"/>
  <c r="G119" i="8"/>
  <c r="G80" i="8"/>
  <c r="G129" i="8"/>
  <c r="G86" i="8"/>
  <c r="G117" i="8"/>
  <c r="G127" i="8"/>
  <c r="G89" i="8"/>
  <c r="G128" i="8"/>
  <c r="G88" i="8"/>
  <c r="G81" i="8"/>
  <c r="G130" i="8"/>
  <c r="G134" i="8"/>
  <c r="G98" i="8"/>
  <c r="G116" i="8"/>
  <c r="G72" i="8"/>
  <c r="G95" i="8"/>
  <c r="G96" i="8"/>
  <c r="G133" i="8"/>
  <c r="G115" i="8"/>
  <c r="G135" i="8"/>
  <c r="G131" i="8"/>
  <c r="G73" i="8"/>
  <c r="G114" i="8"/>
  <c r="G113" i="8"/>
  <c r="G97" i="8"/>
  <c r="G132" i="8"/>
  <c r="G76" i="8"/>
  <c r="G74" i="8"/>
  <c r="G77" i="8"/>
  <c r="G75" i="8"/>
  <c r="G101" i="8"/>
  <c r="G112" i="8"/>
  <c r="G141" i="8"/>
  <c r="G142" i="8"/>
  <c r="G99" i="8"/>
  <c r="G69" i="8"/>
  <c r="G66" i="8"/>
  <c r="G70" i="8"/>
  <c r="G136" i="8"/>
  <c r="G140" i="8"/>
  <c r="G100" i="8"/>
  <c r="G109" i="8"/>
  <c r="G110" i="8"/>
  <c r="G138" i="8"/>
  <c r="G139" i="8"/>
  <c r="G111" i="8"/>
  <c r="G67" i="8"/>
  <c r="G137" i="8"/>
  <c r="G71" i="8"/>
  <c r="G68" i="8"/>
  <c r="G102" i="8"/>
  <c r="G143" i="8"/>
  <c r="G145" i="8"/>
  <c r="G61" i="8"/>
  <c r="G148" i="8"/>
  <c r="G150" i="8"/>
  <c r="G105" i="8"/>
  <c r="G63" i="8"/>
  <c r="G107" i="8"/>
  <c r="G146" i="8"/>
  <c r="G103" i="8"/>
  <c r="G64" i="8"/>
  <c r="G60" i="8"/>
  <c r="G108" i="8"/>
  <c r="G147" i="8"/>
  <c r="G106" i="8"/>
  <c r="G149" i="8"/>
  <c r="G65" i="8"/>
  <c r="G144" i="8"/>
  <c r="G62" i="8"/>
  <c r="CQ10" i="8"/>
  <c r="V141" i="8"/>
  <c r="CR35" i="8"/>
  <c r="V71" i="8"/>
  <c r="V115" i="8"/>
  <c r="V149" i="8"/>
  <c r="V64" i="8"/>
  <c r="V134" i="8"/>
  <c r="V158" i="8"/>
  <c r="V119" i="8"/>
  <c r="V128" i="8"/>
  <c r="V123" i="8"/>
  <c r="T135" i="8"/>
  <c r="T129" i="8"/>
  <c r="T112" i="8"/>
  <c r="T150" i="8"/>
  <c r="T159" i="8"/>
  <c r="T124" i="8"/>
  <c r="T142" i="8"/>
  <c r="T65" i="8"/>
  <c r="T116" i="8"/>
  <c r="T120" i="8"/>
  <c r="S123" i="8"/>
  <c r="S64" i="8"/>
  <c r="S119" i="8"/>
  <c r="S149" i="8"/>
  <c r="S158" i="8"/>
  <c r="CR32" i="8"/>
  <c r="S115" i="8"/>
  <c r="S141" i="8"/>
  <c r="S128" i="8"/>
  <c r="S134" i="8"/>
  <c r="S71" i="8"/>
  <c r="R120" i="8"/>
  <c r="R142" i="8"/>
  <c r="R150" i="8"/>
  <c r="R129" i="8"/>
  <c r="R159" i="8"/>
  <c r="R124" i="8"/>
  <c r="R65" i="8"/>
  <c r="R135" i="8"/>
  <c r="R112" i="8"/>
  <c r="R116" i="8"/>
  <c r="X119" i="8"/>
  <c r="CR37" i="8"/>
  <c r="X71" i="8"/>
  <c r="X128" i="8"/>
  <c r="X141" i="8"/>
  <c r="X123" i="8"/>
  <c r="X158" i="8"/>
  <c r="X64" i="8"/>
  <c r="X134" i="8"/>
  <c r="X115" i="8"/>
  <c r="X149" i="8"/>
  <c r="N158" i="8"/>
  <c r="N104" i="8"/>
  <c r="N155" i="8"/>
  <c r="N151" i="8"/>
  <c r="N156" i="8"/>
  <c r="N159" i="8"/>
  <c r="N153" i="8"/>
  <c r="N152" i="8"/>
  <c r="N154" i="8"/>
  <c r="N157" i="8"/>
  <c r="H148" i="8"/>
  <c r="H145" i="8"/>
  <c r="H144" i="8"/>
  <c r="H103" i="8"/>
  <c r="H149" i="8"/>
  <c r="H150" i="8"/>
  <c r="H146" i="8"/>
  <c r="H143" i="8"/>
  <c r="CR21" i="8"/>
  <c r="H147" i="8"/>
  <c r="H102" i="8"/>
  <c r="CQ9" i="8"/>
  <c r="J159" i="8"/>
  <c r="J157" i="8"/>
  <c r="J154" i="8"/>
  <c r="J152" i="8"/>
  <c r="J151" i="8"/>
  <c r="J155" i="8"/>
  <c r="J158" i="8"/>
  <c r="J104" i="8"/>
  <c r="J156" i="8"/>
  <c r="J153" i="8"/>
  <c r="O150" i="8"/>
  <c r="CR28" i="8"/>
  <c r="O149" i="8"/>
  <c r="O144" i="8"/>
  <c r="O146" i="8"/>
  <c r="O148" i="8"/>
  <c r="O102" i="8"/>
  <c r="O103" i="8"/>
  <c r="O145" i="8"/>
  <c r="O147" i="8"/>
  <c r="O143" i="8"/>
  <c r="BM101" i="7"/>
  <c r="BM105" i="7"/>
  <c r="BM107" i="7"/>
  <c r="BM108" i="7"/>
  <c r="BM68" i="7"/>
  <c r="BE106" i="8"/>
  <c r="BE110" i="8"/>
  <c r="BE114" i="8"/>
  <c r="BE103" i="8"/>
  <c r="BE107" i="8"/>
  <c r="BE111" i="8"/>
  <c r="BE109" i="8"/>
  <c r="BE104" i="8"/>
  <c r="BE112" i="8"/>
  <c r="BE105" i="8"/>
  <c r="BE113" i="8"/>
  <c r="BE108" i="8"/>
  <c r="BE96" i="8"/>
  <c r="BE66" i="8"/>
  <c r="BE102" i="8"/>
  <c r="BE89" i="8"/>
  <c r="BE80" i="8"/>
  <c r="BE60" i="8"/>
  <c r="BE71" i="8"/>
  <c r="BE81" i="8"/>
  <c r="BE98" i="8"/>
  <c r="BE84" i="8"/>
  <c r="BE100" i="8"/>
  <c r="BE91" i="8"/>
  <c r="BE83" i="8"/>
  <c r="BE92" i="8"/>
  <c r="BE77" i="8"/>
  <c r="BE101" i="8"/>
  <c r="BE93" i="8"/>
  <c r="BE69" i="8"/>
  <c r="BE79" i="8"/>
  <c r="BE86" i="8"/>
  <c r="BE61" i="8"/>
  <c r="BE78" i="8"/>
  <c r="BE94" i="8"/>
  <c r="BE73" i="8"/>
  <c r="BE63" i="8"/>
  <c r="BE68" i="8"/>
  <c r="BE62" i="8"/>
  <c r="BE76" i="8"/>
  <c r="BE74" i="8"/>
  <c r="BE90" i="8"/>
  <c r="BE87" i="8"/>
  <c r="BE88" i="8"/>
  <c r="BE95" i="8"/>
  <c r="BE82" i="8"/>
  <c r="BE64" i="8"/>
  <c r="BE85" i="8"/>
  <c r="BE99" i="8"/>
  <c r="BE75" i="8"/>
  <c r="BE97" i="8"/>
  <c r="BE70" i="8"/>
  <c r="BE65" i="8"/>
  <c r="BE67" i="8"/>
  <c r="BE72" i="8"/>
  <c r="BD62" i="8"/>
  <c r="BD66" i="8"/>
  <c r="BD70" i="8"/>
  <c r="BD74" i="8"/>
  <c r="BD78" i="8"/>
  <c r="BD82" i="8"/>
  <c r="BD86" i="8"/>
  <c r="BD90" i="8"/>
  <c r="BD94" i="8"/>
  <c r="BD98" i="8"/>
  <c r="BD102" i="8"/>
  <c r="BD106" i="8"/>
  <c r="BD110" i="8"/>
  <c r="BD114" i="8"/>
  <c r="BD63" i="8"/>
  <c r="BD67" i="8"/>
  <c r="BD71" i="8"/>
  <c r="BD75" i="8"/>
  <c r="BD79" i="8"/>
  <c r="BD83" i="8"/>
  <c r="BD87" i="8"/>
  <c r="BD91" i="8"/>
  <c r="BD95" i="8"/>
  <c r="BD99" i="8"/>
  <c r="BD103" i="8"/>
  <c r="BD107" i="8"/>
  <c r="BD111" i="8"/>
  <c r="BD61" i="8"/>
  <c r="BD69" i="8"/>
  <c r="BD77" i="8"/>
  <c r="BD85" i="8"/>
  <c r="BD93" i="8"/>
  <c r="BD101" i="8"/>
  <c r="BD109" i="8"/>
  <c r="BD64" i="8"/>
  <c r="BD72" i="8"/>
  <c r="BD80" i="8"/>
  <c r="BD88" i="8"/>
  <c r="BD96" i="8"/>
  <c r="BD104" i="8"/>
  <c r="BD112" i="8"/>
  <c r="BD65" i="8"/>
  <c r="BD73" i="8"/>
  <c r="BD81" i="8"/>
  <c r="BD89" i="8"/>
  <c r="BD97" i="8"/>
  <c r="BD105" i="8"/>
  <c r="BD113" i="8"/>
  <c r="BD60" i="8"/>
  <c r="BD68" i="8"/>
  <c r="BD76" i="8"/>
  <c r="BD84" i="8"/>
  <c r="BD92" i="8"/>
  <c r="BD100" i="8"/>
  <c r="BD108" i="8"/>
  <c r="BM66" i="7"/>
  <c r="BM100" i="7"/>
  <c r="BM85" i="7"/>
  <c r="AT50" i="6"/>
  <c r="AT54" i="6"/>
  <c r="AT58" i="6"/>
  <c r="AT62" i="6"/>
  <c r="AT66" i="6"/>
  <c r="AT70" i="6"/>
  <c r="AT74" i="6"/>
  <c r="AT78" i="6"/>
  <c r="AT82" i="6"/>
  <c r="AT86" i="6"/>
  <c r="AT90" i="6"/>
  <c r="AT94" i="6"/>
  <c r="AT98" i="6"/>
  <c r="AT102" i="6"/>
  <c r="AT49" i="6"/>
  <c r="AT55" i="6"/>
  <c r="AT60" i="6"/>
  <c r="AT65" i="6"/>
  <c r="AT71" i="6"/>
  <c r="AT76" i="6"/>
  <c r="AT81" i="6"/>
  <c r="AT87" i="6"/>
  <c r="AT92" i="6"/>
  <c r="AT97" i="6"/>
  <c r="AT103" i="6"/>
  <c r="AT52" i="6"/>
  <c r="AT57" i="6"/>
  <c r="AT63" i="6"/>
  <c r="AT68" i="6"/>
  <c r="AT73" i="6"/>
  <c r="AT79" i="6"/>
  <c r="AT84" i="6"/>
  <c r="AT89" i="6"/>
  <c r="AT95" i="6"/>
  <c r="AT100" i="6"/>
  <c r="AT53" i="6"/>
  <c r="AT59" i="6"/>
  <c r="AT64" i="6"/>
  <c r="AT69" i="6"/>
  <c r="AT75" i="6"/>
  <c r="AT80" i="6"/>
  <c r="AT85" i="6"/>
  <c r="AT91" i="6"/>
  <c r="AT96" i="6"/>
  <c r="AT101" i="6"/>
  <c r="AT51" i="6"/>
  <c r="AT56" i="6"/>
  <c r="AT61" i="6"/>
  <c r="AT67" i="6"/>
  <c r="AT72" i="6"/>
  <c r="AT77" i="6"/>
  <c r="AT83" i="6"/>
  <c r="AT88" i="6"/>
  <c r="AT93" i="6"/>
  <c r="AT99" i="6"/>
  <c r="AU86" i="6"/>
  <c r="AU90" i="6"/>
  <c r="AU94" i="6"/>
  <c r="AU98" i="6"/>
  <c r="AU102" i="6"/>
  <c r="AU89" i="6"/>
  <c r="AU95" i="6"/>
  <c r="AU100" i="6"/>
  <c r="AU87" i="6"/>
  <c r="AU92" i="6"/>
  <c r="AU97" i="6"/>
  <c r="AU103" i="6"/>
  <c r="AU88" i="6"/>
  <c r="AU93" i="6"/>
  <c r="AU99" i="6"/>
  <c r="AU85" i="6"/>
  <c r="AU91" i="6"/>
  <c r="AU96" i="6"/>
  <c r="AU101" i="6"/>
  <c r="AU67" i="6"/>
  <c r="AU77" i="6"/>
  <c r="AU49" i="6"/>
  <c r="AU82" i="6"/>
  <c r="AU63" i="6"/>
  <c r="AU65" i="6"/>
  <c r="AU84" i="6"/>
  <c r="AU81" i="6"/>
  <c r="AU73" i="6"/>
  <c r="AU59" i="6"/>
  <c r="AU83" i="6"/>
  <c r="AU79" i="6"/>
  <c r="AU72" i="6"/>
  <c r="AU57" i="6"/>
  <c r="AU54" i="6"/>
  <c r="AU74" i="6"/>
  <c r="AU76" i="6"/>
  <c r="AU68" i="6"/>
  <c r="AU66" i="6"/>
  <c r="AU80" i="6"/>
  <c r="AU56" i="6"/>
  <c r="AU71" i="6"/>
  <c r="AU51" i="6"/>
  <c r="AU64" i="6"/>
  <c r="AU78" i="6"/>
  <c r="AU53" i="6"/>
  <c r="AU75" i="6"/>
  <c r="AU52" i="6"/>
  <c r="AU60" i="6"/>
  <c r="AU50" i="6"/>
  <c r="AU61" i="6"/>
  <c r="AU69" i="6"/>
  <c r="AU55" i="6"/>
  <c r="AU58" i="6"/>
  <c r="AU70" i="6"/>
  <c r="AU62" i="6"/>
  <c r="AW89" i="6"/>
  <c r="AW97" i="6"/>
  <c r="AW85" i="6"/>
  <c r="AW87" i="6"/>
  <c r="AW99" i="6"/>
  <c r="AW90" i="6"/>
  <c r="AW92" i="6"/>
  <c r="AW98" i="6"/>
  <c r="AW93" i="6"/>
  <c r="AW95" i="6"/>
  <c r="AW100" i="6"/>
  <c r="AW88" i="6"/>
  <c r="AW94" i="6"/>
  <c r="AW102" i="6"/>
  <c r="AW96" i="6"/>
  <c r="AW101" i="6"/>
  <c r="AW103" i="6"/>
  <c r="AW86" i="6"/>
  <c r="AW91" i="6"/>
  <c r="AW74" i="6"/>
  <c r="AW81" i="6"/>
  <c r="AW66" i="6"/>
  <c r="AW59" i="6"/>
  <c r="AW55" i="6"/>
  <c r="AW82" i="6"/>
  <c r="AW83" i="6"/>
  <c r="AW62" i="6"/>
  <c r="AW57" i="6"/>
  <c r="AW65" i="6"/>
  <c r="AW60" i="6"/>
  <c r="AW69" i="6"/>
  <c r="AW54" i="6"/>
  <c r="AW64" i="6"/>
  <c r="AW78" i="6"/>
  <c r="AW61" i="6"/>
  <c r="AW71" i="6"/>
  <c r="AW77" i="6"/>
  <c r="AW73" i="6"/>
  <c r="AW52" i="6"/>
  <c r="AW58" i="6"/>
  <c r="AW75" i="6"/>
  <c r="AW70" i="6"/>
  <c r="AW72" i="6"/>
  <c r="AW76" i="6"/>
  <c r="AW49" i="6"/>
  <c r="AW51" i="6"/>
  <c r="AW68" i="6"/>
  <c r="AW56" i="6"/>
  <c r="AW50" i="6"/>
  <c r="AW53" i="6"/>
  <c r="AW80" i="6"/>
  <c r="AW79" i="6"/>
  <c r="AW63" i="6"/>
  <c r="AW84" i="6"/>
  <c r="AW67" i="6"/>
  <c r="BM93" i="7" l="1"/>
  <c r="BM84" i="7"/>
  <c r="BM106" i="7"/>
  <c r="BM67" i="7"/>
  <c r="BM61" i="7"/>
  <c r="BM99" i="7"/>
  <c r="BM110" i="7"/>
  <c r="BM97" i="7"/>
  <c r="BM89" i="7"/>
  <c r="BM111" i="7"/>
  <c r="BM112" i="7"/>
  <c r="BM73" i="7"/>
  <c r="BM81" i="7"/>
  <c r="BM96" i="7"/>
  <c r="BM91" i="7"/>
  <c r="BM103" i="7"/>
  <c r="BM104" i="7"/>
  <c r="BM109" i="7"/>
  <c r="BM70" i="7"/>
  <c r="BM86" i="7"/>
  <c r="BM102" i="7"/>
  <c r="BM62" i="7"/>
  <c r="BM87" i="7"/>
  <c r="BM64" i="7"/>
  <c r="BM80" i="7"/>
  <c r="BM88" i="7"/>
  <c r="BM75" i="7"/>
  <c r="BO95" i="7"/>
  <c r="BM60" i="7"/>
  <c r="BM77" i="7"/>
  <c r="BM94" i="7"/>
  <c r="BO82" i="7"/>
  <c r="BO61" i="7"/>
  <c r="BM65" i="7"/>
  <c r="BM98" i="7"/>
  <c r="BM78" i="7"/>
  <c r="BM92" i="7"/>
  <c r="BO67" i="7"/>
  <c r="BO58" i="7"/>
  <c r="BO75" i="7"/>
  <c r="BO80" i="7"/>
  <c r="BO72" i="7"/>
  <c r="BM95" i="7"/>
  <c r="BM83" i="7"/>
  <c r="BM63" i="7"/>
  <c r="BM72" i="7"/>
  <c r="BM71" i="7"/>
  <c r="BM74" i="7"/>
  <c r="BO96" i="7"/>
  <c r="BM82" i="7"/>
  <c r="BM90" i="7"/>
  <c r="BM58" i="7"/>
  <c r="BM69" i="7"/>
  <c r="BM59" i="7"/>
  <c r="BM76" i="7"/>
  <c r="BO78" i="7"/>
  <c r="BO62" i="7"/>
  <c r="BO81" i="7"/>
  <c r="BO73" i="7"/>
  <c r="BO79" i="7"/>
  <c r="BO93" i="7"/>
  <c r="BO97" i="7"/>
  <c r="BO71" i="7"/>
  <c r="BO87" i="7"/>
  <c r="BO59" i="7"/>
  <c r="BO86" i="7"/>
  <c r="BO60" i="7"/>
  <c r="BO100" i="7"/>
  <c r="BO90" i="7"/>
  <c r="BO88" i="7"/>
  <c r="BO98" i="7"/>
  <c r="BO66" i="7"/>
  <c r="BO84" i="7"/>
  <c r="BO94" i="7"/>
  <c r="BO68" i="7"/>
  <c r="BO69" i="7"/>
  <c r="BO89" i="7"/>
  <c r="BO99" i="7"/>
  <c r="BO64" i="7"/>
  <c r="BO65" i="7"/>
  <c r="BO107" i="7"/>
  <c r="BO105" i="7"/>
  <c r="BO112" i="7"/>
  <c r="BO104" i="7"/>
  <c r="BO103" i="7"/>
  <c r="BO109" i="7"/>
  <c r="BO101" i="7"/>
  <c r="BO111" i="7"/>
  <c r="BO110" i="7"/>
  <c r="BO102" i="7"/>
  <c r="BO108" i="7"/>
  <c r="BO106" i="7"/>
  <c r="BO77" i="7"/>
  <c r="BO63" i="7"/>
  <c r="BO91" i="7"/>
  <c r="BO85" i="7"/>
  <c r="BO76" i="7"/>
  <c r="BO70" i="7"/>
  <c r="BO74" i="7"/>
  <c r="BO92" i="7"/>
  <c r="AX49" i="6" a="1"/>
  <c r="AX75" i="6" s="1"/>
  <c r="V120" i="8"/>
  <c r="V116" i="8"/>
  <c r="V112" i="8"/>
  <c r="V135" i="8"/>
  <c r="V142" i="8"/>
  <c r="V150" i="8"/>
  <c r="V159" i="8"/>
  <c r="V65" i="8"/>
  <c r="V129" i="8"/>
  <c r="V124" i="8"/>
  <c r="X120" i="8"/>
  <c r="X112" i="8"/>
  <c r="X142" i="8"/>
  <c r="X150" i="8"/>
  <c r="X159" i="8"/>
  <c r="X65" i="8"/>
  <c r="X116" i="8"/>
  <c r="X135" i="8"/>
  <c r="X124" i="8"/>
  <c r="X129" i="8"/>
  <c r="S65" i="8"/>
  <c r="S135" i="8"/>
  <c r="S120" i="8"/>
  <c r="S129" i="8"/>
  <c r="S159" i="8"/>
  <c r="S150" i="8"/>
  <c r="S112" i="8"/>
  <c r="S116" i="8"/>
  <c r="S142" i="8"/>
  <c r="S124" i="8"/>
  <c r="CR10" i="8"/>
  <c r="O155" i="8"/>
  <c r="O152" i="8"/>
  <c r="O151" i="8"/>
  <c r="O158" i="8"/>
  <c r="O154" i="8"/>
  <c r="O104" i="8"/>
  <c r="O156" i="8"/>
  <c r="O159" i="8"/>
  <c r="O153" i="8"/>
  <c r="O157" i="8"/>
  <c r="H158" i="8"/>
  <c r="H153" i="8"/>
  <c r="H156" i="8"/>
  <c r="H159" i="8"/>
  <c r="H157" i="8"/>
  <c r="H152" i="8"/>
  <c r="H154" i="8"/>
  <c r="H155" i="8"/>
  <c r="H151" i="8"/>
  <c r="H104" i="8"/>
  <c r="CR9" i="8"/>
  <c r="BL69" i="8"/>
  <c r="BK69" i="8"/>
  <c r="BF60" i="8" a="1"/>
  <c r="BF97" i="8" s="1"/>
  <c r="AV49" i="6" a="1"/>
  <c r="AV71" i="6" s="1"/>
  <c r="BA58" i="6"/>
  <c r="BB58" i="6"/>
  <c r="BS65" i="7" l="1"/>
  <c r="BS66" i="7"/>
  <c r="BT58" i="7"/>
  <c r="BT60" i="7"/>
  <c r="BT62" i="7"/>
  <c r="BR61" i="7"/>
  <c r="BT67" i="7"/>
  <c r="BT59" i="7"/>
  <c r="BT61" i="7"/>
  <c r="BN56" i="7" a="1"/>
  <c r="BN56" i="7" s="1"/>
  <c r="BT64" i="7"/>
  <c r="BR62" i="7"/>
  <c r="BT66" i="7"/>
  <c r="BS59" i="7"/>
  <c r="BR65" i="7"/>
  <c r="BS61" i="7"/>
  <c r="BR59" i="7"/>
  <c r="BR66" i="7"/>
  <c r="BS63" i="7"/>
  <c r="BR58" i="7"/>
  <c r="BT65" i="7"/>
  <c r="BR64" i="7"/>
  <c r="BS60" i="7"/>
  <c r="BR60" i="7"/>
  <c r="BR63" i="7"/>
  <c r="BS58" i="7"/>
  <c r="BT63" i="7"/>
  <c r="BS62" i="7"/>
  <c r="BS64" i="7"/>
  <c r="AX66" i="6"/>
  <c r="AX64" i="6"/>
  <c r="AX82" i="6"/>
  <c r="AX63" i="6"/>
  <c r="AX61" i="6"/>
  <c r="AX80" i="6"/>
  <c r="AX79" i="6"/>
  <c r="AX76" i="6"/>
  <c r="AX62" i="6"/>
  <c r="AX78" i="6"/>
  <c r="AX67" i="6"/>
  <c r="AX68" i="6"/>
  <c r="AX60" i="6"/>
  <c r="AX73" i="6"/>
  <c r="AX83" i="6"/>
  <c r="AX77" i="6"/>
  <c r="AX93" i="6"/>
  <c r="AX92" i="6"/>
  <c r="AX95" i="6"/>
  <c r="AX96" i="6"/>
  <c r="AX99" i="6"/>
  <c r="AX69" i="6"/>
  <c r="AX89" i="6"/>
  <c r="AX87" i="6"/>
  <c r="AX90" i="6"/>
  <c r="AX91" i="6"/>
  <c r="AX94" i="6"/>
  <c r="AX57" i="6"/>
  <c r="AX97" i="6"/>
  <c r="AX98" i="6"/>
  <c r="AX100" i="6"/>
  <c r="AX102" i="6"/>
  <c r="AX52" i="6"/>
  <c r="AX85" i="6"/>
  <c r="AX101" i="6"/>
  <c r="AX103" i="6"/>
  <c r="AX86" i="6"/>
  <c r="AX88" i="6"/>
  <c r="AX51" i="6"/>
  <c r="AX53" i="6"/>
  <c r="AX84" i="6"/>
  <c r="AX81" i="6"/>
  <c r="AX71" i="6"/>
  <c r="AX65" i="6"/>
  <c r="AX72" i="6"/>
  <c r="AX59" i="6"/>
  <c r="AX56" i="6"/>
  <c r="AX49" i="6"/>
  <c r="AX70" i="6"/>
  <c r="AX50" i="6"/>
  <c r="AX74" i="6"/>
  <c r="AX58" i="6"/>
  <c r="AX55" i="6"/>
  <c r="AX54" i="6"/>
  <c r="AV83" i="6"/>
  <c r="BF91" i="8"/>
  <c r="BF76" i="8"/>
  <c r="BF89" i="8"/>
  <c r="BF86" i="8"/>
  <c r="BF85" i="8"/>
  <c r="BF80" i="8"/>
  <c r="BF63" i="8"/>
  <c r="BF65" i="8"/>
  <c r="BF60" i="8"/>
  <c r="BF78" i="8"/>
  <c r="BF75" i="8"/>
  <c r="BF102" i="8"/>
  <c r="BF79" i="8"/>
  <c r="BF64" i="8"/>
  <c r="BF81" i="8"/>
  <c r="BF73" i="8"/>
  <c r="BF70" i="8"/>
  <c r="BF98" i="8"/>
  <c r="BF74" i="8"/>
  <c r="BF84" i="8"/>
  <c r="BF68" i="8"/>
  <c r="BF67" i="8"/>
  <c r="BF71" i="8"/>
  <c r="BF94" i="8"/>
  <c r="BF104" i="8"/>
  <c r="BF108" i="8"/>
  <c r="BF112" i="8"/>
  <c r="BF105" i="8"/>
  <c r="BF109" i="8"/>
  <c r="BF113" i="8"/>
  <c r="BF103" i="8"/>
  <c r="BF111" i="8"/>
  <c r="BF106" i="8"/>
  <c r="BF114" i="8"/>
  <c r="BF107" i="8"/>
  <c r="BF110" i="8"/>
  <c r="BF61" i="8"/>
  <c r="BF83" i="8"/>
  <c r="BF95" i="8"/>
  <c r="BF66" i="8"/>
  <c r="BF92" i="8"/>
  <c r="BF90" i="8"/>
  <c r="BF100" i="8"/>
  <c r="BF62" i="8"/>
  <c r="BF72" i="8"/>
  <c r="BF101" i="8"/>
  <c r="BF88" i="8"/>
  <c r="BF96" i="8"/>
  <c r="BF93" i="8"/>
  <c r="BF99" i="8"/>
  <c r="BF69" i="8"/>
  <c r="BF82" i="8"/>
  <c r="BF77" i="8"/>
  <c r="BF87" i="8"/>
  <c r="AV51" i="6"/>
  <c r="AV75" i="6"/>
  <c r="AV64" i="6"/>
  <c r="AV63" i="6"/>
  <c r="AV84" i="6"/>
  <c r="AV78" i="6"/>
  <c r="AV65" i="6"/>
  <c r="AV81" i="6"/>
  <c r="AV86" i="6"/>
  <c r="AV90" i="6"/>
  <c r="AV94" i="6"/>
  <c r="AV98" i="6"/>
  <c r="AV102" i="6"/>
  <c r="AV89" i="6"/>
  <c r="AV95" i="6"/>
  <c r="AV100" i="6"/>
  <c r="AV87" i="6"/>
  <c r="AV92" i="6"/>
  <c r="AV97" i="6"/>
  <c r="AV103" i="6"/>
  <c r="AV88" i="6"/>
  <c r="AV93" i="6"/>
  <c r="AV99" i="6"/>
  <c r="AV85" i="6"/>
  <c r="AV91" i="6"/>
  <c r="AV96" i="6"/>
  <c r="AV101" i="6"/>
  <c r="AV73" i="6"/>
  <c r="AV60" i="6"/>
  <c r="AV79" i="6"/>
  <c r="AV52" i="6"/>
  <c r="AV59" i="6"/>
  <c r="AV53" i="6"/>
  <c r="AV54" i="6"/>
  <c r="AV61" i="6"/>
  <c r="AV72" i="6"/>
  <c r="AV55" i="6"/>
  <c r="AV74" i="6"/>
  <c r="AV69" i="6"/>
  <c r="AV76" i="6"/>
  <c r="AV57" i="6"/>
  <c r="AV50" i="6"/>
  <c r="AV49" i="6"/>
  <c r="AV66" i="6"/>
  <c r="AV70" i="6"/>
  <c r="AV67" i="6"/>
  <c r="AV56" i="6"/>
  <c r="AV82" i="6"/>
  <c r="AV80" i="6"/>
  <c r="AV62" i="6"/>
  <c r="AV77" i="6"/>
  <c r="AV68" i="6"/>
  <c r="AV58" i="6"/>
  <c r="BO56" i="7" l="1"/>
  <c r="BP90" i="7" s="1"/>
  <c r="BA55" i="6"/>
  <c r="BB54" i="6"/>
  <c r="BA56" i="6"/>
  <c r="BA57" i="6"/>
  <c r="BA51" i="6"/>
  <c r="BB52" i="6"/>
  <c r="BA49" i="6"/>
  <c r="BB49" i="6"/>
  <c r="AW47" i="6" a="1"/>
  <c r="BB53" i="6"/>
  <c r="BA50" i="6"/>
  <c r="BB50" i="6"/>
  <c r="BB57" i="6"/>
  <c r="BB51" i="6"/>
  <c r="BA52" i="6"/>
  <c r="BA54" i="6"/>
  <c r="BB56" i="6"/>
  <c r="BA53" i="6"/>
  <c r="BB55" i="6"/>
  <c r="BM63" i="8"/>
  <c r="BM61" i="8"/>
  <c r="BM60" i="8"/>
  <c r="BM62" i="8"/>
  <c r="BC54" i="6"/>
  <c r="BC58" i="6"/>
  <c r="BC49" i="6"/>
  <c r="BC52" i="6"/>
  <c r="BC57" i="6"/>
  <c r="BC53" i="6"/>
  <c r="BC55" i="6"/>
  <c r="BC51" i="6"/>
  <c r="BC50" i="6"/>
  <c r="BC56" i="6"/>
  <c r="BP59" i="7" l="1"/>
  <c r="BP66" i="7"/>
  <c r="BP65" i="7"/>
  <c r="BP58" i="7"/>
  <c r="BP100" i="7"/>
  <c r="BP72" i="7"/>
  <c r="BP88" i="7"/>
  <c r="BP105" i="7"/>
  <c r="BP62" i="7"/>
  <c r="BP107" i="7"/>
  <c r="BP78" i="7"/>
  <c r="BP84" i="7"/>
  <c r="BP93" i="7"/>
  <c r="BP109" i="7"/>
  <c r="BP77" i="7"/>
  <c r="BP81" i="7"/>
  <c r="BP101" i="7"/>
  <c r="BP85" i="7"/>
  <c r="BP64" i="7"/>
  <c r="BP103" i="7"/>
  <c r="BP98" i="7"/>
  <c r="BP86" i="7"/>
  <c r="BP69" i="7"/>
  <c r="BP63" i="7"/>
  <c r="BP108" i="7"/>
  <c r="BP87" i="7"/>
  <c r="BP75" i="7"/>
  <c r="BP73" i="7"/>
  <c r="BP61" i="7"/>
  <c r="BP82" i="7"/>
  <c r="BP67" i="7"/>
  <c r="BP96" i="7"/>
  <c r="BP71" i="7"/>
  <c r="BP95" i="7"/>
  <c r="BP92" i="7"/>
  <c r="BP74" i="7"/>
  <c r="BP110" i="7"/>
  <c r="BP76" i="7"/>
  <c r="BP106" i="7"/>
  <c r="BP102" i="7"/>
  <c r="BP104" i="7"/>
  <c r="BP94" i="7"/>
  <c r="BP68" i="7"/>
  <c r="BP89" i="7"/>
  <c r="BP99" i="7"/>
  <c r="BP70" i="7"/>
  <c r="BP79" i="7"/>
  <c r="BP80" i="7"/>
  <c r="BP83" i="7"/>
  <c r="BP97" i="7"/>
  <c r="BP60" i="7"/>
  <c r="BP91" i="7"/>
  <c r="AW47" i="6"/>
  <c r="AX47" i="6"/>
  <c r="C21" i="9" a="1"/>
  <c r="A21" i="9" a="1"/>
  <c r="AW21" i="9" a="1"/>
  <c r="AW21" i="9"/>
  <c r="AX21" i="9"/>
  <c r="AY21" i="9"/>
  <c r="AZ21" i="9"/>
  <c r="BA21" i="9"/>
  <c r="BB21" i="9"/>
  <c r="BC21" i="9"/>
  <c r="BD21" i="9"/>
  <c r="BE21" i="9"/>
  <c r="BF21" i="9"/>
  <c r="AV22" i="9"/>
  <c r="AW22" i="9"/>
  <c r="AX22" i="9"/>
  <c r="AY22" i="9"/>
  <c r="AZ22" i="9"/>
  <c r="BA22" i="9"/>
  <c r="BB22" i="9"/>
  <c r="BC22" i="9"/>
  <c r="BD22" i="9"/>
  <c r="BE22" i="9"/>
  <c r="AV23" i="9"/>
  <c r="AW23" i="9"/>
  <c r="AX23" i="9"/>
  <c r="AY23" i="9"/>
  <c r="AZ23" i="9"/>
  <c r="BA23" i="9"/>
  <c r="BB23" i="9"/>
  <c r="BC23" i="9"/>
  <c r="BD23" i="9"/>
  <c r="AV24" i="9"/>
  <c r="AW24" i="9"/>
  <c r="AX24" i="9"/>
  <c r="AY24" i="9"/>
  <c r="AZ24" i="9"/>
  <c r="BA24" i="9"/>
  <c r="BB24" i="9"/>
  <c r="BC24" i="9"/>
  <c r="AV25" i="9"/>
  <c r="AW25" i="9"/>
  <c r="AX25" i="9"/>
  <c r="AY25" i="9"/>
  <c r="AZ25" i="9"/>
  <c r="BA25" i="9"/>
  <c r="BB25" i="9"/>
  <c r="AV26" i="9"/>
  <c r="AW26" i="9"/>
  <c r="AX26" i="9"/>
  <c r="AY26" i="9"/>
  <c r="AZ26" i="9"/>
  <c r="BA26" i="9"/>
  <c r="AV27" i="9"/>
  <c r="AW27" i="9"/>
  <c r="AX27" i="9"/>
  <c r="AY27" i="9"/>
  <c r="AZ27" i="9"/>
  <c r="AV28" i="9"/>
  <c r="AW28" i="9"/>
  <c r="AX28" i="9"/>
  <c r="AY28" i="9"/>
  <c r="AV29" i="9"/>
  <c r="AW29" i="9"/>
  <c r="AX29" i="9"/>
  <c r="AV30" i="9"/>
  <c r="AW30" i="9"/>
  <c r="BG30" i="9"/>
  <c r="A50" i="9"/>
  <c r="BG24" i="9"/>
  <c r="BG21" i="9"/>
  <c r="C50" i="9"/>
  <c r="D50" i="9"/>
  <c r="AA50" i="9" s="1"/>
  <c r="A51" i="9"/>
  <c r="C51" i="9"/>
  <c r="D51" i="9"/>
  <c r="AA51" i="9" s="1"/>
  <c r="A52" i="9"/>
  <c r="C52" i="9"/>
  <c r="D52" i="9"/>
  <c r="A53" i="9"/>
  <c r="C53" i="9"/>
  <c r="D53" i="9"/>
  <c r="AA53" i="9" s="1"/>
  <c r="A54" i="9"/>
  <c r="C54" i="9"/>
  <c r="D54" i="9"/>
  <c r="A55" i="9"/>
  <c r="BG22" i="9"/>
  <c r="C55" i="9"/>
  <c r="D55" i="9"/>
  <c r="AA55" i="9" s="1"/>
  <c r="A56" i="9"/>
  <c r="C56" i="9"/>
  <c r="D56" i="9"/>
  <c r="A57" i="9"/>
  <c r="C57" i="9"/>
  <c r="D57" i="9"/>
  <c r="AA57" i="9" s="1"/>
  <c r="A58" i="9"/>
  <c r="C58" i="9"/>
  <c r="D58" i="9"/>
  <c r="A59" i="9"/>
  <c r="C59" i="9"/>
  <c r="D59" i="9"/>
  <c r="AA59" i="9" s="1"/>
  <c r="A60" i="9"/>
  <c r="BG23" i="9"/>
  <c r="C60" i="9"/>
  <c r="D60" i="9"/>
  <c r="AA60" i="9" s="1"/>
  <c r="A61" i="9"/>
  <c r="C61" i="9"/>
  <c r="D61" i="9"/>
  <c r="A62" i="9"/>
  <c r="C62" i="9"/>
  <c r="D62" i="9"/>
  <c r="AA62" i="9" s="1"/>
  <c r="A63" i="9"/>
  <c r="C63" i="9"/>
  <c r="D63" i="9"/>
  <c r="A64" i="9"/>
  <c r="C64" i="9"/>
  <c r="D64" i="9"/>
  <c r="AA64" i="9" s="1"/>
  <c r="A65" i="9"/>
  <c r="C65" i="9"/>
  <c r="D65" i="9"/>
  <c r="AA65" i="9" s="1"/>
  <c r="A66" i="9"/>
  <c r="C66" i="9"/>
  <c r="D66" i="9"/>
  <c r="AA66" i="9" s="1"/>
  <c r="A67" i="9"/>
  <c r="C67" i="9"/>
  <c r="D67" i="9"/>
  <c r="A68" i="9"/>
  <c r="BG25" i="9"/>
  <c r="C68" i="9"/>
  <c r="D68" i="9"/>
  <c r="A69" i="9"/>
  <c r="BG27" i="9"/>
  <c r="C69" i="9"/>
  <c r="D69" i="9"/>
  <c r="A70" i="9"/>
  <c r="C70" i="9"/>
  <c r="D70" i="9"/>
  <c r="AA70" i="9" s="1"/>
  <c r="A71" i="9"/>
  <c r="C71" i="9"/>
  <c r="D71" i="9"/>
  <c r="AA71" i="9" s="1"/>
  <c r="A72" i="9"/>
  <c r="C72" i="9"/>
  <c r="BC25" i="9"/>
  <c r="BD25" i="9"/>
  <c r="BE25" i="9"/>
  <c r="D72" i="9"/>
  <c r="A73" i="9"/>
  <c r="BG26" i="9"/>
  <c r="C73" i="9"/>
  <c r="D73" i="9"/>
  <c r="A74" i="9"/>
  <c r="C74" i="9"/>
  <c r="D74" i="9"/>
  <c r="AA74" i="9" s="1"/>
  <c r="A75" i="9"/>
  <c r="C75" i="9"/>
  <c r="D75" i="9"/>
  <c r="A76" i="9"/>
  <c r="C76" i="9"/>
  <c r="D76" i="9"/>
  <c r="AA76" i="9" s="1"/>
  <c r="A77" i="9"/>
  <c r="C77" i="9"/>
  <c r="D77" i="9"/>
  <c r="A78" i="9"/>
  <c r="C78" i="9"/>
  <c r="D78" i="9"/>
  <c r="A79" i="9"/>
  <c r="C79" i="9"/>
  <c r="D79" i="9"/>
  <c r="AA79" i="9" s="1"/>
  <c r="A80" i="9"/>
  <c r="C80" i="9"/>
  <c r="D80" i="9"/>
  <c r="AA80" i="9" s="1"/>
  <c r="A81" i="9"/>
  <c r="C81" i="9"/>
  <c r="D81" i="9"/>
  <c r="A82" i="9"/>
  <c r="BG28" i="9"/>
  <c r="C82" i="9"/>
  <c r="AZ28" i="9"/>
  <c r="BA28" i="9"/>
  <c r="BB28" i="9"/>
  <c r="BC28" i="9"/>
  <c r="BD28" i="9"/>
  <c r="BE28" i="9"/>
  <c r="D82" i="9"/>
  <c r="AA82" i="9" s="1"/>
  <c r="A83" i="9"/>
  <c r="C83" i="9"/>
  <c r="D83" i="9"/>
  <c r="AA83" i="9" s="1"/>
  <c r="A84" i="9"/>
  <c r="C84" i="9"/>
  <c r="D84" i="9"/>
  <c r="A85" i="9"/>
  <c r="BG29" i="9"/>
  <c r="C85" i="9"/>
  <c r="AZ29" i="9"/>
  <c r="AY29" i="9"/>
  <c r="BA29" i="9"/>
  <c r="BB29" i="9"/>
  <c r="BC29" i="9"/>
  <c r="BD29" i="9"/>
  <c r="BE29" i="9"/>
  <c r="D85" i="9"/>
  <c r="AA85" i="9" s="1"/>
  <c r="A86" i="9"/>
  <c r="C86" i="9"/>
  <c r="D86" i="9"/>
  <c r="AA86" i="9" s="1"/>
  <c r="A87" i="9"/>
  <c r="C87" i="9"/>
  <c r="AZ30" i="9"/>
  <c r="AX30" i="9"/>
  <c r="AY30" i="9"/>
  <c r="BA30" i="9"/>
  <c r="BB30" i="9"/>
  <c r="BC30" i="9"/>
  <c r="BD30" i="9"/>
  <c r="BE30" i="9"/>
  <c r="D87" i="9"/>
  <c r="AA87" i="9" s="1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C21" i="9"/>
  <c r="A21" i="9"/>
  <c r="H50" i="9" a="1"/>
  <c r="AA119" i="9"/>
  <c r="X50" i="9" a="1"/>
  <c r="R50" i="9" a="1"/>
  <c r="AA147" i="9"/>
  <c r="T50" i="9" a="1"/>
  <c r="AA148" i="9"/>
  <c r="P50" i="9" a="1"/>
  <c r="N50" i="9" a="1"/>
  <c r="L50" i="9" a="1"/>
  <c r="J50" i="9" a="1"/>
  <c r="AA129" i="9"/>
  <c r="AA146" i="9"/>
  <c r="AA132" i="9"/>
  <c r="AA130" i="9"/>
  <c r="AA109" i="9"/>
  <c r="Y50" i="9" a="1"/>
  <c r="W50" i="9" a="1"/>
  <c r="U50" i="9" a="1"/>
  <c r="S50" i="9" a="1"/>
  <c r="AA126" i="9"/>
  <c r="AA120" i="9"/>
  <c r="AA115" i="9"/>
  <c r="AA97" i="9"/>
  <c r="AA138" i="9"/>
  <c r="AA114" i="9"/>
  <c r="Q50" i="9" a="1"/>
  <c r="O50" i="9" a="1"/>
  <c r="M50" i="9" a="1"/>
  <c r="K50" i="9" a="1"/>
  <c r="AA98" i="9"/>
  <c r="AA139" i="9"/>
  <c r="AA131" i="9"/>
  <c r="AA104" i="9"/>
  <c r="AA121" i="9"/>
  <c r="AA145" i="9"/>
  <c r="AA111" i="9"/>
  <c r="AA91" i="9"/>
  <c r="AA137" i="9"/>
  <c r="AA149" i="9"/>
  <c r="AA94" i="9"/>
  <c r="AA117" i="9"/>
  <c r="AA118" i="9"/>
  <c r="AA142" i="9"/>
  <c r="AA110" i="9"/>
  <c r="AA102" i="9"/>
  <c r="AA105" i="9"/>
  <c r="AA135" i="9"/>
  <c r="AA101" i="9"/>
  <c r="AA89" i="9"/>
  <c r="AA128" i="9"/>
  <c r="AA116" i="9"/>
  <c r="AA92" i="9"/>
  <c r="AA93" i="9"/>
  <c r="AA143" i="9"/>
  <c r="AA107" i="9"/>
  <c r="I50" i="9" a="1"/>
  <c r="AA125" i="9"/>
  <c r="AA96" i="9"/>
  <c r="AA140" i="9"/>
  <c r="AA90" i="9"/>
  <c r="AA136" i="9"/>
  <c r="AA103" i="9"/>
  <c r="AA88" i="9"/>
  <c r="AA100" i="9"/>
  <c r="AA95" i="9"/>
  <c r="AA99" i="9"/>
  <c r="AA133" i="9"/>
  <c r="AA106" i="9"/>
  <c r="AA127" i="9"/>
  <c r="AA144" i="9"/>
  <c r="AA122" i="9"/>
  <c r="AA108" i="9"/>
  <c r="AA134" i="9"/>
  <c r="AA112" i="9"/>
  <c r="AA113" i="9"/>
  <c r="AA124" i="9"/>
  <c r="AA141" i="9"/>
  <c r="AA123" i="9"/>
  <c r="BU20" i="9"/>
  <c r="BJ21" i="9"/>
  <c r="BD24" i="9"/>
  <c r="BE27" i="9"/>
  <c r="BC26" i="9"/>
  <c r="BE26" i="9"/>
  <c r="BF22" i="9"/>
  <c r="BF29" i="9"/>
  <c r="BB26" i="9"/>
  <c r="BD26" i="9"/>
  <c r="BC27" i="9"/>
  <c r="BE24" i="9"/>
  <c r="BF23" i="9"/>
  <c r="BA27" i="9"/>
  <c r="BF26" i="9"/>
  <c r="BF25" i="9"/>
  <c r="BF24" i="9"/>
  <c r="BD27" i="9"/>
  <c r="BE23" i="9"/>
  <c r="BF27" i="9"/>
  <c r="BF30" i="9"/>
  <c r="BB27" i="9"/>
  <c r="BF28" i="9"/>
  <c r="B21" i="9" a="1"/>
  <c r="B21" i="9"/>
  <c r="CH15" i="9" a="1"/>
  <c r="CH14" i="9" a="1"/>
  <c r="BK21" i="9" a="1"/>
  <c r="BK21" i="9"/>
  <c r="BL21" i="9"/>
  <c r="BM21" i="9"/>
  <c r="BN21" i="9"/>
  <c r="BO21" i="9"/>
  <c r="BP21" i="9"/>
  <c r="BQ21" i="9"/>
  <c r="BR21" i="9"/>
  <c r="BS21" i="9"/>
  <c r="BT21" i="9"/>
  <c r="BJ22" i="9"/>
  <c r="BK22" i="9"/>
  <c r="BL22" i="9"/>
  <c r="BM22" i="9"/>
  <c r="BN22" i="9"/>
  <c r="BO22" i="9"/>
  <c r="BP22" i="9"/>
  <c r="BQ22" i="9"/>
  <c r="BR22" i="9"/>
  <c r="BS22" i="9"/>
  <c r="BT22" i="9"/>
  <c r="BJ23" i="9"/>
  <c r="BK23" i="9"/>
  <c r="BL23" i="9"/>
  <c r="BM23" i="9"/>
  <c r="BN23" i="9"/>
  <c r="BO23" i="9"/>
  <c r="BP23" i="9"/>
  <c r="BQ23" i="9"/>
  <c r="BR23" i="9"/>
  <c r="BS23" i="9"/>
  <c r="BT23" i="9"/>
  <c r="BJ24" i="9"/>
  <c r="BK24" i="9"/>
  <c r="BL24" i="9"/>
  <c r="BM24" i="9"/>
  <c r="BN24" i="9"/>
  <c r="BO24" i="9"/>
  <c r="BP24" i="9"/>
  <c r="BQ24" i="9"/>
  <c r="BR24" i="9"/>
  <c r="BS24" i="9"/>
  <c r="BT24" i="9"/>
  <c r="BU24" i="9"/>
  <c r="BJ25" i="9"/>
  <c r="BK25" i="9"/>
  <c r="BL25" i="9"/>
  <c r="BM25" i="9"/>
  <c r="BN25" i="9"/>
  <c r="BO25" i="9"/>
  <c r="BP25" i="9"/>
  <c r="BQ25" i="9"/>
  <c r="BR25" i="9"/>
  <c r="BS25" i="9"/>
  <c r="BT25" i="9"/>
  <c r="BJ26" i="9"/>
  <c r="BK26" i="9"/>
  <c r="BL26" i="9"/>
  <c r="BM26" i="9"/>
  <c r="BN26" i="9"/>
  <c r="BO26" i="9"/>
  <c r="BP26" i="9"/>
  <c r="BQ26" i="9"/>
  <c r="BR26" i="9"/>
  <c r="BS26" i="9"/>
  <c r="BT26" i="9"/>
  <c r="BJ27" i="9"/>
  <c r="BK27" i="9"/>
  <c r="BL27" i="9"/>
  <c r="BM27" i="9"/>
  <c r="BN27" i="9"/>
  <c r="BO27" i="9"/>
  <c r="BP27" i="9"/>
  <c r="BQ27" i="9"/>
  <c r="BR27" i="9"/>
  <c r="BS27" i="9"/>
  <c r="BT27" i="9"/>
  <c r="BU27" i="9"/>
  <c r="BU25" i="9"/>
  <c r="BU26" i="9"/>
  <c r="C123" i="9"/>
  <c r="D123" i="9"/>
  <c r="V50" i="9" a="1"/>
  <c r="BJ28" i="9"/>
  <c r="BK28" i="9"/>
  <c r="BL28" i="9"/>
  <c r="BM28" i="9"/>
  <c r="BN28" i="9"/>
  <c r="BO28" i="9"/>
  <c r="BP28" i="9"/>
  <c r="BQ28" i="9"/>
  <c r="BR28" i="9"/>
  <c r="BS28" i="9"/>
  <c r="BT28" i="9"/>
  <c r="BU28" i="9"/>
  <c r="BJ29" i="9"/>
  <c r="BK29" i="9"/>
  <c r="BL29" i="9"/>
  <c r="BM29" i="9"/>
  <c r="BN29" i="9"/>
  <c r="BO29" i="9"/>
  <c r="BP29" i="9"/>
  <c r="BQ29" i="9"/>
  <c r="BR29" i="9"/>
  <c r="BS29" i="9"/>
  <c r="BT29" i="9"/>
  <c r="BU29" i="9"/>
  <c r="C141" i="9"/>
  <c r="BJ30" i="9"/>
  <c r="BK30" i="9"/>
  <c r="BL30" i="9"/>
  <c r="BM30" i="9"/>
  <c r="BN30" i="9"/>
  <c r="D141" i="9"/>
  <c r="C124" i="9"/>
  <c r="D124" i="9"/>
  <c r="C113" i="9"/>
  <c r="D113" i="9"/>
  <c r="C112" i="9"/>
  <c r="D112" i="9"/>
  <c r="C134" i="9"/>
  <c r="D134" i="9"/>
  <c r="BU21" i="9"/>
  <c r="BU22" i="9"/>
  <c r="BU23" i="9"/>
  <c r="C108" i="9"/>
  <c r="D108" i="9"/>
  <c r="C122" i="9"/>
  <c r="D122" i="9"/>
  <c r="C144" i="9"/>
  <c r="BO30" i="9"/>
  <c r="D144" i="9"/>
  <c r="C127" i="9"/>
  <c r="D127" i="9"/>
  <c r="C106" i="9"/>
  <c r="D106" i="9"/>
  <c r="C133" i="9"/>
  <c r="D133" i="9"/>
  <c r="C99" i="9"/>
  <c r="D99" i="9"/>
  <c r="C95" i="9"/>
  <c r="D95" i="9"/>
  <c r="C100" i="9"/>
  <c r="D100" i="9"/>
  <c r="C88" i="9"/>
  <c r="D88" i="9"/>
  <c r="C103" i="9"/>
  <c r="D103" i="9"/>
  <c r="C136" i="9"/>
  <c r="D136" i="9"/>
  <c r="C90" i="9"/>
  <c r="D90" i="9"/>
  <c r="C140" i="9"/>
  <c r="D140" i="9"/>
  <c r="C96" i="9"/>
  <c r="D96" i="9"/>
  <c r="C125" i="9"/>
  <c r="D125" i="9"/>
  <c r="C114" i="9"/>
  <c r="C104" i="9"/>
  <c r="C139" i="9"/>
  <c r="C137" i="9"/>
  <c r="C91" i="9"/>
  <c r="C107" i="9"/>
  <c r="C145" i="9"/>
  <c r="C138" i="9"/>
  <c r="C109" i="9"/>
  <c r="C130" i="9"/>
  <c r="C115" i="9"/>
  <c r="C142" i="9"/>
  <c r="C131" i="9"/>
  <c r="C111" i="9"/>
  <c r="C146" i="9"/>
  <c r="C149" i="9"/>
  <c r="C143" i="9"/>
  <c r="C116" i="9"/>
  <c r="C89" i="9"/>
  <c r="C101" i="9"/>
  <c r="C102" i="9"/>
  <c r="C117" i="9"/>
  <c r="C97" i="9"/>
  <c r="C132" i="9"/>
  <c r="C120" i="9"/>
  <c r="C93" i="9"/>
  <c r="C92" i="9"/>
  <c r="C128" i="9"/>
  <c r="C135" i="9"/>
  <c r="C105" i="9"/>
  <c r="C119" i="9"/>
  <c r="C110" i="9"/>
  <c r="C126" i="9"/>
  <c r="C94" i="9"/>
  <c r="C98" i="9"/>
  <c r="C118" i="9"/>
  <c r="C147" i="9"/>
  <c r="C121" i="9"/>
  <c r="C148" i="9"/>
  <c r="C129" i="9"/>
  <c r="D107" i="9"/>
  <c r="D143" i="9"/>
  <c r="D93" i="9"/>
  <c r="D92" i="9"/>
  <c r="D116" i="9"/>
  <c r="D128" i="9"/>
  <c r="D89" i="9"/>
  <c r="D101" i="9"/>
  <c r="D135" i="9"/>
  <c r="D105" i="9"/>
  <c r="D102" i="9"/>
  <c r="D110" i="9"/>
  <c r="D142" i="9"/>
  <c r="D118" i="9"/>
  <c r="D117" i="9"/>
  <c r="D94" i="9"/>
  <c r="BP30" i="9"/>
  <c r="BQ30" i="9"/>
  <c r="BR30" i="9"/>
  <c r="BS30" i="9"/>
  <c r="D149" i="9"/>
  <c r="D137" i="9"/>
  <c r="D91" i="9"/>
  <c r="D111" i="9"/>
  <c r="D145" i="9"/>
  <c r="D121" i="9"/>
  <c r="D104" i="9"/>
  <c r="D131" i="9"/>
  <c r="D139" i="9"/>
  <c r="D98" i="9"/>
  <c r="D146" i="9"/>
  <c r="D114" i="9"/>
  <c r="D130" i="9"/>
  <c r="D115" i="9"/>
  <c r="D138" i="9"/>
  <c r="D97" i="9"/>
  <c r="D132" i="9"/>
  <c r="D120" i="9"/>
  <c r="D109" i="9"/>
  <c r="D119" i="9"/>
  <c r="D126" i="9"/>
  <c r="D148" i="9"/>
  <c r="D129" i="9"/>
  <c r="D147" i="9"/>
  <c r="BT30" i="9"/>
  <c r="BK35" i="9" a="1"/>
  <c r="BT37" i="9"/>
  <c r="BJ38" i="9"/>
  <c r="AG50" i="9" a="1"/>
  <c r="AG50" i="9" s="1"/>
  <c r="AH50" i="9" s="1"/>
  <c r="BT41" i="9"/>
  <c r="BJ42" i="9"/>
  <c r="BU30" i="9"/>
  <c r="BT42" i="9"/>
  <c r="BJ43" i="9"/>
  <c r="BT38" i="9"/>
  <c r="BJ39" i="9"/>
  <c r="BT40" i="9"/>
  <c r="BJ41" i="9"/>
  <c r="BT39" i="9"/>
  <c r="BJ40" i="9"/>
  <c r="BT35" i="9"/>
  <c r="BJ36" i="9"/>
  <c r="BT36" i="9"/>
  <c r="BJ37" i="9"/>
  <c r="BS38" i="9"/>
  <c r="BO44" i="9"/>
  <c r="BP43" i="9"/>
  <c r="BS39" i="9"/>
  <c r="BP35" i="9"/>
  <c r="BS40" i="9"/>
  <c r="BK41" i="9"/>
  <c r="BS41" i="9"/>
  <c r="BR35" i="9"/>
  <c r="BS43" i="9"/>
  <c r="BO38" i="9"/>
  <c r="BK44" i="9"/>
  <c r="BP36" i="9"/>
  <c r="BP44" i="9"/>
  <c r="BO41" i="9"/>
  <c r="BN42" i="9"/>
  <c r="BN39" i="9"/>
  <c r="BN36" i="9"/>
  <c r="BK42" i="9"/>
  <c r="BM44" i="9"/>
  <c r="BO40" i="9"/>
  <c r="BS42" i="9"/>
  <c r="BQ41" i="9"/>
  <c r="BK38" i="9"/>
  <c r="BK43" i="9"/>
  <c r="BR37" i="9"/>
  <c r="BL41" i="9"/>
  <c r="BQ38" i="9"/>
  <c r="BK40" i="9"/>
  <c r="BL37" i="9"/>
  <c r="BN35" i="9"/>
  <c r="BQ43" i="9"/>
  <c r="BR39" i="9"/>
  <c r="BQ35" i="9"/>
  <c r="BK37" i="9"/>
  <c r="BM42" i="9"/>
  <c r="BR42" i="9"/>
  <c r="BS44" i="9"/>
  <c r="BL35" i="9"/>
  <c r="BR41" i="9"/>
  <c r="BN38" i="9"/>
  <c r="BQ39" i="9"/>
  <c r="BP38" i="9"/>
  <c r="BL43" i="9"/>
  <c r="BK39" i="9"/>
  <c r="BQ36" i="9"/>
  <c r="BO42" i="9"/>
  <c r="BS36" i="9"/>
  <c r="BN37" i="9"/>
  <c r="BR43" i="9"/>
  <c r="BO36" i="9"/>
  <c r="BM39" i="9"/>
  <c r="BN41" i="9"/>
  <c r="BL36" i="9"/>
  <c r="BT44" i="9"/>
  <c r="BP40" i="9"/>
  <c r="BM38" i="9"/>
  <c r="BP39" i="9"/>
  <c r="BQ42" i="9"/>
  <c r="BS37" i="9"/>
  <c r="BN44" i="9"/>
  <c r="BL39" i="9"/>
  <c r="BP42" i="9"/>
  <c r="BP41" i="9"/>
  <c r="BN43" i="9"/>
  <c r="BO43" i="9"/>
  <c r="BT43" i="9"/>
  <c r="BL38" i="9"/>
  <c r="BM36" i="9"/>
  <c r="BP37" i="9"/>
  <c r="BR38" i="9"/>
  <c r="BL42" i="9"/>
  <c r="BL44" i="9"/>
  <c r="BR40" i="9"/>
  <c r="BK36" i="9"/>
  <c r="BO35" i="9"/>
  <c r="BM41" i="9"/>
  <c r="BM37" i="9"/>
  <c r="BL40" i="9"/>
  <c r="BM43" i="9"/>
  <c r="BQ40" i="9"/>
  <c r="BS35" i="9"/>
  <c r="BR36" i="9"/>
  <c r="BM40" i="9"/>
  <c r="BM35" i="9"/>
  <c r="BQ44" i="9"/>
  <c r="BR44" i="9"/>
  <c r="BN40" i="9"/>
  <c r="BQ37" i="9"/>
  <c r="BO39" i="9"/>
  <c r="BO37" i="9"/>
  <c r="BK35" i="9"/>
  <c r="BJ44" i="9"/>
  <c r="AF47" i="9" a="1"/>
  <c r="AF47" i="9" s="1"/>
  <c r="AS50" i="9" a="1"/>
  <c r="M6" i="9" a="1"/>
  <c r="AY49" i="6" l="1" a="1"/>
  <c r="AY73" i="6" s="1"/>
  <c r="AG113" i="9"/>
  <c r="AG149" i="9"/>
  <c r="AG144" i="9"/>
  <c r="AG139" i="9"/>
  <c r="AG133" i="9"/>
  <c r="AG128" i="9"/>
  <c r="AG123" i="9"/>
  <c r="AG117" i="9"/>
  <c r="AG112" i="9"/>
  <c r="AG107" i="9"/>
  <c r="AG101" i="9"/>
  <c r="AG96" i="9"/>
  <c r="AG91" i="9"/>
  <c r="AG85" i="9"/>
  <c r="AG80" i="9"/>
  <c r="AG75" i="9"/>
  <c r="AG69" i="9"/>
  <c r="AG64" i="9"/>
  <c r="AG59" i="9"/>
  <c r="AG53" i="9"/>
  <c r="AG148" i="9"/>
  <c r="AG143" i="9"/>
  <c r="AG137" i="9"/>
  <c r="AG132" i="9"/>
  <c r="AG127" i="9"/>
  <c r="AG121" i="9"/>
  <c r="AG116" i="9"/>
  <c r="AG111" i="9"/>
  <c r="AG105" i="9"/>
  <c r="AG100" i="9"/>
  <c r="AG95" i="9"/>
  <c r="AG89" i="9"/>
  <c r="AG84" i="9"/>
  <c r="AG79" i="9"/>
  <c r="AG73" i="9"/>
  <c r="AG68" i="9"/>
  <c r="AG63" i="9"/>
  <c r="AG57" i="9"/>
  <c r="AG52" i="9"/>
  <c r="AG145" i="9"/>
  <c r="AG140" i="9"/>
  <c r="AG135" i="9"/>
  <c r="AG129" i="9"/>
  <c r="AG124" i="9"/>
  <c r="AG119" i="9"/>
  <c r="AG108" i="9"/>
  <c r="AG103" i="9"/>
  <c r="AG97" i="9"/>
  <c r="AG92" i="9"/>
  <c r="AG87" i="9"/>
  <c r="AG81" i="9"/>
  <c r="AG76" i="9"/>
  <c r="AG71" i="9"/>
  <c r="AG65" i="9"/>
  <c r="AG60" i="9"/>
  <c r="AG55" i="9"/>
  <c r="AG147" i="9"/>
  <c r="AG141" i="9"/>
  <c r="AG136" i="9"/>
  <c r="AG131" i="9"/>
  <c r="AG125" i="9"/>
  <c r="AG120" i="9"/>
  <c r="AG115" i="9"/>
  <c r="AG109" i="9"/>
  <c r="AG104" i="9"/>
  <c r="AG99" i="9"/>
  <c r="AG93" i="9"/>
  <c r="AG88" i="9"/>
  <c r="AG83" i="9"/>
  <c r="AG77" i="9"/>
  <c r="AG72" i="9"/>
  <c r="AG67" i="9"/>
  <c r="AG61" i="9"/>
  <c r="AG56" i="9"/>
  <c r="AG51" i="9"/>
  <c r="AH51" i="9" s="1"/>
  <c r="AH52" i="9" s="1"/>
  <c r="AG146" i="9"/>
  <c r="AG142" i="9"/>
  <c r="AG138" i="9"/>
  <c r="AG134" i="9"/>
  <c r="AG130" i="9"/>
  <c r="AG126" i="9"/>
  <c r="AG122" i="9"/>
  <c r="AG118" i="9"/>
  <c r="AG114" i="9"/>
  <c r="AG110" i="9"/>
  <c r="AG106" i="9"/>
  <c r="AG102" i="9"/>
  <c r="AG98" i="9"/>
  <c r="AG94" i="9"/>
  <c r="AG90" i="9"/>
  <c r="AG86" i="9"/>
  <c r="AG82" i="9"/>
  <c r="AG78" i="9"/>
  <c r="AG74" i="9"/>
  <c r="AG70" i="9"/>
  <c r="AG66" i="9"/>
  <c r="AG62" i="9"/>
  <c r="AG58" i="9"/>
  <c r="AG54" i="9"/>
  <c r="AA61" i="9"/>
  <c r="AA56" i="9"/>
  <c r="AA52" i="9"/>
  <c r="AA75" i="9"/>
  <c r="AA84" i="9"/>
  <c r="AA81" i="9"/>
  <c r="AA77" i="9"/>
  <c r="AA72" i="9"/>
  <c r="AA69" i="9"/>
  <c r="AA68" i="9"/>
  <c r="AA67" i="9"/>
  <c r="AA63" i="9"/>
  <c r="AA58" i="9"/>
  <c r="E50" i="9" a="1"/>
  <c r="AA73" i="9"/>
  <c r="AA78" i="9"/>
  <c r="AA54" i="9"/>
  <c r="AY56" i="6" l="1"/>
  <c r="AY50" i="6"/>
  <c r="AY100" i="6"/>
  <c r="AY79" i="6"/>
  <c r="AY52" i="6"/>
  <c r="AY71" i="6"/>
  <c r="AY84" i="6"/>
  <c r="AY92" i="6"/>
  <c r="AY76" i="6"/>
  <c r="AY69" i="6"/>
  <c r="AY63" i="6"/>
  <c r="AY54" i="6"/>
  <c r="AY86" i="6"/>
  <c r="AY91" i="6"/>
  <c r="AY64" i="6"/>
  <c r="AY59" i="6"/>
  <c r="AY94" i="6"/>
  <c r="AY85" i="6"/>
  <c r="AY57" i="6"/>
  <c r="AY75" i="6"/>
  <c r="AY62" i="6"/>
  <c r="AY55" i="6"/>
  <c r="AY51" i="6"/>
  <c r="AY72" i="6"/>
  <c r="AY74" i="6"/>
  <c r="AY60" i="6"/>
  <c r="AY87" i="6"/>
  <c r="AY101" i="6"/>
  <c r="AY70" i="6"/>
  <c r="AY58" i="6"/>
  <c r="AY66" i="6"/>
  <c r="AY95" i="6"/>
  <c r="AY98" i="6"/>
  <c r="AY68" i="6"/>
  <c r="AY65" i="6"/>
  <c r="AY78" i="6"/>
  <c r="AY49" i="6"/>
  <c r="AY90" i="6"/>
  <c r="AY61" i="6"/>
  <c r="AY80" i="6"/>
  <c r="AY53" i="6"/>
  <c r="AY88" i="6"/>
  <c r="AY93" i="6"/>
  <c r="AY99" i="6"/>
  <c r="AY83" i="6"/>
  <c r="AY96" i="6"/>
  <c r="AY77" i="6"/>
  <c r="AY82" i="6"/>
  <c r="AY81" i="6"/>
  <c r="AY97" i="6"/>
  <c r="AY89" i="6"/>
  <c r="AY67" i="6"/>
  <c r="AH53" i="9"/>
  <c r="AH54" i="9" s="1"/>
  <c r="AH55" i="9" s="1"/>
  <c r="AH56" i="9" s="1"/>
  <c r="AH57" i="9" s="1"/>
  <c r="AH58" i="9" s="1"/>
  <c r="AH59" i="9" s="1"/>
  <c r="AH60" i="9" s="1"/>
  <c r="AH61" i="9" s="1"/>
  <c r="AH62" i="9" s="1"/>
  <c r="AH63" i="9" s="1"/>
  <c r="AH64" i="9" s="1"/>
  <c r="AH65" i="9" s="1"/>
  <c r="AH66" i="9" s="1"/>
  <c r="AH67" i="9" s="1"/>
  <c r="AH68" i="9" s="1"/>
  <c r="AH69" i="9" s="1"/>
  <c r="AH70" i="9" s="1"/>
  <c r="AH71" i="9" s="1"/>
  <c r="AH72" i="9" s="1"/>
  <c r="AH73" i="9" s="1"/>
  <c r="AH74" i="9" s="1"/>
  <c r="AH75" i="9" s="1"/>
  <c r="AH76" i="9" s="1"/>
  <c r="AH77" i="9" s="1"/>
  <c r="AH78" i="9" s="1"/>
  <c r="AH79" i="9" s="1"/>
  <c r="AH80" i="9" s="1"/>
  <c r="AH81" i="9" s="1"/>
  <c r="AH82" i="9" s="1"/>
  <c r="AH83" i="9" s="1"/>
  <c r="AH84" i="9" s="1"/>
  <c r="AH85" i="9" s="1"/>
  <c r="AH86" i="9" s="1"/>
  <c r="AH87" i="9" s="1"/>
  <c r="AH88" i="9" s="1"/>
  <c r="AH89" i="9" s="1"/>
  <c r="AH90" i="9" s="1"/>
  <c r="AH91" i="9" s="1"/>
  <c r="AH92" i="9" s="1"/>
  <c r="AH93" i="9" s="1"/>
  <c r="AH94" i="9" s="1"/>
  <c r="AH95" i="9" s="1"/>
  <c r="AH96" i="9" s="1"/>
  <c r="AH97" i="9" s="1"/>
  <c r="AH98" i="9" s="1"/>
  <c r="AH99" i="9" s="1"/>
  <c r="AH100" i="9" s="1"/>
  <c r="AH101" i="9" s="1"/>
  <c r="AH102" i="9" s="1"/>
  <c r="AH103" i="9" s="1"/>
  <c r="AH104" i="9" s="1"/>
  <c r="AH105" i="9" s="1"/>
  <c r="AH106" i="9" s="1"/>
  <c r="AH107" i="9" s="1"/>
  <c r="AH108" i="9" s="1"/>
  <c r="AH109" i="9" s="1"/>
  <c r="AH110" i="9" s="1"/>
  <c r="AH111" i="9" s="1"/>
  <c r="AH112" i="9" s="1"/>
  <c r="AH113" i="9" s="1"/>
  <c r="AH114" i="9" s="1"/>
  <c r="AH115" i="9" s="1"/>
  <c r="AH116" i="9" s="1"/>
  <c r="AH117" i="9" s="1"/>
  <c r="AH118" i="9" s="1"/>
  <c r="AH119" i="9" s="1"/>
  <c r="AH120" i="9" s="1"/>
  <c r="AH121" i="9" s="1"/>
  <c r="AH122" i="9" s="1"/>
  <c r="AH123" i="9" s="1"/>
  <c r="AH124" i="9" s="1"/>
  <c r="AH125" i="9" s="1"/>
  <c r="AH126" i="9" s="1"/>
  <c r="AH127" i="9" s="1"/>
  <c r="AH128" i="9" s="1"/>
  <c r="AH129" i="9" s="1"/>
  <c r="AH130" i="9" s="1"/>
  <c r="AH131" i="9" s="1"/>
  <c r="AH132" i="9" s="1"/>
  <c r="AH133" i="9" s="1"/>
  <c r="AH134" i="9" s="1"/>
  <c r="AH135" i="9" s="1"/>
  <c r="AH136" i="9" s="1"/>
  <c r="AH137" i="9" s="1"/>
  <c r="AH138" i="9" s="1"/>
  <c r="AH139" i="9" s="1"/>
  <c r="AH140" i="9" s="1"/>
  <c r="AH141" i="9" s="1"/>
  <c r="AH142" i="9" s="1"/>
  <c r="AH143" i="9" s="1"/>
  <c r="AH144" i="9" s="1"/>
  <c r="AH145" i="9" s="1"/>
  <c r="AH146" i="9" s="1"/>
  <c r="AH147" i="9" s="1"/>
  <c r="AH148" i="9" s="1"/>
  <c r="AH149" i="9" s="1"/>
  <c r="AI50" i="9" s="1"/>
  <c r="AI51" i="9" s="1"/>
  <c r="AI52" i="9" s="1"/>
  <c r="AI53" i="9" s="1"/>
  <c r="AI54" i="9" s="1"/>
  <c r="AI55" i="9" s="1"/>
  <c r="AI56" i="9" s="1"/>
  <c r="AI57" i="9" s="1"/>
  <c r="AI58" i="9" s="1"/>
  <c r="AI59" i="9" s="1"/>
  <c r="AI60" i="9" s="1"/>
  <c r="AI61" i="9" s="1"/>
  <c r="AI62" i="9" s="1"/>
  <c r="AI63" i="9" s="1"/>
  <c r="AI64" i="9" s="1"/>
  <c r="AI65" i="9" s="1"/>
  <c r="AI66" i="9" s="1"/>
  <c r="AI67" i="9" s="1"/>
  <c r="AI68" i="9" s="1"/>
  <c r="AI69" i="9" s="1"/>
  <c r="AI70" i="9" s="1"/>
  <c r="AI71" i="9" s="1"/>
  <c r="AI72" i="9" s="1"/>
  <c r="AI73" i="9" s="1"/>
  <c r="AI74" i="9" s="1"/>
  <c r="AI75" i="9" s="1"/>
  <c r="AI76" i="9" s="1"/>
  <c r="AI77" i="9" s="1"/>
  <c r="AI78" i="9" s="1"/>
  <c r="AI79" i="9" s="1"/>
  <c r="AI80" i="9" s="1"/>
  <c r="AI81" i="9" s="1"/>
  <c r="AI82" i="9" s="1"/>
  <c r="AI83" i="9" s="1"/>
  <c r="AI84" i="9" s="1"/>
  <c r="AI85" i="9" s="1"/>
  <c r="AI86" i="9" s="1"/>
  <c r="AI87" i="9" s="1"/>
  <c r="AI88" i="9" s="1"/>
  <c r="AI89" i="9" s="1"/>
  <c r="AI90" i="9" s="1"/>
  <c r="AI91" i="9" s="1"/>
  <c r="AI92" i="9" s="1"/>
  <c r="AI93" i="9" s="1"/>
  <c r="AI94" i="9" s="1"/>
  <c r="AI95" i="9" s="1"/>
  <c r="AI96" i="9" s="1"/>
  <c r="AI97" i="9" s="1"/>
  <c r="AI98" i="9" s="1"/>
  <c r="AI99" i="9" s="1"/>
  <c r="AI100" i="9" s="1"/>
  <c r="AI101" i="9" s="1"/>
  <c r="AI102" i="9" s="1"/>
  <c r="AI103" i="9" s="1"/>
  <c r="AI104" i="9" s="1"/>
  <c r="AI105" i="9" s="1"/>
  <c r="AI106" i="9" s="1"/>
  <c r="AI107" i="9" s="1"/>
  <c r="AI108" i="9" s="1"/>
  <c r="AI109" i="9" s="1"/>
  <c r="AI110" i="9" s="1"/>
  <c r="AI111" i="9" s="1"/>
  <c r="AI112" i="9" s="1"/>
  <c r="AI113" i="9" s="1"/>
  <c r="AI114" i="9" s="1"/>
  <c r="AI115" i="9" s="1"/>
  <c r="AI116" i="9" s="1"/>
  <c r="AI117" i="9" s="1"/>
  <c r="AI118" i="9" s="1"/>
  <c r="AI119" i="9" s="1"/>
  <c r="AI120" i="9" s="1"/>
  <c r="AI121" i="9" s="1"/>
  <c r="AI122" i="9" s="1"/>
  <c r="AI123" i="9" s="1"/>
  <c r="AI124" i="9" s="1"/>
  <c r="AI125" i="9" s="1"/>
  <c r="AI126" i="9" s="1"/>
  <c r="AI127" i="9" s="1"/>
  <c r="AI128" i="9" s="1"/>
  <c r="AI129" i="9" s="1"/>
  <c r="AI130" i="9" s="1"/>
  <c r="AI131" i="9" s="1"/>
  <c r="AI132" i="9" s="1"/>
  <c r="AI133" i="9" s="1"/>
  <c r="AI134" i="9" s="1"/>
  <c r="AI135" i="9" s="1"/>
  <c r="AI136" i="9" s="1"/>
  <c r="AI137" i="9" s="1"/>
  <c r="AI138" i="9" s="1"/>
  <c r="AI139" i="9" s="1"/>
  <c r="AI140" i="9" s="1"/>
  <c r="AI141" i="9" s="1"/>
  <c r="AI142" i="9" s="1"/>
  <c r="AI143" i="9" s="1"/>
  <c r="AI144" i="9" s="1"/>
  <c r="AI145" i="9" s="1"/>
  <c r="AI146" i="9" s="1"/>
  <c r="AI147" i="9" s="1"/>
  <c r="AI148" i="9" s="1"/>
  <c r="AI149" i="9" s="1"/>
  <c r="E118" i="9"/>
  <c r="E68" i="9"/>
  <c r="E59" i="9"/>
  <c r="E77" i="9"/>
  <c r="E100" i="9"/>
  <c r="E96" i="9"/>
  <c r="E70" i="9"/>
  <c r="E130" i="9"/>
  <c r="E113" i="9"/>
  <c r="E107" i="9"/>
  <c r="E74" i="9"/>
  <c r="E95" i="9"/>
  <c r="E106" i="9"/>
  <c r="E128" i="9"/>
  <c r="E137" i="9"/>
  <c r="E131" i="9"/>
  <c r="E76" i="9"/>
  <c r="E78" i="9"/>
  <c r="E101" i="9"/>
  <c r="E71" i="9"/>
  <c r="E81" i="9"/>
  <c r="E144" i="9"/>
  <c r="E127" i="9"/>
  <c r="E79" i="9"/>
  <c r="E57" i="9"/>
  <c r="E62" i="9"/>
  <c r="E53" i="9"/>
  <c r="E55" i="9"/>
  <c r="E129" i="9"/>
  <c r="E148" i="9"/>
  <c r="E82" i="9"/>
  <c r="E75" i="9"/>
  <c r="E120" i="9"/>
  <c r="E66" i="9"/>
  <c r="E114" i="9"/>
  <c r="E149" i="9"/>
  <c r="E58" i="9"/>
  <c r="E84" i="9"/>
  <c r="E97" i="9"/>
  <c r="E109" i="9"/>
  <c r="E104" i="9"/>
  <c r="E91" i="9"/>
  <c r="E93" i="9"/>
  <c r="E145" i="9"/>
  <c r="E105" i="9"/>
  <c r="E88" i="9"/>
  <c r="E134" i="9"/>
  <c r="E117" i="9"/>
  <c r="E136" i="9"/>
  <c r="E72" i="9"/>
  <c r="E60" i="9"/>
  <c r="E67" i="9"/>
  <c r="E132" i="9"/>
  <c r="E126" i="9"/>
  <c r="E139" i="9"/>
  <c r="E125" i="9"/>
  <c r="E123" i="9"/>
  <c r="E89" i="9"/>
  <c r="E54" i="9"/>
  <c r="E111" i="9"/>
  <c r="E142" i="9"/>
  <c r="E65" i="9"/>
  <c r="E94" i="9"/>
  <c r="E135" i="9"/>
  <c r="E143" i="9"/>
  <c r="E108" i="9"/>
  <c r="E110" i="9"/>
  <c r="E102" i="9"/>
  <c r="E112" i="9"/>
  <c r="E121" i="9"/>
  <c r="E116" i="9"/>
  <c r="E83" i="9"/>
  <c r="E98" i="9"/>
  <c r="E99" i="9"/>
  <c r="E50" i="9"/>
  <c r="E63" i="9"/>
  <c r="E133" i="9"/>
  <c r="E147" i="9"/>
  <c r="E85" i="9"/>
  <c r="E115" i="9"/>
  <c r="E56" i="9"/>
  <c r="E140" i="9"/>
  <c r="E87" i="9"/>
  <c r="E138" i="9"/>
  <c r="E69" i="9"/>
  <c r="E51" i="9"/>
  <c r="E90" i="9"/>
  <c r="E86" i="9"/>
  <c r="E141" i="9"/>
  <c r="E146" i="9"/>
  <c r="E103" i="9"/>
  <c r="E61" i="9"/>
  <c r="E124" i="9"/>
  <c r="E80" i="9"/>
  <c r="E92" i="9"/>
  <c r="E73" i="9"/>
  <c r="E64" i="9"/>
  <c r="E52" i="9"/>
  <c r="E122" i="9"/>
  <c r="E119" i="9"/>
  <c r="AJ50" i="9" l="1" a="1"/>
  <c r="AJ52" i="9" s="1"/>
  <c r="AJ110" i="9" l="1"/>
  <c r="AJ88" i="9"/>
  <c r="AJ149" i="9"/>
  <c r="AJ135" i="9"/>
  <c r="AJ118" i="9"/>
  <c r="AJ93" i="9"/>
  <c r="AJ64" i="9"/>
  <c r="AJ130" i="9"/>
  <c r="AJ105" i="9"/>
  <c r="AJ76" i="9"/>
  <c r="AJ138" i="9"/>
  <c r="AJ113" i="9"/>
  <c r="AJ84" i="9"/>
  <c r="AJ85" i="9"/>
  <c r="AJ78" i="9"/>
  <c r="AJ115" i="9"/>
  <c r="AJ136" i="9"/>
  <c r="AJ120" i="9"/>
  <c r="AJ133" i="9"/>
  <c r="AJ71" i="9"/>
  <c r="AJ127" i="9"/>
  <c r="AJ102" i="9"/>
  <c r="AJ141" i="9"/>
  <c r="AJ77" i="9"/>
  <c r="AJ112" i="9"/>
  <c r="AJ119" i="9"/>
  <c r="AJ67" i="9"/>
  <c r="AJ114" i="9"/>
  <c r="AJ50" i="9"/>
  <c r="AS50" i="9" s="1"/>
  <c r="AJ89" i="9"/>
  <c r="AJ124" i="9"/>
  <c r="AJ60" i="9"/>
  <c r="AJ99" i="9"/>
  <c r="AJ122" i="9"/>
  <c r="AJ58" i="9"/>
  <c r="AJ97" i="9"/>
  <c r="AJ132" i="9"/>
  <c r="AJ68" i="9"/>
  <c r="AJ51" i="9"/>
  <c r="AJ75" i="9"/>
  <c r="AJ53" i="9"/>
  <c r="AJ62" i="9"/>
  <c r="AJ103" i="9"/>
  <c r="AJ95" i="9"/>
  <c r="AJ104" i="9"/>
  <c r="AJ147" i="9"/>
  <c r="AJ134" i="9"/>
  <c r="AJ70" i="9"/>
  <c r="AJ109" i="9"/>
  <c r="AJ144" i="9"/>
  <c r="AJ80" i="9"/>
  <c r="AJ91" i="9"/>
  <c r="AJ146" i="9"/>
  <c r="AJ82" i="9"/>
  <c r="AJ121" i="9"/>
  <c r="AJ57" i="9"/>
  <c r="AJ92" i="9"/>
  <c r="AJ123" i="9"/>
  <c r="AJ79" i="9"/>
  <c r="AJ90" i="9"/>
  <c r="AJ129" i="9"/>
  <c r="AJ65" i="9"/>
  <c r="AJ100" i="9"/>
  <c r="AJ142" i="9"/>
  <c r="AJ101" i="9"/>
  <c r="AJ94" i="9"/>
  <c r="AJ83" i="9"/>
  <c r="AJ54" i="9"/>
  <c r="AJ128" i="9"/>
  <c r="AJ131" i="9"/>
  <c r="AJ66" i="9"/>
  <c r="AJ140" i="9"/>
  <c r="AJ59" i="9"/>
  <c r="AJ74" i="9"/>
  <c r="AJ148" i="9"/>
  <c r="AJ56" i="9"/>
  <c r="AJ117" i="9"/>
  <c r="AJ126" i="9"/>
  <c r="AJ72" i="9"/>
  <c r="AJ139" i="9"/>
  <c r="AJ69" i="9"/>
  <c r="AJ107" i="9"/>
  <c r="AJ63" i="9"/>
  <c r="AJ86" i="9"/>
  <c r="AJ125" i="9"/>
  <c r="AJ61" i="9"/>
  <c r="AJ96" i="9"/>
  <c r="AJ55" i="9"/>
  <c r="AJ111" i="9"/>
  <c r="AJ98" i="9"/>
  <c r="AJ137" i="9"/>
  <c r="AJ73" i="9"/>
  <c r="AJ108" i="9"/>
  <c r="AJ87" i="9"/>
  <c r="AJ143" i="9"/>
  <c r="AJ106" i="9"/>
  <c r="AJ145" i="9"/>
  <c r="AJ81" i="9"/>
  <c r="AJ116" i="9"/>
  <c r="AS80" i="9" l="1"/>
  <c r="AS84" i="9"/>
  <c r="AS82" i="9"/>
  <c r="AS92" i="9"/>
  <c r="AS88" i="9"/>
  <c r="AS90" i="9"/>
  <c r="AS74" i="9"/>
  <c r="AS60" i="9"/>
  <c r="AS54" i="9"/>
  <c r="AS55" i="9"/>
  <c r="AS65" i="9"/>
  <c r="AS78" i="9"/>
  <c r="AS98" i="9"/>
  <c r="AS100" i="9"/>
  <c r="AS70" i="9"/>
  <c r="AS86" i="9"/>
  <c r="AS76" i="9"/>
  <c r="AS91" i="9"/>
  <c r="AS53" i="9"/>
  <c r="AS57" i="9"/>
  <c r="AS66" i="9"/>
  <c r="AS96" i="9"/>
  <c r="AS89" i="9"/>
  <c r="AS58" i="9"/>
  <c r="AS61" i="9"/>
  <c r="AS68" i="9"/>
  <c r="AS71" i="9"/>
  <c r="AS83" i="9"/>
  <c r="AS101" i="9"/>
  <c r="AS93" i="9"/>
  <c r="AS85" i="9"/>
  <c r="AS59" i="9"/>
  <c r="AS103" i="9"/>
  <c r="AS72" i="9"/>
  <c r="AS99" i="9"/>
  <c r="AS63" i="9"/>
  <c r="AS51" i="9"/>
  <c r="AS87" i="9"/>
  <c r="AS97" i="9"/>
  <c r="AS95" i="9"/>
  <c r="AS81" i="9"/>
  <c r="AS104" i="9"/>
  <c r="AS62" i="9"/>
  <c r="AS67" i="9"/>
  <c r="AS75" i="9"/>
  <c r="AS52" i="9"/>
  <c r="AS79" i="9"/>
  <c r="AS94" i="9"/>
  <c r="AS64" i="9"/>
  <c r="AS56" i="9"/>
  <c r="AS69" i="9"/>
  <c r="AS102" i="9"/>
  <c r="AS77" i="9"/>
  <c r="AS73" i="9"/>
  <c r="AT50" i="9" l="1" a="1"/>
  <c r="AT54" i="9" s="1"/>
  <c r="AT87" i="9" l="1"/>
  <c r="AT65" i="9"/>
  <c r="AT88" i="9"/>
  <c r="AT98" i="9"/>
  <c r="AT97" i="9"/>
  <c r="AT56" i="9"/>
  <c r="AT91" i="9"/>
  <c r="AT104" i="9"/>
  <c r="AT82" i="9"/>
  <c r="AT51" i="9"/>
  <c r="AT81" i="9"/>
  <c r="AT72" i="9"/>
  <c r="AT66" i="9"/>
  <c r="AT99" i="9"/>
  <c r="AT95" i="9"/>
  <c r="AT75" i="9"/>
  <c r="AT71" i="9"/>
  <c r="AT93" i="9"/>
  <c r="AT77" i="9"/>
  <c r="AT61" i="9"/>
  <c r="AT100" i="9"/>
  <c r="AT84" i="9"/>
  <c r="AT68" i="9"/>
  <c r="AT52" i="9"/>
  <c r="AT94" i="9"/>
  <c r="AT78" i="9"/>
  <c r="AT62" i="9"/>
  <c r="AT83" i="9"/>
  <c r="AT79" i="9"/>
  <c r="AT59" i="9"/>
  <c r="AT55" i="9"/>
  <c r="AT89" i="9"/>
  <c r="AT73" i="9"/>
  <c r="AT57" i="9"/>
  <c r="AT96" i="9"/>
  <c r="AT80" i="9"/>
  <c r="AT64" i="9"/>
  <c r="AT50" i="9"/>
  <c r="AT90" i="9"/>
  <c r="AT74" i="9"/>
  <c r="AT58" i="9"/>
  <c r="AT67" i="9"/>
  <c r="AT63" i="9"/>
  <c r="AT103" i="9"/>
  <c r="AT101" i="9"/>
  <c r="AT85" i="9"/>
  <c r="AT69" i="9"/>
  <c r="AT53" i="9"/>
  <c r="AT92" i="9"/>
  <c r="AT76" i="9"/>
  <c r="AT60" i="9"/>
  <c r="AT102" i="9"/>
  <c r="AT86" i="9"/>
  <c r="AT70" i="9"/>
  <c r="AU50" i="9" l="1" a="1"/>
  <c r="AU63" i="9" s="1"/>
  <c r="AV50" i="9" a="1"/>
  <c r="AV94" i="9" s="1"/>
  <c r="AU76" i="9" l="1"/>
  <c r="AU60" i="9"/>
  <c r="AU78" i="9"/>
  <c r="AU97" i="9"/>
  <c r="AU65" i="9"/>
  <c r="AU75" i="9"/>
  <c r="AV80" i="9"/>
  <c r="AU84" i="9"/>
  <c r="AU56" i="9"/>
  <c r="AU74" i="9"/>
  <c r="AU93" i="9"/>
  <c r="AU103" i="9"/>
  <c r="AU67" i="9"/>
  <c r="AU96" i="9"/>
  <c r="AU102" i="9"/>
  <c r="AU62" i="9"/>
  <c r="AU77" i="9"/>
  <c r="AU99" i="9"/>
  <c r="AU59" i="9"/>
  <c r="AU92" i="9"/>
  <c r="AU94" i="9"/>
  <c r="AU54" i="9"/>
  <c r="AU69" i="9"/>
  <c r="AU87" i="9"/>
  <c r="AV83" i="9"/>
  <c r="AV93" i="9"/>
  <c r="AU52" i="9"/>
  <c r="AU104" i="9"/>
  <c r="AU86" i="9"/>
  <c r="AU58" i="9"/>
  <c r="AU85" i="9"/>
  <c r="AU53" i="9"/>
  <c r="AU83" i="9"/>
  <c r="AU55" i="9"/>
  <c r="AV56" i="9"/>
  <c r="AV67" i="9"/>
  <c r="AV102" i="9"/>
  <c r="AU100" i="9"/>
  <c r="AU80" i="9"/>
  <c r="AU72" i="9"/>
  <c r="AU90" i="9"/>
  <c r="AU70" i="9"/>
  <c r="AU101" i="9"/>
  <c r="AU81" i="9"/>
  <c r="AU61" i="9"/>
  <c r="AU91" i="9"/>
  <c r="AU71" i="9"/>
  <c r="AU51" i="9"/>
  <c r="AV65" i="9"/>
  <c r="AU68" i="9"/>
  <c r="AU64" i="9"/>
  <c r="AU88" i="9"/>
  <c r="AU98" i="9"/>
  <c r="AU82" i="9"/>
  <c r="AU66" i="9"/>
  <c r="AU50" i="9"/>
  <c r="AU89" i="9"/>
  <c r="AU73" i="9"/>
  <c r="AU57" i="9"/>
  <c r="AU95" i="9"/>
  <c r="AU79" i="9"/>
  <c r="AV71" i="9"/>
  <c r="AV62" i="9"/>
  <c r="AV54" i="9"/>
  <c r="AV66" i="9"/>
  <c r="AV52" i="9"/>
  <c r="AV97" i="9"/>
  <c r="AV88" i="9"/>
  <c r="AV69" i="9"/>
  <c r="AV81" i="9"/>
  <c r="AV63" i="9"/>
  <c r="AV82" i="9"/>
  <c r="AV91" i="9"/>
  <c r="AV104" i="9"/>
  <c r="AV90" i="9"/>
  <c r="AV84" i="9"/>
  <c r="AV50" i="9"/>
  <c r="AV77" i="9"/>
  <c r="AV73" i="9"/>
  <c r="AV103" i="9"/>
  <c r="AV100" i="9"/>
  <c r="AV86" i="9"/>
  <c r="AV79" i="9"/>
  <c r="AV60" i="9"/>
  <c r="AV85" i="9"/>
  <c r="AV74" i="9"/>
  <c r="AV64" i="9"/>
  <c r="AV53" i="9"/>
  <c r="AV61" i="9"/>
  <c r="AV75" i="9"/>
  <c r="AV87" i="9"/>
  <c r="AV99" i="9"/>
  <c r="AV89" i="9"/>
  <c r="AV96" i="9"/>
  <c r="AV98" i="9"/>
  <c r="AV57" i="9"/>
  <c r="AV70" i="9"/>
  <c r="AV68" i="9"/>
  <c r="AV78" i="9"/>
  <c r="AV72" i="9"/>
  <c r="AV59" i="9"/>
  <c r="AV76" i="9"/>
  <c r="AV58" i="9"/>
  <c r="AV55" i="9"/>
  <c r="AV95" i="9"/>
  <c r="AV101" i="9"/>
  <c r="AV51" i="9"/>
  <c r="AV92" i="9"/>
  <c r="AW50" i="9" l="1" a="1"/>
  <c r="AW91" i="9" s="1"/>
  <c r="AW77" i="9" l="1"/>
  <c r="AW55" i="9"/>
  <c r="AW59" i="9"/>
  <c r="AW58" i="9"/>
  <c r="AW70" i="9"/>
  <c r="AW75" i="9"/>
  <c r="AW56" i="9"/>
  <c r="AW79" i="9"/>
  <c r="AW52" i="9"/>
  <c r="AW98" i="9"/>
  <c r="AW92" i="9"/>
  <c r="AW104" i="9"/>
  <c r="AW97" i="9"/>
  <c r="AW95" i="9"/>
  <c r="AW66" i="9"/>
  <c r="AW81" i="9"/>
  <c r="AW63" i="9"/>
  <c r="AW62" i="9"/>
  <c r="AW51" i="9"/>
  <c r="AW76" i="9"/>
  <c r="AW80" i="9"/>
  <c r="AW64" i="9"/>
  <c r="AW50" i="9"/>
  <c r="AW103" i="9"/>
  <c r="AW87" i="9"/>
  <c r="AW88" i="9"/>
  <c r="AW96" i="9"/>
  <c r="AW89" i="9"/>
  <c r="AW57" i="9"/>
  <c r="AW53" i="9"/>
  <c r="AW61" i="9"/>
  <c r="AW73" i="9"/>
  <c r="AW74" i="9"/>
  <c r="AW84" i="9"/>
  <c r="AW69" i="9"/>
  <c r="AW71" i="9"/>
  <c r="AW100" i="9"/>
  <c r="AW99" i="9"/>
  <c r="AW101" i="9"/>
  <c r="AW86" i="9"/>
  <c r="AW94" i="9"/>
  <c r="AW72" i="9"/>
  <c r="AW67" i="9"/>
  <c r="AW60" i="9"/>
  <c r="AW85" i="9"/>
  <c r="AW83" i="9"/>
  <c r="AW82" i="9"/>
  <c r="AW54" i="9"/>
  <c r="AW78" i="9"/>
  <c r="AW68" i="9"/>
  <c r="AW65" i="9"/>
  <c r="AW93" i="9"/>
  <c r="AW90" i="9"/>
  <c r="AW102" i="9"/>
  <c r="BD51" i="9" l="1"/>
  <c r="BD53" i="9"/>
  <c r="BD54" i="9"/>
  <c r="BD52" i="9"/>
  <c r="AD50" i="9" l="1" a="1"/>
  <c r="J35" i="9" a="1"/>
  <c r="O6" i="9" l="1" a="1"/>
  <c r="J35" i="8" l="1" a="1"/>
  <c r="CP39" i="8" l="1"/>
  <c r="CO39" i="8" s="1"/>
  <c r="CN39" i="8" s="1"/>
  <c r="Z61" i="8" s="1"/>
  <c r="CP40" i="8"/>
  <c r="CO40" i="8" s="1"/>
  <c r="CN40" i="8" s="1"/>
  <c r="AA79" i="8" s="1"/>
  <c r="AA62" i="8" l="1"/>
  <c r="AA80" i="8"/>
  <c r="AA91" i="8"/>
  <c r="AA95" i="8"/>
  <c r="AA68" i="8"/>
  <c r="AA74" i="8"/>
  <c r="Z91" i="8"/>
  <c r="AA86" i="8"/>
  <c r="AA67" i="8"/>
  <c r="Z68" i="8"/>
  <c r="Z95" i="8"/>
  <c r="Z80" i="8"/>
  <c r="Z62" i="8"/>
  <c r="CM40" i="8"/>
  <c r="AA61" i="8"/>
  <c r="AA85" i="8"/>
  <c r="AA73" i="8"/>
  <c r="AA90" i="8"/>
  <c r="Z74" i="8"/>
  <c r="Z86" i="8"/>
  <c r="Z67" i="8"/>
  <c r="CM39" i="8"/>
  <c r="Z79" i="8"/>
  <c r="Z73" i="8"/>
  <c r="Z85" i="8"/>
  <c r="Z90" i="8"/>
  <c r="Z92" i="8"/>
  <c r="Z81" i="8"/>
  <c r="Z99" i="8"/>
  <c r="Z96" i="8"/>
  <c r="Z87" i="8"/>
  <c r="Z69" i="8"/>
  <c r="Z63" i="8"/>
  <c r="CQ39" i="8"/>
  <c r="Z75" i="8"/>
  <c r="CQ40" i="8"/>
  <c r="AA99" i="8"/>
  <c r="AA96" i="8"/>
  <c r="AA63" i="8"/>
  <c r="AA92" i="8"/>
  <c r="AA69" i="8"/>
  <c r="AA81" i="8"/>
  <c r="AA87" i="8"/>
  <c r="AA75" i="8"/>
  <c r="Z78" i="8" l="1"/>
  <c r="CL39" i="8"/>
  <c r="Z60" i="8"/>
  <c r="Z66" i="8"/>
  <c r="Z84" i="8"/>
  <c r="Z72" i="8"/>
  <c r="CL40" i="8"/>
  <c r="AA84" i="8"/>
  <c r="AA60" i="8"/>
  <c r="AA78" i="8"/>
  <c r="AA72" i="8"/>
  <c r="AA66" i="8"/>
  <c r="Z97" i="8"/>
  <c r="Z88" i="8"/>
  <c r="Z70" i="8"/>
  <c r="Z93" i="8"/>
  <c r="Z100" i="8"/>
  <c r="Z102" i="8"/>
  <c r="Z76" i="8"/>
  <c r="CR39" i="8"/>
  <c r="Z64" i="8"/>
  <c r="Z82" i="8"/>
  <c r="AA76" i="8"/>
  <c r="AA100" i="8"/>
  <c r="AA82" i="8"/>
  <c r="AA64" i="8"/>
  <c r="AA97" i="8"/>
  <c r="AA70" i="8"/>
  <c r="AA102" i="8"/>
  <c r="AA88" i="8"/>
  <c r="CR40" i="8"/>
  <c r="AA93" i="8"/>
  <c r="AA117" i="8" l="1"/>
  <c r="AA111" i="8"/>
  <c r="AA108" i="8"/>
  <c r="CK40" i="8"/>
  <c r="AA114" i="8"/>
  <c r="Z117" i="8"/>
  <c r="Z108" i="8"/>
  <c r="Z114" i="8"/>
  <c r="CK39" i="8"/>
  <c r="Z111" i="8"/>
  <c r="Z77" i="8"/>
  <c r="Z65" i="8"/>
  <c r="Z116" i="8"/>
  <c r="Z118" i="8"/>
  <c r="Z132" i="8"/>
  <c r="Z123" i="8"/>
  <c r="Z148" i="8"/>
  <c r="Z137" i="8"/>
  <c r="Z115" i="8"/>
  <c r="Z128" i="8"/>
  <c r="Z122" i="8"/>
  <c r="Z127" i="8"/>
  <c r="Z151" i="8"/>
  <c r="Z71" i="8"/>
  <c r="Z124" i="8"/>
  <c r="Z159" i="8"/>
  <c r="Z143" i="8"/>
  <c r="Z94" i="8"/>
  <c r="Z89" i="8"/>
  <c r="Z104" i="8"/>
  <c r="Z83" i="8"/>
  <c r="Z145" i="8"/>
  <c r="Z130" i="8"/>
  <c r="Z139" i="8"/>
  <c r="Z133" i="8"/>
  <c r="Z144" i="8"/>
  <c r="Z158" i="8"/>
  <c r="Z147" i="8"/>
  <c r="Z153" i="8"/>
  <c r="Z149" i="8"/>
  <c r="Z142" i="8"/>
  <c r="Z136" i="8"/>
  <c r="Z120" i="8"/>
  <c r="Z152" i="8"/>
  <c r="Z134" i="8"/>
  <c r="Z101" i="8"/>
  <c r="Z103" i="8"/>
  <c r="Z146" i="8"/>
  <c r="Z156" i="8"/>
  <c r="Z131" i="8"/>
  <c r="Z138" i="8"/>
  <c r="Z129" i="8"/>
  <c r="Z125" i="8"/>
  <c r="Z157" i="8"/>
  <c r="Z121" i="8"/>
  <c r="Z140" i="8"/>
  <c r="Z126" i="8"/>
  <c r="Z155" i="8"/>
  <c r="Z154" i="8"/>
  <c r="Z98" i="8"/>
  <c r="Z135" i="8"/>
  <c r="Z141" i="8"/>
  <c r="Z119" i="8"/>
  <c r="Z150" i="8"/>
  <c r="Z112" i="8"/>
  <c r="AA71" i="8"/>
  <c r="AA101" i="8"/>
  <c r="AA118" i="8"/>
  <c r="AA132" i="8"/>
  <c r="AA123" i="8"/>
  <c r="AA147" i="8"/>
  <c r="AA140" i="8"/>
  <c r="AA116" i="8"/>
  <c r="AA122" i="8"/>
  <c r="AA134" i="8"/>
  <c r="AA112" i="8"/>
  <c r="AA133" i="8"/>
  <c r="AA121" i="8"/>
  <c r="AA136" i="8"/>
  <c r="AA127" i="8"/>
  <c r="AA154" i="8"/>
  <c r="AA137" i="8"/>
  <c r="AA77" i="8"/>
  <c r="AA141" i="8"/>
  <c r="AA124" i="8"/>
  <c r="AA98" i="8"/>
  <c r="AA153" i="8"/>
  <c r="AA155" i="8"/>
  <c r="AA104" i="8"/>
  <c r="AA83" i="8"/>
  <c r="AA103" i="8"/>
  <c r="AA145" i="8"/>
  <c r="AA130" i="8"/>
  <c r="AA139" i="8"/>
  <c r="AA157" i="8"/>
  <c r="AA94" i="8"/>
  <c r="AA119" i="8"/>
  <c r="AA151" i="8"/>
  <c r="AA149" i="8"/>
  <c r="AA126" i="8"/>
  <c r="AA135" i="8"/>
  <c r="AA128" i="8"/>
  <c r="AA158" i="8"/>
  <c r="AA115" i="8"/>
  <c r="AA89" i="8"/>
  <c r="AA156" i="8"/>
  <c r="AA131" i="8"/>
  <c r="AA138" i="8"/>
  <c r="AA144" i="8"/>
  <c r="AA159" i="8"/>
  <c r="AA146" i="8"/>
  <c r="AA142" i="8"/>
  <c r="AA125" i="8"/>
  <c r="AA148" i="8"/>
  <c r="AA120" i="8"/>
  <c r="AA150" i="8"/>
  <c r="AA65" i="8"/>
  <c r="AA152" i="8"/>
  <c r="AA129" i="8"/>
  <c r="AA143" i="8"/>
  <c r="AA107" i="8" l="1"/>
  <c r="AA113" i="8"/>
  <c r="AA110" i="8"/>
  <c r="CJ40" i="8"/>
  <c r="Z113" i="8"/>
  <c r="Z110" i="8"/>
  <c r="Z107" i="8"/>
  <c r="CJ39" i="8"/>
  <c r="CI39" i="8" l="1"/>
  <c r="Z105" i="8" s="1"/>
  <c r="Z109" i="8"/>
  <c r="Z106" i="8"/>
  <c r="AA109" i="8"/>
  <c r="AA106" i="8"/>
  <c r="CI40" i="8"/>
  <c r="AA105" i="8" s="1"/>
  <c r="CP41" i="8"/>
  <c r="AB75" i="8" s="1"/>
  <c r="AB99" i="8" l="1"/>
  <c r="CO41" i="8"/>
  <c r="AB92" i="8"/>
  <c r="CQ41" i="8"/>
  <c r="AB76" i="8" s="1"/>
  <c r="AB69" i="8"/>
  <c r="AB96" i="8"/>
  <c r="AB87" i="8"/>
  <c r="AB63" i="8"/>
  <c r="AB81" i="8"/>
  <c r="AB102" i="8" l="1"/>
  <c r="AB91" i="8"/>
  <c r="AB74" i="8"/>
  <c r="AB68" i="8"/>
  <c r="AB80" i="8"/>
  <c r="CN41" i="8"/>
  <c r="AB62" i="8"/>
  <c r="AB86" i="8"/>
  <c r="AB95" i="8"/>
  <c r="AB88" i="8"/>
  <c r="AB97" i="8"/>
  <c r="AB82" i="8"/>
  <c r="AB70" i="8"/>
  <c r="AB64" i="8"/>
  <c r="AB100" i="8"/>
  <c r="CR41" i="8"/>
  <c r="AB83" i="8" s="1"/>
  <c r="AB93" i="8"/>
  <c r="AB133" i="8" l="1"/>
  <c r="AB149" i="8"/>
  <c r="AB124" i="8"/>
  <c r="AB116" i="8"/>
  <c r="AB151" i="8"/>
  <c r="AB123" i="8"/>
  <c r="AB154" i="8"/>
  <c r="AB103" i="8"/>
  <c r="AB132" i="8"/>
  <c r="AB128" i="8"/>
  <c r="AB142" i="8"/>
  <c r="AB121" i="8"/>
  <c r="AB130" i="8"/>
  <c r="AB144" i="8"/>
  <c r="AB148" i="8"/>
  <c r="AB135" i="8"/>
  <c r="AB118" i="8"/>
  <c r="AB115" i="8"/>
  <c r="AB158" i="8"/>
  <c r="AB122" i="8"/>
  <c r="AB134" i="8"/>
  <c r="AB120" i="8"/>
  <c r="AB101" i="8"/>
  <c r="AB146" i="8"/>
  <c r="AB112" i="8"/>
  <c r="AB140" i="8"/>
  <c r="AB94" i="8"/>
  <c r="AB137" i="8"/>
  <c r="AB147" i="8"/>
  <c r="AB136" i="8"/>
  <c r="AB104" i="8"/>
  <c r="AB65" i="8"/>
  <c r="AB77" i="8"/>
  <c r="AB145" i="8"/>
  <c r="AB153" i="8"/>
  <c r="AB143" i="8"/>
  <c r="AB141" i="8"/>
  <c r="AB157" i="8"/>
  <c r="AB152" i="8"/>
  <c r="AB159" i="8"/>
  <c r="AB126" i="8"/>
  <c r="AB138" i="8"/>
  <c r="AB156" i="8"/>
  <c r="AB125" i="8"/>
  <c r="AB129" i="8"/>
  <c r="AB155" i="8"/>
  <c r="AB127" i="8"/>
  <c r="AB139" i="8"/>
  <c r="AB150" i="8"/>
  <c r="AB131" i="8"/>
  <c r="AB71" i="8"/>
  <c r="AB98" i="8"/>
  <c r="AB89" i="8"/>
  <c r="AB90" i="8"/>
  <c r="AB73" i="8"/>
  <c r="AB67" i="8"/>
  <c r="AB79" i="8"/>
  <c r="CM41" i="8"/>
  <c r="AB85" i="8"/>
  <c r="AB61" i="8"/>
  <c r="AB119" i="8"/>
  <c r="AB66" i="8" l="1"/>
  <c r="CL41" i="8"/>
  <c r="AB78" i="8"/>
  <c r="AB72" i="8"/>
  <c r="AB60" i="8"/>
  <c r="AB84" i="8"/>
  <c r="AB114" i="8" l="1"/>
  <c r="AB111" i="8"/>
  <c r="AB117" i="8"/>
  <c r="AB108" i="8"/>
  <c r="CK41" i="8"/>
  <c r="CJ41" i="8" l="1"/>
  <c r="AB110" i="8"/>
  <c r="AB107" i="8"/>
  <c r="AB113" i="8"/>
  <c r="CP38" i="8"/>
  <c r="CO38" i="8" s="1"/>
  <c r="CN38" i="8" s="1"/>
  <c r="Y90" i="8" s="1"/>
  <c r="Y91" i="8"/>
  <c r="Y62" i="8" l="1"/>
  <c r="CM38" i="8"/>
  <c r="Y67" i="8"/>
  <c r="Y79" i="8"/>
  <c r="Y85" i="8"/>
  <c r="Y73" i="8"/>
  <c r="Y95" i="8"/>
  <c r="Y80" i="8"/>
  <c r="Y61" i="8"/>
  <c r="Y74" i="8"/>
  <c r="Y86" i="8"/>
  <c r="Y68" i="8"/>
  <c r="AB106" i="8"/>
  <c r="AB109" i="8"/>
  <c r="CI41" i="8"/>
  <c r="AB105" i="8" s="1"/>
  <c r="CQ38" i="8"/>
  <c r="Y81" i="8"/>
  <c r="Y92" i="8"/>
  <c r="Y96" i="8"/>
  <c r="Y63" i="8"/>
  <c r="Y87" i="8"/>
  <c r="Y99" i="8"/>
  <c r="Y69" i="8"/>
  <c r="Y75" i="8"/>
  <c r="CP42" i="8"/>
  <c r="CO42" i="8" s="1"/>
  <c r="CN42" i="8" s="1"/>
  <c r="AC95" i="8" l="1"/>
  <c r="AL95" i="8" s="1"/>
  <c r="AM95" i="8" s="1"/>
  <c r="J41" i="8" s="1"/>
  <c r="AC91" i="8"/>
  <c r="AL91" i="8" s="1"/>
  <c r="AM91" i="8" s="1"/>
  <c r="AC62" i="8"/>
  <c r="AL62" i="8" s="1"/>
  <c r="AM62" i="8" s="1"/>
  <c r="AC86" i="8"/>
  <c r="AL86" i="8" s="1"/>
  <c r="AM86" i="8" s="1"/>
  <c r="L39" i="8" s="1"/>
  <c r="AC74" i="8"/>
  <c r="AL74" i="8" s="1"/>
  <c r="AM74" i="8" s="1"/>
  <c r="CM42" i="8"/>
  <c r="AC85" i="8"/>
  <c r="AL85" i="8" s="1"/>
  <c r="AM85" i="8" s="1"/>
  <c r="K39" i="8" s="1"/>
  <c r="AC73" i="8"/>
  <c r="AL73" i="8" s="1"/>
  <c r="AM73" i="8" s="1"/>
  <c r="M37" i="8" s="1"/>
  <c r="AC79" i="8"/>
  <c r="AL79" i="8" s="1"/>
  <c r="AM79" i="8" s="1"/>
  <c r="AC90" i="8"/>
  <c r="AL90" i="8" s="1"/>
  <c r="AM90" i="8" s="1"/>
  <c r="J40" i="8" s="1"/>
  <c r="AC61" i="8"/>
  <c r="AL61" i="8" s="1"/>
  <c r="AM61" i="8" s="1"/>
  <c r="O35" i="8" s="1"/>
  <c r="AC67" i="8"/>
  <c r="AL67" i="8" s="1"/>
  <c r="AM67" i="8" s="1"/>
  <c r="AC68" i="8"/>
  <c r="AL68" i="8" s="1"/>
  <c r="AM68" i="8" s="1"/>
  <c r="O36" i="8" s="1"/>
  <c r="AC80" i="8"/>
  <c r="AL80" i="8" s="1"/>
  <c r="AM80" i="8" s="1"/>
  <c r="M38" i="8" s="1"/>
  <c r="Y78" i="8"/>
  <c r="Y84" i="8"/>
  <c r="Y60" i="8"/>
  <c r="CL38" i="8"/>
  <c r="Y66" i="8"/>
  <c r="Y72" i="8"/>
  <c r="CP43" i="8"/>
  <c r="CP11" i="8" s="1"/>
  <c r="K40" i="8"/>
  <c r="AC63" i="8"/>
  <c r="AL63" i="8" s="1"/>
  <c r="AM63" i="8" s="1"/>
  <c r="AC92" i="8"/>
  <c r="AL92" i="8" s="1"/>
  <c r="AM92" i="8" s="1"/>
  <c r="AC96" i="8"/>
  <c r="AL96" i="8" s="1"/>
  <c r="AM96" i="8" s="1"/>
  <c r="AC69" i="8"/>
  <c r="AL69" i="8" s="1"/>
  <c r="AM69" i="8" s="1"/>
  <c r="AC75" i="8"/>
  <c r="AL75" i="8" s="1"/>
  <c r="AM75" i="8" s="1"/>
  <c r="AC87" i="8"/>
  <c r="AL87" i="8" s="1"/>
  <c r="AM87" i="8" s="1"/>
  <c r="AC99" i="8"/>
  <c r="AL99" i="8" s="1"/>
  <c r="AM99" i="8" s="1"/>
  <c r="CQ42" i="8"/>
  <c r="AC81" i="8"/>
  <c r="AL81" i="8" s="1"/>
  <c r="AM81" i="8" s="1"/>
  <c r="CR38" i="8"/>
  <c r="Y93" i="8"/>
  <c r="Y97" i="8"/>
  <c r="Y70" i="8"/>
  <c r="Y76" i="8"/>
  <c r="Y88" i="8"/>
  <c r="Y100" i="8"/>
  <c r="Y64" i="8"/>
  <c r="Y82" i="8"/>
  <c r="Y102" i="8"/>
  <c r="CP5" i="8" l="1"/>
  <c r="P35" i="8"/>
  <c r="N37" i="8"/>
  <c r="L38" i="8"/>
  <c r="CQ43" i="8"/>
  <c r="CR43" i="8" s="1"/>
  <c r="CO43" i="8"/>
  <c r="Y111" i="8"/>
  <c r="Y117" i="8"/>
  <c r="CK38" i="8"/>
  <c r="Y108" i="8"/>
  <c r="Y114" i="8"/>
  <c r="AC66" i="8"/>
  <c r="AL66" i="8" s="1"/>
  <c r="AM66" i="8" s="1"/>
  <c r="M36" i="8" s="1"/>
  <c r="CL42" i="8"/>
  <c r="AC78" i="8"/>
  <c r="AL78" i="8" s="1"/>
  <c r="AM78" i="8" s="1"/>
  <c r="AC72" i="8"/>
  <c r="AL72" i="8" s="1"/>
  <c r="AM72" i="8" s="1"/>
  <c r="AC84" i="8"/>
  <c r="AL84" i="8" s="1"/>
  <c r="AM84" i="8" s="1"/>
  <c r="AC60" i="8"/>
  <c r="AL60" i="8" s="1"/>
  <c r="AM60" i="8" s="1"/>
  <c r="N36" i="8"/>
  <c r="M39" i="8"/>
  <c r="L40" i="8"/>
  <c r="N38" i="8"/>
  <c r="O37" i="8"/>
  <c r="P36" i="8"/>
  <c r="K41" i="8"/>
  <c r="Y77" i="8"/>
  <c r="Y89" i="8"/>
  <c r="Y122" i="8"/>
  <c r="Y143" i="8"/>
  <c r="Y147" i="8"/>
  <c r="Y71" i="8"/>
  <c r="Y101" i="8"/>
  <c r="Y103" i="8"/>
  <c r="Y123" i="8"/>
  <c r="Y124" i="8"/>
  <c r="Y144" i="8"/>
  <c r="Y145" i="8"/>
  <c r="Y146" i="8"/>
  <c r="Y130" i="8"/>
  <c r="Y134" i="8"/>
  <c r="Y118" i="8"/>
  <c r="Y116" i="8"/>
  <c r="Y98" i="8"/>
  <c r="Y121" i="8"/>
  <c r="Y83" i="8"/>
  <c r="Y148" i="8"/>
  <c r="Y149" i="8"/>
  <c r="Y150" i="8"/>
  <c r="Y133" i="8"/>
  <c r="Y158" i="8"/>
  <c r="Y140" i="8"/>
  <c r="Y151" i="8"/>
  <c r="Y159" i="8"/>
  <c r="Y152" i="8"/>
  <c r="Y128" i="8"/>
  <c r="Y112" i="8"/>
  <c r="Y135" i="8"/>
  <c r="Y125" i="8"/>
  <c r="Y153" i="8"/>
  <c r="Y155" i="8"/>
  <c r="Y115" i="8"/>
  <c r="Y120" i="8"/>
  <c r="Y139" i="8"/>
  <c r="Y132" i="8"/>
  <c r="Y65" i="8"/>
  <c r="Y138" i="8"/>
  <c r="Y137" i="8"/>
  <c r="Y136" i="8"/>
  <c r="Y94" i="8"/>
  <c r="Y104" i="8"/>
  <c r="Y126" i="8"/>
  <c r="Y127" i="8"/>
  <c r="Y142" i="8"/>
  <c r="Y154" i="8"/>
  <c r="Y157" i="8"/>
  <c r="Y119" i="8"/>
  <c r="Y131" i="8"/>
  <c r="Y156" i="8"/>
  <c r="Y129" i="8"/>
  <c r="Y141" i="8"/>
  <c r="Q35" i="8"/>
  <c r="J42" i="8"/>
  <c r="AC70" i="8"/>
  <c r="AL70" i="8" s="1"/>
  <c r="AM70" i="8" s="1"/>
  <c r="AC76" i="8"/>
  <c r="AL76" i="8" s="1"/>
  <c r="AM76" i="8" s="1"/>
  <c r="AC88" i="8"/>
  <c r="AL88" i="8" s="1"/>
  <c r="AM88" i="8" s="1"/>
  <c r="AC64" i="8"/>
  <c r="AL64" i="8" s="1"/>
  <c r="AM64" i="8" s="1"/>
  <c r="AC93" i="8"/>
  <c r="AL93" i="8" s="1"/>
  <c r="AM93" i="8" s="1"/>
  <c r="CR42" i="8"/>
  <c r="AC82" i="8"/>
  <c r="AL82" i="8" s="1"/>
  <c r="AM82" i="8" s="1"/>
  <c r="AC100" i="8"/>
  <c r="AL100" i="8" s="1"/>
  <c r="AM100" i="8" s="1"/>
  <c r="AC102" i="8"/>
  <c r="AL102" i="8" s="1"/>
  <c r="AM102" i="8" s="1"/>
  <c r="AC97" i="8"/>
  <c r="AL97" i="8" s="1"/>
  <c r="AM97" i="8" s="1"/>
  <c r="CQ11" i="8" l="1"/>
  <c r="CR5" i="8"/>
  <c r="CQ5" i="8"/>
  <c r="N35" i="8"/>
  <c r="AC108" i="8"/>
  <c r="AL108" i="8" s="1"/>
  <c r="AM108" i="8" s="1"/>
  <c r="M35" i="8" s="1"/>
  <c r="CK42" i="8"/>
  <c r="AC111" i="8"/>
  <c r="AL111" i="8" s="1"/>
  <c r="AM111" i="8" s="1"/>
  <c r="L36" i="8" s="1"/>
  <c r="AC114" i="8"/>
  <c r="AL114" i="8" s="1"/>
  <c r="AM114" i="8" s="1"/>
  <c r="K37" i="8" s="1"/>
  <c r="AC117" i="8"/>
  <c r="AL117" i="8" s="1"/>
  <c r="AM117" i="8" s="1"/>
  <c r="J38" i="8" s="1"/>
  <c r="Y107" i="8"/>
  <c r="Y113" i="8"/>
  <c r="Y110" i="8"/>
  <c r="CJ38" i="8"/>
  <c r="J39" i="8"/>
  <c r="L37" i="8"/>
  <c r="K38" i="8"/>
  <c r="CN43" i="8"/>
  <c r="CO11" i="8"/>
  <c r="CO5" i="8"/>
  <c r="L41" i="8"/>
  <c r="P37" i="8"/>
  <c r="J43" i="8"/>
  <c r="Q36" i="8"/>
  <c r="R35" i="8"/>
  <c r="O38" i="8"/>
  <c r="N39" i="8"/>
  <c r="K42" i="8"/>
  <c r="AC71" i="8"/>
  <c r="AL71" i="8" s="1"/>
  <c r="AM71" i="8" s="1"/>
  <c r="AC83" i="8"/>
  <c r="AL83" i="8" s="1"/>
  <c r="AM83" i="8" s="1"/>
  <c r="AC103" i="8"/>
  <c r="AL103" i="8" s="1"/>
  <c r="AM103" i="8" s="1"/>
  <c r="AC121" i="8"/>
  <c r="AL121" i="8" s="1"/>
  <c r="AM121" i="8" s="1"/>
  <c r="P39" i="8" s="1"/>
  <c r="AC146" i="8"/>
  <c r="AL146" i="8" s="1"/>
  <c r="AM146" i="8" s="1"/>
  <c r="O43" i="8" s="1"/>
  <c r="AC150" i="8"/>
  <c r="AL150" i="8" s="1"/>
  <c r="AM150" i="8" s="1"/>
  <c r="S43" i="8" s="1"/>
  <c r="AC77" i="8"/>
  <c r="AL77" i="8" s="1"/>
  <c r="AM77" i="8" s="1"/>
  <c r="AC147" i="8"/>
  <c r="AL147" i="8" s="1"/>
  <c r="AM147" i="8" s="1"/>
  <c r="P43" i="8" s="1"/>
  <c r="AC148" i="8"/>
  <c r="AL148" i="8" s="1"/>
  <c r="AM148" i="8" s="1"/>
  <c r="Q43" i="8" s="1"/>
  <c r="AC149" i="8"/>
  <c r="AL149" i="8" s="1"/>
  <c r="AM149" i="8" s="1"/>
  <c r="R43" i="8" s="1"/>
  <c r="AC133" i="8"/>
  <c r="AL133" i="8" s="1"/>
  <c r="AM133" i="8" s="1"/>
  <c r="Q41" i="8" s="1"/>
  <c r="AC158" i="8"/>
  <c r="AL158" i="8" s="1"/>
  <c r="AM158" i="8" s="1"/>
  <c r="R44" i="8" s="1"/>
  <c r="AC153" i="8"/>
  <c r="AL153" i="8" s="1"/>
  <c r="AM153" i="8" s="1"/>
  <c r="M44" i="8" s="1"/>
  <c r="AC101" i="8"/>
  <c r="AL101" i="8" s="1"/>
  <c r="AM101" i="8" s="1"/>
  <c r="AC122" i="8"/>
  <c r="AL122" i="8" s="1"/>
  <c r="AM122" i="8" s="1"/>
  <c r="Q39" i="8" s="1"/>
  <c r="AC123" i="8"/>
  <c r="AL123" i="8" s="1"/>
  <c r="AM123" i="8" s="1"/>
  <c r="R39" i="8" s="1"/>
  <c r="AC124" i="8"/>
  <c r="AL124" i="8" s="1"/>
  <c r="AM124" i="8" s="1"/>
  <c r="S39" i="8" s="1"/>
  <c r="AC94" i="8"/>
  <c r="AL94" i="8" s="1"/>
  <c r="AM94" i="8" s="1"/>
  <c r="AC104" i="8"/>
  <c r="AL104" i="8" s="1"/>
  <c r="AM104" i="8" s="1"/>
  <c r="AC132" i="8"/>
  <c r="AC65" i="8"/>
  <c r="AL65" i="8" s="1"/>
  <c r="AM65" i="8" s="1"/>
  <c r="AC116" i="8"/>
  <c r="AL116" i="8" s="1"/>
  <c r="AM116" i="8" s="1"/>
  <c r="S37" i="8" s="1"/>
  <c r="AC126" i="8"/>
  <c r="AL126" i="8" s="1"/>
  <c r="AM126" i="8" s="1"/>
  <c r="P40" i="8" s="1"/>
  <c r="AC129" i="8"/>
  <c r="AL129" i="8" s="1"/>
  <c r="AM129" i="8" s="1"/>
  <c r="S40" i="8" s="1"/>
  <c r="AC138" i="8"/>
  <c r="AL138" i="8" s="1"/>
  <c r="AM138" i="8" s="1"/>
  <c r="O42" i="8" s="1"/>
  <c r="AC115" i="8"/>
  <c r="AL115" i="8" s="1"/>
  <c r="AM115" i="8" s="1"/>
  <c r="R37" i="8" s="1"/>
  <c r="AC154" i="8"/>
  <c r="AL154" i="8" s="1"/>
  <c r="AM154" i="8" s="1"/>
  <c r="N44" i="8" s="1"/>
  <c r="AC89" i="8"/>
  <c r="AL89" i="8" s="1"/>
  <c r="AM89" i="8" s="1"/>
  <c r="AC144" i="8"/>
  <c r="AL144" i="8" s="1"/>
  <c r="AM144" i="8" s="1"/>
  <c r="M43" i="8" s="1"/>
  <c r="AC130" i="8"/>
  <c r="AL130" i="8" s="1"/>
  <c r="AM130" i="8" s="1"/>
  <c r="N41" i="8" s="1"/>
  <c r="AC137" i="8"/>
  <c r="AL137" i="8" s="1"/>
  <c r="AM137" i="8" s="1"/>
  <c r="N42" i="8" s="1"/>
  <c r="AC136" i="8"/>
  <c r="AL136" i="8" s="1"/>
  <c r="AM136" i="8" s="1"/>
  <c r="M42" i="8" s="1"/>
  <c r="AC152" i="8"/>
  <c r="AL152" i="8" s="1"/>
  <c r="AM152" i="8" s="1"/>
  <c r="L44" i="8" s="1"/>
  <c r="AC112" i="8"/>
  <c r="AL112" i="8" s="1"/>
  <c r="AM112" i="8" s="1"/>
  <c r="S36" i="8" s="1"/>
  <c r="AC135" i="8"/>
  <c r="AL135" i="8" s="1"/>
  <c r="AM135" i="8" s="1"/>
  <c r="S41" i="8" s="1"/>
  <c r="AC125" i="8"/>
  <c r="AL125" i="8" s="1"/>
  <c r="AM125" i="8" s="1"/>
  <c r="O40" i="8" s="1"/>
  <c r="AC141" i="8"/>
  <c r="AL141" i="8" s="1"/>
  <c r="AM141" i="8" s="1"/>
  <c r="R42" i="8" s="1"/>
  <c r="AC156" i="8"/>
  <c r="AL156" i="8" s="1"/>
  <c r="AM156" i="8" s="1"/>
  <c r="P44" i="8" s="1"/>
  <c r="AC159" i="8"/>
  <c r="AL159" i="8" s="1"/>
  <c r="AM159" i="8" s="1"/>
  <c r="S44" i="8" s="1"/>
  <c r="AC131" i="8"/>
  <c r="AL131" i="8" s="1"/>
  <c r="AM131" i="8" s="1"/>
  <c r="O41" i="8" s="1"/>
  <c r="AC155" i="8"/>
  <c r="AL155" i="8" s="1"/>
  <c r="AM155" i="8" s="1"/>
  <c r="O44" i="8" s="1"/>
  <c r="AC140" i="8"/>
  <c r="AL140" i="8" s="1"/>
  <c r="AM140" i="8" s="1"/>
  <c r="Q42" i="8" s="1"/>
  <c r="AC120" i="8"/>
  <c r="AL120" i="8" s="1"/>
  <c r="AM120" i="8" s="1"/>
  <c r="S38" i="8" s="1"/>
  <c r="AC139" i="8"/>
  <c r="AL139" i="8" s="1"/>
  <c r="AM139" i="8" s="1"/>
  <c r="P42" i="8" s="1"/>
  <c r="AC128" i="8"/>
  <c r="AL128" i="8" s="1"/>
  <c r="AM128" i="8" s="1"/>
  <c r="R40" i="8" s="1"/>
  <c r="AC98" i="8"/>
  <c r="AL98" i="8" s="1"/>
  <c r="AM98" i="8" s="1"/>
  <c r="AC142" i="8"/>
  <c r="AL142" i="8" s="1"/>
  <c r="AM142" i="8" s="1"/>
  <c r="S42" i="8" s="1"/>
  <c r="AC118" i="8"/>
  <c r="AL118" i="8" s="1"/>
  <c r="AM118" i="8" s="1"/>
  <c r="Q38" i="8" s="1"/>
  <c r="AC151" i="8"/>
  <c r="AL151" i="8" s="1"/>
  <c r="AM151" i="8" s="1"/>
  <c r="K44" i="8" s="1"/>
  <c r="AC145" i="8"/>
  <c r="AL145" i="8" s="1"/>
  <c r="AM145" i="8" s="1"/>
  <c r="N43" i="8" s="1"/>
  <c r="AC127" i="8"/>
  <c r="AL127" i="8" s="1"/>
  <c r="AM127" i="8" s="1"/>
  <c r="Q40" i="8" s="1"/>
  <c r="AC119" i="8"/>
  <c r="AL119" i="8" s="1"/>
  <c r="AM119" i="8" s="1"/>
  <c r="R38" i="8" s="1"/>
  <c r="AC143" i="8"/>
  <c r="AL143" i="8" s="1"/>
  <c r="AM143" i="8" s="1"/>
  <c r="L43" i="8" s="1"/>
  <c r="AC134" i="8"/>
  <c r="AL134" i="8" s="1"/>
  <c r="AM134" i="8" s="1"/>
  <c r="R41" i="8" s="1"/>
  <c r="AC157" i="8"/>
  <c r="AL157" i="8" s="1"/>
  <c r="AM157" i="8" s="1"/>
  <c r="Q44" i="8" s="1"/>
  <c r="AL132" i="8"/>
  <c r="AM132" i="8" s="1"/>
  <c r="P41" i="8" s="1"/>
  <c r="CR11" i="8"/>
  <c r="M40" i="8"/>
  <c r="H11" i="8" l="1"/>
  <c r="C51" i="8" s="1"/>
  <c r="CM43" i="8"/>
  <c r="CN11" i="8"/>
  <c r="CN5" i="8"/>
  <c r="CI38" i="8"/>
  <c r="Y105" i="8" s="1"/>
  <c r="Y106" i="8"/>
  <c r="Y109" i="8"/>
  <c r="AC110" i="8"/>
  <c r="AL110" i="8" s="1"/>
  <c r="AM110" i="8" s="1"/>
  <c r="K36" i="8" s="1"/>
  <c r="AC107" i="8"/>
  <c r="AL107" i="8" s="1"/>
  <c r="AM107" i="8" s="1"/>
  <c r="L35" i="8" s="1"/>
  <c r="CJ42" i="8"/>
  <c r="AC113" i="8"/>
  <c r="AL113" i="8" s="1"/>
  <c r="AM113" i="8" s="1"/>
  <c r="J37" i="8" s="1"/>
  <c r="M41" i="8"/>
  <c r="Q37" i="8"/>
  <c r="R36" i="8"/>
  <c r="L42" i="8"/>
  <c r="P38" i="8"/>
  <c r="O9" i="8" s="1" a="1"/>
  <c r="O9" i="8" s="1"/>
  <c r="S35" i="8"/>
  <c r="J44" i="8"/>
  <c r="O39" i="8"/>
  <c r="O10" i="8" s="1" a="1"/>
  <c r="O10" i="8" s="1"/>
  <c r="K43" i="8"/>
  <c r="O14" i="8" s="1" a="1"/>
  <c r="O14" i="8" s="1"/>
  <c r="N40" i="8"/>
  <c r="L11" i="8" s="1" a="1"/>
  <c r="L11" i="8" s="1"/>
  <c r="CI42" i="8" l="1"/>
  <c r="AC105" i="8" s="1"/>
  <c r="AL105" i="8" s="1"/>
  <c r="AM105" i="8" s="1"/>
  <c r="AC109" i="8"/>
  <c r="AL109" i="8" s="1"/>
  <c r="AM109" i="8" s="1"/>
  <c r="J36" i="8" s="1"/>
  <c r="O7" i="8" s="1" a="1"/>
  <c r="O7" i="8" s="1"/>
  <c r="AC106" i="8"/>
  <c r="AL106" i="8" s="1"/>
  <c r="AM106" i="8" s="1"/>
  <c r="K35" i="8" s="1"/>
  <c r="CL43" i="8"/>
  <c r="CM11" i="8"/>
  <c r="CM5" i="8"/>
  <c r="L14" i="8" a="1"/>
  <c r="L14" i="8" s="1"/>
  <c r="M14" i="8" a="1"/>
  <c r="M14" i="8" s="1"/>
  <c r="M9" i="8" a="1"/>
  <c r="M9" i="8" s="1"/>
  <c r="M10" i="8" a="1"/>
  <c r="M10" i="8" s="1"/>
  <c r="L9" i="8" a="1"/>
  <c r="L9" i="8" s="1"/>
  <c r="L10" i="8" a="1"/>
  <c r="L10" i="8" s="1"/>
  <c r="O11" i="8" a="1"/>
  <c r="O11" i="8" s="1"/>
  <c r="M11" i="8" a="1"/>
  <c r="M11" i="8" s="1"/>
  <c r="N11" i="8" s="1"/>
  <c r="L8" i="8" a="1"/>
  <c r="L8" i="8" s="1"/>
  <c r="M8" i="8" a="1"/>
  <c r="M8" i="8" s="1"/>
  <c r="O8" i="8" a="1"/>
  <c r="O8" i="8" s="1"/>
  <c r="L15" i="8" a="1"/>
  <c r="L15" i="8" s="1"/>
  <c r="M15" i="8" a="1"/>
  <c r="M15" i="8" s="1"/>
  <c r="O15" i="8" a="1"/>
  <c r="O15" i="8" s="1"/>
  <c r="O13" i="8" a="1"/>
  <c r="O13" i="8" s="1"/>
  <c r="L13" i="8" a="1"/>
  <c r="L13" i="8" s="1"/>
  <c r="M13" i="8" a="1"/>
  <c r="M13" i="8" s="1"/>
  <c r="M12" i="8" a="1"/>
  <c r="M12" i="8" s="1"/>
  <c r="L12" i="8" a="1"/>
  <c r="L12" i="8" s="1"/>
  <c r="O12" i="8" a="1"/>
  <c r="O12" i="8" s="1"/>
  <c r="AV60" i="8" l="1" a="1"/>
  <c r="L7" i="8" a="1"/>
  <c r="L7" i="8" s="1"/>
  <c r="M7" i="8" a="1"/>
  <c r="M7" i="8" s="1"/>
  <c r="J35" i="8"/>
  <c r="O6" i="8" s="1" a="1"/>
  <c r="O6" i="8" s="1"/>
  <c r="O16" i="8" s="1"/>
  <c r="BG60" i="8" a="1"/>
  <c r="CK43" i="8"/>
  <c r="CL11" i="8"/>
  <c r="CL5" i="8"/>
  <c r="P11" i="8"/>
  <c r="N9" i="8"/>
  <c r="P9" i="8" s="1"/>
  <c r="N14" i="8"/>
  <c r="P14" i="8" s="1"/>
  <c r="N10" i="8"/>
  <c r="P10" i="8" s="1"/>
  <c r="N12" i="8"/>
  <c r="P12" i="8" s="1"/>
  <c r="N13" i="8"/>
  <c r="P13" i="8" s="1"/>
  <c r="N8" i="8"/>
  <c r="P8" i="8" s="1"/>
  <c r="N15" i="8"/>
  <c r="P15" i="8" s="1"/>
  <c r="AV121" i="8" l="1"/>
  <c r="AV118" i="8"/>
  <c r="AV117" i="8"/>
  <c r="AV148" i="8"/>
  <c r="AV116" i="8"/>
  <c r="AV158" i="8"/>
  <c r="AV119" i="8"/>
  <c r="AV145" i="8"/>
  <c r="AV112" i="8"/>
  <c r="AV152" i="8"/>
  <c r="AV142" i="8"/>
  <c r="AV150" i="8"/>
  <c r="AV133" i="8"/>
  <c r="AV146" i="8"/>
  <c r="AV135" i="8"/>
  <c r="AV159" i="8"/>
  <c r="AV154" i="8"/>
  <c r="AV141" i="8"/>
  <c r="AV156" i="8"/>
  <c r="AV144" i="8"/>
  <c r="AV134" i="8"/>
  <c r="AV106" i="8"/>
  <c r="AV129" i="8"/>
  <c r="AV137" i="8"/>
  <c r="AV123" i="8"/>
  <c r="AV140" i="8"/>
  <c r="AV157" i="8"/>
  <c r="AV127" i="8"/>
  <c r="AV153" i="8"/>
  <c r="AV110" i="8"/>
  <c r="AV113" i="8"/>
  <c r="AV125" i="8"/>
  <c r="AV139" i="8"/>
  <c r="AV122" i="8"/>
  <c r="AV155" i="8"/>
  <c r="AV147" i="8"/>
  <c r="AV105" i="8"/>
  <c r="AV115" i="8"/>
  <c r="AV149" i="8"/>
  <c r="AV130" i="8"/>
  <c r="AV136" i="8"/>
  <c r="AV120" i="8"/>
  <c r="AV138" i="8"/>
  <c r="AV107" i="8"/>
  <c r="AV151" i="8"/>
  <c r="AV111" i="8"/>
  <c r="AV114" i="8"/>
  <c r="AV109" i="8"/>
  <c r="AV126" i="8"/>
  <c r="AV124" i="8"/>
  <c r="AV132" i="8"/>
  <c r="AV143" i="8"/>
  <c r="AV128" i="8"/>
  <c r="AV108" i="8"/>
  <c r="AV131" i="8"/>
  <c r="AV91" i="8"/>
  <c r="AV62" i="8"/>
  <c r="AV87" i="8"/>
  <c r="AV81" i="8"/>
  <c r="AV69" i="8"/>
  <c r="AV92" i="8"/>
  <c r="AV75" i="8"/>
  <c r="AV96" i="8"/>
  <c r="AV74" i="8"/>
  <c r="AV80" i="8"/>
  <c r="AV79" i="8"/>
  <c r="AV67" i="8"/>
  <c r="AV68" i="8"/>
  <c r="AV63" i="8"/>
  <c r="AV99" i="8"/>
  <c r="AV95" i="8"/>
  <c r="AV86" i="8"/>
  <c r="AV66" i="8"/>
  <c r="AV73" i="8"/>
  <c r="AV84" i="8"/>
  <c r="AV76" i="8"/>
  <c r="AV70" i="8"/>
  <c r="AV82" i="8"/>
  <c r="AV100" i="8"/>
  <c r="AV61" i="8"/>
  <c r="AV60" i="8"/>
  <c r="AV78" i="8"/>
  <c r="AV90" i="8"/>
  <c r="AV72" i="8"/>
  <c r="AV93" i="8"/>
  <c r="AV85" i="8"/>
  <c r="AV97" i="8"/>
  <c r="AV102" i="8"/>
  <c r="AV64" i="8"/>
  <c r="AV88" i="8"/>
  <c r="AV77" i="8"/>
  <c r="AV101" i="8"/>
  <c r="AV65" i="8"/>
  <c r="AV89" i="8"/>
  <c r="AV94" i="8"/>
  <c r="AV98" i="8"/>
  <c r="AV71" i="8"/>
  <c r="AV83" i="8"/>
  <c r="AV104" i="8"/>
  <c r="AV103" i="8"/>
  <c r="N7" i="8"/>
  <c r="P7" i="8" s="1"/>
  <c r="M6" i="8" a="1"/>
  <c r="M6" i="8" s="1"/>
  <c r="M16" i="8" s="1"/>
  <c r="L6" i="8" a="1"/>
  <c r="L6" i="8" s="1"/>
  <c r="L16" i="8" s="1"/>
  <c r="BG109" i="8"/>
  <c r="BG104" i="8"/>
  <c r="BG107" i="8"/>
  <c r="BG62" i="8"/>
  <c r="BG80" i="8"/>
  <c r="BG63" i="8"/>
  <c r="BG75" i="8"/>
  <c r="BG91" i="8"/>
  <c r="BG77" i="8"/>
  <c r="BG97" i="8"/>
  <c r="BG74" i="8"/>
  <c r="BG70" i="8"/>
  <c r="BG100" i="8"/>
  <c r="BG89" i="8"/>
  <c r="BG112" i="8"/>
  <c r="BG106" i="8"/>
  <c r="BG110" i="8"/>
  <c r="BG66" i="8"/>
  <c r="BG84" i="8"/>
  <c r="BG65" i="8"/>
  <c r="BG79" i="8"/>
  <c r="BG95" i="8"/>
  <c r="BG85" i="8"/>
  <c r="BG98" i="8"/>
  <c r="BG82" i="8"/>
  <c r="BG101" i="8"/>
  <c r="BG67" i="8"/>
  <c r="BG78" i="8"/>
  <c r="BG113" i="8"/>
  <c r="BG111" i="8"/>
  <c r="BG105" i="8"/>
  <c r="BG72" i="8"/>
  <c r="BG88" i="8"/>
  <c r="BG69" i="8"/>
  <c r="BG83" i="8"/>
  <c r="BG99" i="8"/>
  <c r="BG93" i="8"/>
  <c r="BG60" i="8"/>
  <c r="BG90" i="8"/>
  <c r="BG86" i="8"/>
  <c r="BG102" i="8"/>
  <c r="BG73" i="8"/>
  <c r="BG103" i="8"/>
  <c r="BG108" i="8"/>
  <c r="BG114" i="8"/>
  <c r="BG76" i="8"/>
  <c r="BG92" i="8"/>
  <c r="BG71" i="8"/>
  <c r="BG87" i="8"/>
  <c r="BG61" i="8"/>
  <c r="BG96" i="8"/>
  <c r="BG68" i="8"/>
  <c r="BG64" i="8"/>
  <c r="BG94" i="8"/>
  <c r="BG81" i="8"/>
  <c r="CK11" i="8"/>
  <c r="CK5" i="8"/>
  <c r="CJ43" i="8"/>
  <c r="AW60" i="8" l="1" a="1"/>
  <c r="AW101" i="8" s="1"/>
  <c r="N6" i="8"/>
  <c r="CJ11" i="8"/>
  <c r="CJ5" i="8"/>
  <c r="CI43" i="8"/>
  <c r="AW78" i="8" l="1"/>
  <c r="AW69" i="8"/>
  <c r="AW60" i="8"/>
  <c r="AW83" i="8"/>
  <c r="AW76" i="8"/>
  <c r="AW63" i="8"/>
  <c r="AW79" i="8"/>
  <c r="AW77" i="8"/>
  <c r="AW80" i="8"/>
  <c r="AW71" i="8"/>
  <c r="AW84" i="8"/>
  <c r="AW117" i="8"/>
  <c r="AW118" i="8"/>
  <c r="AW121" i="8"/>
  <c r="AW137" i="8"/>
  <c r="AW138" i="8"/>
  <c r="AW151" i="8"/>
  <c r="AW106" i="8"/>
  <c r="AW125" i="8"/>
  <c r="AW149" i="8"/>
  <c r="AW156" i="8"/>
  <c r="AW111" i="8"/>
  <c r="AW146" i="8"/>
  <c r="AW158" i="8"/>
  <c r="AW143" i="8"/>
  <c r="AW109" i="8"/>
  <c r="AW120" i="8"/>
  <c r="AW115" i="8"/>
  <c r="AW142" i="8"/>
  <c r="AW140" i="8"/>
  <c r="AW130" i="8"/>
  <c r="AW147" i="8"/>
  <c r="AW152" i="8"/>
  <c r="AW135" i="8"/>
  <c r="AW153" i="8"/>
  <c r="AW114" i="8"/>
  <c r="AW144" i="8"/>
  <c r="AW145" i="8"/>
  <c r="AW134" i="8"/>
  <c r="AW127" i="8"/>
  <c r="AW133" i="8"/>
  <c r="AW155" i="8"/>
  <c r="AW139" i="8"/>
  <c r="AW132" i="8"/>
  <c r="AW131" i="8"/>
  <c r="AW128" i="8"/>
  <c r="AW105" i="8"/>
  <c r="AW126" i="8"/>
  <c r="AW136" i="8"/>
  <c r="AW150" i="8"/>
  <c r="AW141" i="8"/>
  <c r="AW123" i="8"/>
  <c r="AW129" i="8"/>
  <c r="AW116" i="8"/>
  <c r="AW107" i="8"/>
  <c r="AW113" i="8"/>
  <c r="AW112" i="8"/>
  <c r="AW154" i="8"/>
  <c r="AW119" i="8"/>
  <c r="AW159" i="8"/>
  <c r="AW157" i="8"/>
  <c r="AW148" i="8"/>
  <c r="AW124" i="8"/>
  <c r="AW110" i="8"/>
  <c r="AW108" i="8"/>
  <c r="AW122" i="8"/>
  <c r="AW65" i="8"/>
  <c r="AW75" i="8"/>
  <c r="AW82" i="8"/>
  <c r="AW89" i="8"/>
  <c r="AW95" i="8"/>
  <c r="AW97" i="8"/>
  <c r="AW91" i="8"/>
  <c r="AW86" i="8"/>
  <c r="AW102" i="8"/>
  <c r="AW62" i="8"/>
  <c r="AW66" i="8"/>
  <c r="AW93" i="8"/>
  <c r="AW96" i="8"/>
  <c r="AW99" i="8"/>
  <c r="AW85" i="8"/>
  <c r="AW81" i="8"/>
  <c r="AW100" i="8"/>
  <c r="AW94" i="8"/>
  <c r="AW74" i="8"/>
  <c r="AW61" i="8"/>
  <c r="AW98" i="8"/>
  <c r="AW92" i="8"/>
  <c r="AW70" i="8"/>
  <c r="AW64" i="8"/>
  <c r="AW87" i="8"/>
  <c r="AW73" i="8"/>
  <c r="AW88" i="8"/>
  <c r="AW67" i="8"/>
  <c r="AW90" i="8"/>
  <c r="AW104" i="8"/>
  <c r="AW68" i="8"/>
  <c r="AW72" i="8"/>
  <c r="AW103" i="8"/>
  <c r="P6" i="8"/>
  <c r="P16" i="8" s="1"/>
  <c r="N16" i="8"/>
  <c r="CI5" i="8"/>
  <c r="CI11" i="8"/>
  <c r="AX60" i="8" l="1" a="1"/>
  <c r="AX155" i="8" s="1"/>
  <c r="AX89" i="8" l="1"/>
  <c r="AX159" i="8"/>
  <c r="AX107" i="8"/>
  <c r="AX72" i="8"/>
  <c r="AX104" i="8"/>
  <c r="AX111" i="8"/>
  <c r="AX129" i="8"/>
  <c r="AX95" i="8"/>
  <c r="AX124" i="8"/>
  <c r="AX82" i="8"/>
  <c r="AX70" i="8"/>
  <c r="AX146" i="8"/>
  <c r="AX114" i="8"/>
  <c r="AX75" i="8"/>
  <c r="AX69" i="8"/>
  <c r="AX123" i="8"/>
  <c r="AX137" i="8"/>
  <c r="AX145" i="8"/>
  <c r="AX88" i="8"/>
  <c r="AX156" i="8"/>
  <c r="AX63" i="8"/>
  <c r="AX79" i="8"/>
  <c r="AX152" i="8"/>
  <c r="AX74" i="8"/>
  <c r="AX150" i="8"/>
  <c r="AX103" i="8"/>
  <c r="AX76" i="8"/>
  <c r="AX147" i="8"/>
  <c r="AX140" i="8"/>
  <c r="AX108" i="8"/>
  <c r="AX120" i="8"/>
  <c r="AX96" i="8"/>
  <c r="AX86" i="8"/>
  <c r="AX77" i="8"/>
  <c r="AX105" i="8"/>
  <c r="AX151" i="8"/>
  <c r="AX138" i="8"/>
  <c r="AX61" i="8"/>
  <c r="AX67" i="8"/>
  <c r="AX65" i="8"/>
  <c r="AX149" i="8"/>
  <c r="AX148" i="8"/>
  <c r="AX112" i="8"/>
  <c r="AX122" i="8"/>
  <c r="AX81" i="8"/>
  <c r="AX83" i="8"/>
  <c r="AX85" i="8"/>
  <c r="AX132" i="8"/>
  <c r="AX135" i="8"/>
  <c r="AX125" i="8"/>
  <c r="AX60" i="8"/>
  <c r="AX66" i="8"/>
  <c r="AX136" i="8"/>
  <c r="AX117" i="8"/>
  <c r="AX130" i="8"/>
  <c r="AX102" i="8"/>
  <c r="AX90" i="8"/>
  <c r="AX94" i="8"/>
  <c r="AX110" i="8"/>
  <c r="AX128" i="8"/>
  <c r="AX153" i="8"/>
  <c r="AX116" i="8"/>
  <c r="AX93" i="8"/>
  <c r="AX64" i="8"/>
  <c r="AX78" i="8"/>
  <c r="AX106" i="8"/>
  <c r="AX126" i="8"/>
  <c r="AX109" i="8"/>
  <c r="AX133" i="8"/>
  <c r="AX62" i="8"/>
  <c r="AX71" i="8"/>
  <c r="AX158" i="8"/>
  <c r="AX143" i="8"/>
  <c r="AX134" i="8"/>
  <c r="AX144" i="8"/>
  <c r="AX100" i="8"/>
  <c r="AX97" i="8"/>
  <c r="AX157" i="8"/>
  <c r="AX142" i="8"/>
  <c r="AX118" i="8"/>
  <c r="AX73" i="8"/>
  <c r="AX68" i="8"/>
  <c r="AX99" i="8"/>
  <c r="AX121" i="8"/>
  <c r="AX119" i="8"/>
  <c r="AX139" i="8"/>
  <c r="AX101" i="8"/>
  <c r="AX87" i="8"/>
  <c r="AX84" i="8"/>
  <c r="AX91" i="8"/>
  <c r="AX141" i="8"/>
  <c r="AX127" i="8"/>
  <c r="AX115" i="8"/>
  <c r="AX80" i="8"/>
  <c r="AX98" i="8"/>
  <c r="AX92" i="8"/>
  <c r="AX113" i="8"/>
  <c r="AX154" i="8"/>
  <c r="AX131" i="8"/>
  <c r="AY57" i="8" l="1"/>
  <c r="AX57" i="8" s="1"/>
  <c r="AY118" i="8" s="1"/>
  <c r="AY81" i="8"/>
  <c r="AY155" i="8" l="1"/>
  <c r="AY151" i="8"/>
  <c r="AY93" i="8"/>
  <c r="AY60" i="8"/>
  <c r="AY145" i="8"/>
  <c r="AY137" i="8"/>
  <c r="AY105" i="8"/>
  <c r="AY109" i="8"/>
  <c r="AY95" i="8"/>
  <c r="AY115" i="8"/>
  <c r="AY64" i="8"/>
  <c r="AY113" i="8"/>
  <c r="AY153" i="8"/>
  <c r="AY68" i="8"/>
  <c r="AY128" i="8"/>
  <c r="AY139" i="8"/>
  <c r="AY157" i="8"/>
  <c r="AY67" i="8"/>
  <c r="AY148" i="8"/>
  <c r="AY132" i="8"/>
  <c r="AY79" i="8"/>
  <c r="AY154" i="8"/>
  <c r="AY84" i="8"/>
  <c r="AY66" i="8"/>
  <c r="AY111" i="8"/>
  <c r="AY158" i="8"/>
  <c r="AY120" i="8"/>
  <c r="AY101" i="8"/>
  <c r="AY90" i="8"/>
  <c r="AY99" i="8"/>
  <c r="AY142" i="8"/>
  <c r="AY141" i="8"/>
  <c r="AY110" i="8"/>
  <c r="AY106" i="8"/>
  <c r="AY136" i="8"/>
  <c r="AY134" i="8"/>
  <c r="AY71" i="8"/>
  <c r="AY78" i="8"/>
  <c r="AY138" i="8"/>
  <c r="AY156" i="8"/>
  <c r="AY122" i="8"/>
  <c r="AY108" i="8"/>
  <c r="AY77" i="8"/>
  <c r="AY75" i="8"/>
  <c r="AY97" i="8"/>
  <c r="AY89" i="8"/>
  <c r="AY152" i="8"/>
  <c r="AY117" i="8"/>
  <c r="AY159" i="8"/>
  <c r="AY80" i="8"/>
  <c r="AY114" i="8"/>
  <c r="AY124" i="8"/>
  <c r="AY130" i="8"/>
  <c r="AY107" i="8"/>
  <c r="AY76" i="8"/>
  <c r="AY94" i="8"/>
  <c r="AY150" i="8"/>
  <c r="AY121" i="8"/>
  <c r="AY65" i="8"/>
  <c r="AY119" i="8"/>
  <c r="AY82" i="8"/>
  <c r="AY74" i="8"/>
  <c r="AY85" i="8"/>
  <c r="AY135" i="8"/>
  <c r="AY140" i="8"/>
  <c r="AY69" i="8"/>
  <c r="AY129" i="8"/>
  <c r="AY103" i="8"/>
  <c r="AY61" i="8"/>
  <c r="AY104" i="8"/>
  <c r="AY87" i="8"/>
  <c r="AY96" i="8"/>
  <c r="AY144" i="8"/>
  <c r="AY147" i="8"/>
  <c r="AY70" i="8"/>
  <c r="AY83" i="8"/>
  <c r="AY127" i="8"/>
  <c r="AY100" i="8"/>
  <c r="AY125" i="8"/>
  <c r="AY146" i="8"/>
  <c r="AY123" i="8"/>
  <c r="AY116" i="8"/>
  <c r="AY131" i="8"/>
  <c r="AY63" i="8"/>
  <c r="AY73" i="8"/>
  <c r="AY149" i="8"/>
  <c r="AY98" i="8"/>
  <c r="AY91" i="8"/>
  <c r="AY86" i="8"/>
  <c r="AY143" i="8"/>
  <c r="AY88" i="8"/>
  <c r="AY62" i="8"/>
  <c r="AY112" i="8"/>
  <c r="AY126" i="8"/>
  <c r="AY72" i="8"/>
  <c r="AY133" i="8"/>
  <c r="AY92" i="8"/>
  <c r="AY102" i="8"/>
  <c r="BH60" i="8" l="1" a="1"/>
  <c r="BH77" i="8" s="1"/>
  <c r="AP50" i="9" a="1"/>
  <c r="AZ50" i="9" a="1"/>
  <c r="BH86" i="8" l="1"/>
  <c r="BH94" i="8"/>
  <c r="BH96" i="8"/>
  <c r="BH63" i="8"/>
  <c r="BH71" i="8"/>
  <c r="BH100" i="8"/>
  <c r="BH88" i="8"/>
  <c r="BH72" i="8"/>
  <c r="BH83" i="8"/>
  <c r="BH103" i="8"/>
  <c r="BH111" i="8"/>
  <c r="BH107" i="8"/>
  <c r="BH109" i="8"/>
  <c r="BH110" i="8"/>
  <c r="BH106" i="8"/>
  <c r="BH105" i="8"/>
  <c r="BH108" i="8"/>
  <c r="BH104" i="8"/>
  <c r="BH114" i="8"/>
  <c r="BH113" i="8"/>
  <c r="BH112" i="8"/>
  <c r="BH80" i="8"/>
  <c r="BH74" i="8"/>
  <c r="BH91" i="8"/>
  <c r="BH78" i="8"/>
  <c r="BH81" i="8"/>
  <c r="BH99" i="8"/>
  <c r="BH76" i="8"/>
  <c r="BH69" i="8"/>
  <c r="BH93" i="8"/>
  <c r="BH62" i="8"/>
  <c r="BH79" i="8"/>
  <c r="BH60" i="8"/>
  <c r="BH82" i="8"/>
  <c r="BH98" i="8"/>
  <c r="BH89" i="8"/>
  <c r="BH61" i="8"/>
  <c r="BH92" i="8"/>
  <c r="BH75" i="8"/>
  <c r="BH97" i="8"/>
  <c r="BH102" i="8"/>
  <c r="BH85" i="8"/>
  <c r="BH68" i="8"/>
  <c r="BH65" i="8"/>
  <c r="BH90" i="8"/>
  <c r="BH73" i="8"/>
  <c r="BH70" i="8"/>
  <c r="BH66" i="8"/>
  <c r="BH64" i="8"/>
  <c r="BH84" i="8"/>
  <c r="BH87" i="8"/>
  <c r="BH95" i="8"/>
  <c r="BH67" i="8"/>
  <c r="BH101" i="8"/>
  <c r="AK34" i="9" a="1"/>
  <c r="AK34" i="9"/>
  <c r="AL34" i="9"/>
  <c r="AM34" i="9"/>
  <c r="AN34" i="9"/>
  <c r="AO34" i="9"/>
  <c r="AP34" i="9"/>
  <c r="AQ34" i="9"/>
  <c r="AR34" i="9"/>
  <c r="AJ40" i="9" a="1"/>
  <c r="AJ40" i="9"/>
  <c r="CH14" i="9"/>
  <c r="BY20" i="9"/>
  <c r="BX21" i="9" s="1"/>
  <c r="AL40" i="9"/>
  <c r="CJ14" i="9"/>
  <c r="CK20" i="9"/>
  <c r="CL20" i="9" s="1"/>
  <c r="AM38" i="9"/>
  <c r="AQ38" i="9"/>
  <c r="AN38" i="9"/>
  <c r="AO38" i="9"/>
  <c r="AP38" i="9"/>
  <c r="AQ37" i="9"/>
  <c r="AR38" i="9"/>
  <c r="AP37" i="9"/>
  <c r="AN37" i="9"/>
  <c r="AO37" i="9"/>
  <c r="AR37" i="9"/>
  <c r="AJ35" i="9"/>
  <c r="AJ36" i="9" a="1"/>
  <c r="AJ36" i="9"/>
  <c r="AK35" i="9" a="1"/>
  <c r="AK35" i="9"/>
  <c r="AK36" i="9"/>
  <c r="AL36" i="9"/>
  <c r="AK37" i="9"/>
  <c r="AJ38" i="9"/>
  <c r="AK39" i="9"/>
  <c r="AK40" i="9"/>
  <c r="CI14" i="9"/>
  <c r="AL39" i="9"/>
  <c r="AM39" i="9"/>
  <c r="AM40" i="9"/>
  <c r="CK14" i="9"/>
  <c r="AM36" i="9"/>
  <c r="AL37" i="9"/>
  <c r="AK38" i="9"/>
  <c r="AN39" i="9"/>
  <c r="AN40" i="9"/>
  <c r="CL14" i="9"/>
  <c r="AL35" i="9"/>
  <c r="AM35" i="9"/>
  <c r="AN35" i="9"/>
  <c r="AN36" i="9"/>
  <c r="AO35" i="9"/>
  <c r="AO36" i="9"/>
  <c r="AP35" i="9"/>
  <c r="AP36" i="9"/>
  <c r="AQ36" i="9"/>
  <c r="AM37" i="9"/>
  <c r="AL38" i="9"/>
  <c r="AO39" i="9"/>
  <c r="AO40" i="9"/>
  <c r="CM14" i="9"/>
  <c r="AP39" i="9"/>
  <c r="AP40" i="9"/>
  <c r="CN14" i="9"/>
  <c r="AQ39" i="9"/>
  <c r="AQ40" i="9"/>
  <c r="CO14" i="9"/>
  <c r="AR39" i="9"/>
  <c r="AR40" i="9"/>
  <c r="CP14" i="9"/>
  <c r="AS39" i="9"/>
  <c r="AS40" i="9"/>
  <c r="CQ14" i="9"/>
  <c r="CJ20" i="9"/>
  <c r="CI20" i="9" s="1"/>
  <c r="AQ35" i="9"/>
  <c r="AR35" i="9"/>
  <c r="AR36" i="9"/>
  <c r="AJ37" i="9"/>
  <c r="CG20" i="9"/>
  <c r="D21" i="9" s="1"/>
  <c r="CH20" i="9"/>
  <c r="E21" i="9" s="1"/>
  <c r="BK67" i="8" l="1"/>
  <c r="BK68" i="8"/>
  <c r="BM69" i="8"/>
  <c r="BM67" i="8"/>
  <c r="BL62" i="8"/>
  <c r="BL61" i="8"/>
  <c r="BK63" i="8"/>
  <c r="BK66" i="8"/>
  <c r="BK62" i="8"/>
  <c r="BM66" i="8"/>
  <c r="BL66" i="8"/>
  <c r="BK64" i="8"/>
  <c r="BL68" i="8"/>
  <c r="BM68" i="8"/>
  <c r="BL65" i="8"/>
  <c r="BM65" i="8"/>
  <c r="BG57" i="8" a="1"/>
  <c r="BM64" i="8"/>
  <c r="BK60" i="8"/>
  <c r="BL64" i="8"/>
  <c r="BK61" i="8"/>
  <c r="BL63" i="8"/>
  <c r="BL60" i="8"/>
  <c r="BK65" i="8"/>
  <c r="BL67" i="8"/>
  <c r="CC21" i="9"/>
  <c r="CB21" i="9"/>
  <c r="CE21" i="9"/>
  <c r="CM20" i="9"/>
  <c r="BG57" i="8" l="1"/>
  <c r="BH57" i="8"/>
  <c r="BI87" i="8" s="1"/>
  <c r="BY21" i="9"/>
  <c r="BZ21" i="9"/>
  <c r="CA21" i="9" s="1"/>
  <c r="B22" i="9" s="1"/>
  <c r="BW21" i="9"/>
  <c r="CN20" i="9"/>
  <c r="BI111" i="8" l="1"/>
  <c r="BI79" i="8"/>
  <c r="BI95" i="8"/>
  <c r="BI77" i="8"/>
  <c r="BI88" i="8"/>
  <c r="BI63" i="8"/>
  <c r="BI112" i="8"/>
  <c r="BI97" i="8"/>
  <c r="BI67" i="8"/>
  <c r="BI110" i="8"/>
  <c r="BI105" i="8"/>
  <c r="BI66" i="8"/>
  <c r="BI92" i="8"/>
  <c r="BI102" i="8"/>
  <c r="BI71" i="8"/>
  <c r="BI109" i="8"/>
  <c r="BI83" i="8"/>
  <c r="BI99" i="8"/>
  <c r="BI96" i="8"/>
  <c r="BI107" i="8"/>
  <c r="BI76" i="8"/>
  <c r="BI69" i="8"/>
  <c r="BI72" i="8"/>
  <c r="BI82" i="8"/>
  <c r="BI100" i="8"/>
  <c r="BI85" i="8"/>
  <c r="BI73" i="8"/>
  <c r="BI65" i="8"/>
  <c r="BI90" i="8"/>
  <c r="BI62" i="8"/>
  <c r="BI89" i="8"/>
  <c r="BI101" i="8"/>
  <c r="BI93" i="8"/>
  <c r="BI75" i="8"/>
  <c r="BI108" i="8"/>
  <c r="BI103" i="8"/>
  <c r="BI68" i="8"/>
  <c r="BI64" i="8"/>
  <c r="BI106" i="8"/>
  <c r="BI60" i="8"/>
  <c r="BI78" i="8"/>
  <c r="BI61" i="8"/>
  <c r="BI104" i="8"/>
  <c r="BI98" i="8"/>
  <c r="BI70" i="8"/>
  <c r="BI84" i="8"/>
  <c r="BI81" i="8"/>
  <c r="BI74" i="8"/>
  <c r="BI94" i="8"/>
  <c r="BI86" i="8"/>
  <c r="BI91" i="8"/>
  <c r="BI80" i="8"/>
  <c r="CG21" i="9"/>
  <c r="D22" i="9" s="1"/>
  <c r="A22" i="9"/>
  <c r="CK21" i="9"/>
  <c r="CJ21" i="9" s="1"/>
  <c r="CI21" i="9" s="1"/>
  <c r="CF21" i="9"/>
  <c r="C22" i="9" s="1"/>
  <c r="CH21" i="9"/>
  <c r="E22" i="9" s="1"/>
  <c r="BX22" i="9"/>
  <c r="CO20" i="9"/>
  <c r="CL21" i="9" l="1"/>
  <c r="CM21" i="9" s="1"/>
  <c r="CN21" i="9" s="1"/>
  <c r="CE22" i="9"/>
  <c r="CC22" i="9"/>
  <c r="CB22" i="9"/>
  <c r="BY22" i="9" s="1"/>
  <c r="CP20" i="9"/>
  <c r="BW22" i="9" l="1"/>
  <c r="CK22" i="9" s="1"/>
  <c r="BZ22" i="9"/>
  <c r="CO21" i="9"/>
  <c r="CQ20" i="9"/>
  <c r="CA22" i="9" l="1"/>
  <c r="CG22" i="9"/>
  <c r="D23" i="9" s="1"/>
  <c r="CH22" i="9"/>
  <c r="E23" i="9" s="1"/>
  <c r="A23" i="9"/>
  <c r="BX23" i="9"/>
  <c r="CP21" i="9"/>
  <c r="CR20" i="9"/>
  <c r="B23" i="9" l="1"/>
  <c r="CL22" i="9"/>
  <c r="CM22" i="9" s="1"/>
  <c r="CN22" i="9" s="1"/>
  <c r="CO22" i="9" s="1"/>
  <c r="CF22" i="9"/>
  <c r="C23" i="9" s="1"/>
  <c r="CJ22" i="9"/>
  <c r="CI22" i="9" s="1"/>
  <c r="CB23" i="9"/>
  <c r="BY23" i="9" s="1"/>
  <c r="CC23" i="9"/>
  <c r="CE23" i="9"/>
  <c r="CQ21" i="9"/>
  <c r="BZ23" i="9" l="1"/>
  <c r="BW23" i="9"/>
  <c r="CK23" i="9" s="1"/>
  <c r="CP22" i="9"/>
  <c r="CR21" i="9"/>
  <c r="A24" i="9" l="1"/>
  <c r="CA23" i="9"/>
  <c r="CG23" i="9"/>
  <c r="D24" i="9" s="1"/>
  <c r="CH23" i="9"/>
  <c r="E24" i="9" s="1"/>
  <c r="BX24" i="9"/>
  <c r="CQ22" i="9"/>
  <c r="CB24" i="9" l="1"/>
  <c r="CC24" i="9"/>
  <c r="CE24" i="9"/>
  <c r="B24" i="9"/>
  <c r="CF23" i="9"/>
  <c r="C24" i="9" s="1"/>
  <c r="CL23" i="9"/>
  <c r="CM23" i="9" s="1"/>
  <c r="CN23" i="9" s="1"/>
  <c r="CO23" i="9" s="1"/>
  <c r="CP23" i="9" s="1"/>
  <c r="CQ23" i="9" s="1"/>
  <c r="CR23" i="9" s="1"/>
  <c r="CJ23" i="9"/>
  <c r="CI23" i="9" s="1"/>
  <c r="CR22" i="9"/>
  <c r="BW24" i="9" l="1"/>
  <c r="A25" i="9" s="1"/>
  <c r="BZ24" i="9"/>
  <c r="CA24" i="9" s="1"/>
  <c r="B25" i="9" l="1"/>
  <c r="CF24" i="9"/>
  <c r="C25" i="9" s="1"/>
  <c r="AY34" i="9" l="1" a="1"/>
  <c r="AY34" i="9"/>
  <c r="AZ34" i="9"/>
  <c r="BA34" i="9"/>
  <c r="BB34" i="9"/>
  <c r="BC34" i="9"/>
  <c r="BD34" i="9"/>
  <c r="BE34" i="9"/>
  <c r="BF34" i="9"/>
  <c r="BV66" i="9"/>
  <c r="G49" i="9" a="1"/>
  <c r="H49" i="9"/>
  <c r="G47" i="9" a="1"/>
  <c r="H47" i="9"/>
  <c r="H111" i="9"/>
  <c r="I49" i="9"/>
  <c r="I47" i="9"/>
  <c r="I111" i="9"/>
  <c r="J49" i="9"/>
  <c r="J47" i="9"/>
  <c r="J111" i="9"/>
  <c r="K49" i="9"/>
  <c r="K47" i="9"/>
  <c r="K111" i="9"/>
  <c r="L49" i="9"/>
  <c r="L47" i="9"/>
  <c r="AX40" i="9" a="1"/>
  <c r="H97" i="9"/>
  <c r="I97" i="9"/>
  <c r="J97" i="9"/>
  <c r="K97" i="9"/>
  <c r="H113" i="9"/>
  <c r="I113" i="9"/>
  <c r="J113" i="9"/>
  <c r="K113" i="9"/>
  <c r="H124" i="9"/>
  <c r="I124" i="9"/>
  <c r="J124" i="9"/>
  <c r="K124" i="9"/>
  <c r="H122" i="9"/>
  <c r="I122" i="9"/>
  <c r="J122" i="9"/>
  <c r="K122" i="9"/>
  <c r="H123" i="9"/>
  <c r="I123" i="9"/>
  <c r="J123" i="9"/>
  <c r="K123" i="9"/>
  <c r="H137" i="9"/>
  <c r="I137" i="9"/>
  <c r="J137" i="9"/>
  <c r="K137" i="9"/>
  <c r="H112" i="9"/>
  <c r="I112" i="9"/>
  <c r="J112" i="9"/>
  <c r="K112" i="9"/>
  <c r="H136" i="9"/>
  <c r="I136" i="9"/>
  <c r="J136" i="9"/>
  <c r="K136" i="9"/>
  <c r="H134" i="9"/>
  <c r="I134" i="9"/>
  <c r="J134" i="9"/>
  <c r="K134" i="9"/>
  <c r="H108" i="9"/>
  <c r="I108" i="9"/>
  <c r="J108" i="9"/>
  <c r="K108" i="9"/>
  <c r="H121" i="9"/>
  <c r="I121" i="9"/>
  <c r="J121" i="9"/>
  <c r="K121" i="9"/>
  <c r="BY24" i="9"/>
  <c r="BX25" i="9"/>
  <c r="CB25" i="9"/>
  <c r="CC25" i="9"/>
  <c r="CE25" i="9"/>
  <c r="BZ25" i="9"/>
  <c r="H103" i="9"/>
  <c r="I103" i="9"/>
  <c r="J103" i="9"/>
  <c r="K103" i="9"/>
  <c r="BY25" i="9"/>
  <c r="BX26" i="9"/>
  <c r="CB26" i="9"/>
  <c r="CC26" i="9"/>
  <c r="CE26" i="9"/>
  <c r="BZ26" i="9"/>
  <c r="H118" i="9"/>
  <c r="I118" i="9"/>
  <c r="J118" i="9"/>
  <c r="K118" i="9"/>
  <c r="H117" i="9"/>
  <c r="I117" i="9"/>
  <c r="J117" i="9"/>
  <c r="K117" i="9"/>
  <c r="H90" i="9"/>
  <c r="I90" i="9"/>
  <c r="J90" i="9"/>
  <c r="K90" i="9"/>
  <c r="H89" i="9"/>
  <c r="I89" i="9"/>
  <c r="J89" i="9"/>
  <c r="K89" i="9"/>
  <c r="H127" i="9"/>
  <c r="I127" i="9"/>
  <c r="J127" i="9"/>
  <c r="K127" i="9"/>
  <c r="H148" i="9"/>
  <c r="I148" i="9"/>
  <c r="J148" i="9"/>
  <c r="K148" i="9"/>
  <c r="H147" i="9"/>
  <c r="I147" i="9"/>
  <c r="J147" i="9"/>
  <c r="K147" i="9"/>
  <c r="H144" i="9"/>
  <c r="I144" i="9"/>
  <c r="J144" i="9"/>
  <c r="K144" i="9"/>
  <c r="H143" i="9"/>
  <c r="I143" i="9"/>
  <c r="J143" i="9"/>
  <c r="K143" i="9"/>
  <c r="H140" i="9"/>
  <c r="I140" i="9"/>
  <c r="J140" i="9"/>
  <c r="K140" i="9"/>
  <c r="H106" i="9"/>
  <c r="I106" i="9"/>
  <c r="J106" i="9"/>
  <c r="K106" i="9"/>
  <c r="H59" i="9"/>
  <c r="I59" i="9"/>
  <c r="J59" i="9"/>
  <c r="K59" i="9"/>
  <c r="H62" i="9"/>
  <c r="I62" i="9"/>
  <c r="J62" i="9"/>
  <c r="K62" i="9"/>
  <c r="H70" i="9"/>
  <c r="I70" i="9"/>
  <c r="J70" i="9"/>
  <c r="K70" i="9"/>
  <c r="H74" i="9"/>
  <c r="I74" i="9"/>
  <c r="J74" i="9"/>
  <c r="K74" i="9"/>
  <c r="H149" i="9"/>
  <c r="I149" i="9"/>
  <c r="J149" i="9"/>
  <c r="K149" i="9"/>
  <c r="H109" i="9"/>
  <c r="I109" i="9"/>
  <c r="J109" i="9"/>
  <c r="K109" i="9"/>
  <c r="H105" i="9"/>
  <c r="I105" i="9"/>
  <c r="J105" i="9"/>
  <c r="K105" i="9"/>
  <c r="H69" i="9"/>
  <c r="I69" i="9"/>
  <c r="J69" i="9"/>
  <c r="K69" i="9"/>
  <c r="H130" i="9"/>
  <c r="I130" i="9"/>
  <c r="J130" i="9"/>
  <c r="K130" i="9"/>
  <c r="H146" i="9"/>
  <c r="I146" i="9"/>
  <c r="J146" i="9"/>
  <c r="K146" i="9"/>
  <c r="H145" i="9"/>
  <c r="I145" i="9"/>
  <c r="J145" i="9"/>
  <c r="K145" i="9"/>
  <c r="H141" i="9"/>
  <c r="I141" i="9"/>
  <c r="J141" i="9"/>
  <c r="K141" i="9"/>
  <c r="H119" i="9"/>
  <c r="I119" i="9"/>
  <c r="J119" i="9"/>
  <c r="K119" i="9"/>
  <c r="H125" i="9"/>
  <c r="I125" i="9"/>
  <c r="J125" i="9"/>
  <c r="K125" i="9"/>
  <c r="H133" i="9"/>
  <c r="I133" i="9"/>
  <c r="J133" i="9"/>
  <c r="K133" i="9"/>
  <c r="H83" i="9"/>
  <c r="I83" i="9"/>
  <c r="J83" i="9"/>
  <c r="K83" i="9"/>
  <c r="H72" i="9"/>
  <c r="I72" i="9"/>
  <c r="J72" i="9"/>
  <c r="K72" i="9"/>
  <c r="BY26" i="9"/>
  <c r="BX27" i="9"/>
  <c r="CE27" i="9"/>
  <c r="BZ27" i="9"/>
  <c r="CB27" i="9"/>
  <c r="CC27" i="9"/>
  <c r="BY27" i="9"/>
  <c r="BX28" i="9"/>
  <c r="CE28" i="9"/>
  <c r="BX29" i="9"/>
  <c r="CE29" i="9"/>
  <c r="BX30" i="9"/>
  <c r="CE30" i="9"/>
  <c r="BX31" i="9"/>
  <c r="CE31" i="9"/>
  <c r="BX32" i="9"/>
  <c r="CE32" i="9"/>
  <c r="BX33" i="9"/>
  <c r="CE33" i="9"/>
  <c r="BX34" i="9"/>
  <c r="CE34" i="9"/>
  <c r="BX35" i="9"/>
  <c r="CE35" i="9"/>
  <c r="BX36" i="9"/>
  <c r="CE36" i="9"/>
  <c r="BW36" i="9"/>
  <c r="A37" i="9"/>
  <c r="H128" i="9"/>
  <c r="I128" i="9"/>
  <c r="J128" i="9"/>
  <c r="K128" i="9"/>
  <c r="H58" i="9"/>
  <c r="I58" i="9"/>
  <c r="J58" i="9"/>
  <c r="K58" i="9"/>
  <c r="H132" i="9"/>
  <c r="I132" i="9"/>
  <c r="J132" i="9"/>
  <c r="K132" i="9"/>
  <c r="H126" i="9"/>
  <c r="I126" i="9"/>
  <c r="J126" i="9"/>
  <c r="K126" i="9"/>
  <c r="H114" i="9"/>
  <c r="I114" i="9"/>
  <c r="J114" i="9"/>
  <c r="K114" i="9"/>
  <c r="H81" i="9"/>
  <c r="I81" i="9"/>
  <c r="J81" i="9"/>
  <c r="K81" i="9"/>
  <c r="CB31" i="9"/>
  <c r="CC31" i="9"/>
  <c r="CG31" i="9"/>
  <c r="D32" i="9"/>
  <c r="H120" i="9"/>
  <c r="I120" i="9"/>
  <c r="J120" i="9"/>
  <c r="K120" i="9"/>
  <c r="H100" i="9"/>
  <c r="I100" i="9"/>
  <c r="J100" i="9"/>
  <c r="K100" i="9"/>
  <c r="H99" i="9"/>
  <c r="I99" i="9"/>
  <c r="J99" i="9"/>
  <c r="K99" i="9"/>
  <c r="H139" i="9"/>
  <c r="I139" i="9"/>
  <c r="J139" i="9"/>
  <c r="K139" i="9"/>
  <c r="H135" i="9"/>
  <c r="I135" i="9"/>
  <c r="J135" i="9"/>
  <c r="K135" i="9"/>
  <c r="H142" i="9"/>
  <c r="I142" i="9"/>
  <c r="J142" i="9"/>
  <c r="K142" i="9"/>
  <c r="H102" i="9"/>
  <c r="I102" i="9"/>
  <c r="J102" i="9"/>
  <c r="K102" i="9"/>
  <c r="H131" i="9"/>
  <c r="I131" i="9"/>
  <c r="J131" i="9"/>
  <c r="K131" i="9"/>
  <c r="H138" i="9"/>
  <c r="I138" i="9"/>
  <c r="J138" i="9"/>
  <c r="K138" i="9"/>
  <c r="H116" i="9"/>
  <c r="I116" i="9"/>
  <c r="J116" i="9"/>
  <c r="K116" i="9"/>
  <c r="H129" i="9"/>
  <c r="I129" i="9"/>
  <c r="J129" i="9"/>
  <c r="K129" i="9"/>
  <c r="H92" i="9"/>
  <c r="I92" i="9"/>
  <c r="J92" i="9"/>
  <c r="K92" i="9"/>
  <c r="H101" i="9"/>
  <c r="I101" i="9"/>
  <c r="J101" i="9"/>
  <c r="K101" i="9"/>
  <c r="H91" i="9"/>
  <c r="I91" i="9"/>
  <c r="J91" i="9"/>
  <c r="K91" i="9"/>
  <c r="H88" i="9"/>
  <c r="I88" i="9"/>
  <c r="J88" i="9"/>
  <c r="K88" i="9"/>
  <c r="H107" i="9"/>
  <c r="I107" i="9"/>
  <c r="J107" i="9"/>
  <c r="K107" i="9"/>
  <c r="H115" i="9"/>
  <c r="I115" i="9"/>
  <c r="J115" i="9"/>
  <c r="K115" i="9"/>
  <c r="H56" i="9"/>
  <c r="I56" i="9"/>
  <c r="J56" i="9"/>
  <c r="K56" i="9"/>
  <c r="H76" i="9"/>
  <c r="I76" i="9"/>
  <c r="J76" i="9"/>
  <c r="K76" i="9"/>
  <c r="H71" i="9"/>
  <c r="I71" i="9"/>
  <c r="J71" i="9"/>
  <c r="K71" i="9"/>
  <c r="H77" i="9"/>
  <c r="I77" i="9"/>
  <c r="J77" i="9"/>
  <c r="K77" i="9"/>
  <c r="H63" i="9"/>
  <c r="I63" i="9"/>
  <c r="J63" i="9"/>
  <c r="K63" i="9"/>
  <c r="H65" i="9"/>
  <c r="I65" i="9"/>
  <c r="J65" i="9"/>
  <c r="K65" i="9"/>
  <c r="CB36" i="9"/>
  <c r="CC36" i="9"/>
  <c r="CG36" i="9"/>
  <c r="D37" i="9"/>
  <c r="H96" i="9"/>
  <c r="I96" i="9"/>
  <c r="J96" i="9"/>
  <c r="K96" i="9"/>
  <c r="H95" i="9"/>
  <c r="I95" i="9"/>
  <c r="J95" i="9"/>
  <c r="K95" i="9"/>
  <c r="H94" i="9"/>
  <c r="I94" i="9"/>
  <c r="J94" i="9"/>
  <c r="K94" i="9"/>
  <c r="H55" i="9"/>
  <c r="I55" i="9"/>
  <c r="J55" i="9"/>
  <c r="K55" i="9"/>
  <c r="H67" i="9"/>
  <c r="I67" i="9"/>
  <c r="J67" i="9"/>
  <c r="K67" i="9"/>
  <c r="H52" i="9"/>
  <c r="I52" i="9"/>
  <c r="J52" i="9"/>
  <c r="K52" i="9"/>
  <c r="H84" i="9"/>
  <c r="I84" i="9"/>
  <c r="J84" i="9"/>
  <c r="K84" i="9"/>
  <c r="H80" i="9"/>
  <c r="I80" i="9"/>
  <c r="J80" i="9"/>
  <c r="K80" i="9"/>
  <c r="H60" i="9"/>
  <c r="I60" i="9"/>
  <c r="J60" i="9"/>
  <c r="K60" i="9"/>
  <c r="H64" i="9"/>
  <c r="I64" i="9"/>
  <c r="J64" i="9"/>
  <c r="K64" i="9"/>
  <c r="H79" i="9"/>
  <c r="I79" i="9"/>
  <c r="J79" i="9"/>
  <c r="K79" i="9"/>
  <c r="H86" i="9"/>
  <c r="I86" i="9"/>
  <c r="J86" i="9"/>
  <c r="K86" i="9"/>
  <c r="H68" i="9"/>
  <c r="I68" i="9"/>
  <c r="J68" i="9"/>
  <c r="K68" i="9"/>
  <c r="H53" i="9"/>
  <c r="I53" i="9"/>
  <c r="J53" i="9"/>
  <c r="K53" i="9"/>
  <c r="H57" i="9"/>
  <c r="I57" i="9"/>
  <c r="J57" i="9"/>
  <c r="K57" i="9"/>
  <c r="H54" i="9"/>
  <c r="I54" i="9"/>
  <c r="J54" i="9"/>
  <c r="K54" i="9"/>
  <c r="H61" i="9"/>
  <c r="I61" i="9"/>
  <c r="J61" i="9"/>
  <c r="K61" i="9"/>
  <c r="H66" i="9"/>
  <c r="I66" i="9"/>
  <c r="J66" i="9"/>
  <c r="K66" i="9"/>
  <c r="H51" i="9"/>
  <c r="I51" i="9"/>
  <c r="J51" i="9"/>
  <c r="K51" i="9"/>
  <c r="H75" i="9"/>
  <c r="I75" i="9"/>
  <c r="J75" i="9"/>
  <c r="K75" i="9"/>
  <c r="CB30" i="9"/>
  <c r="CC30" i="9"/>
  <c r="CF30" i="9"/>
  <c r="C31" i="9"/>
  <c r="BW31" i="9"/>
  <c r="A32" i="9"/>
  <c r="CB34" i="9"/>
  <c r="CC34" i="9"/>
  <c r="CF34" i="9"/>
  <c r="C35" i="9"/>
  <c r="CF31" i="9"/>
  <c r="C32" i="9"/>
  <c r="CB35" i="9"/>
  <c r="CC35" i="9"/>
  <c r="CG35" i="9"/>
  <c r="D36" i="9"/>
  <c r="BZ29" i="9"/>
  <c r="CA29" i="9"/>
  <c r="R49" i="9"/>
  <c r="R73" i="9"/>
  <c r="R86" i="9"/>
  <c r="R87" i="9"/>
  <c r="R71" i="9"/>
  <c r="R83" i="9"/>
  <c r="R120" i="9"/>
  <c r="R138" i="9"/>
  <c r="R139" i="9"/>
  <c r="R144" i="9"/>
  <c r="R74" i="9"/>
  <c r="R146" i="9"/>
  <c r="R79" i="9"/>
  <c r="R109" i="9"/>
  <c r="R96" i="9"/>
  <c r="R84" i="9"/>
  <c r="R114" i="9"/>
  <c r="R110" i="9"/>
  <c r="R121" i="9"/>
  <c r="R127" i="9"/>
  <c r="R124" i="9"/>
  <c r="R58" i="9"/>
  <c r="R141" i="9"/>
  <c r="R88" i="9"/>
  <c r="R72" i="9"/>
  <c r="R85" i="9"/>
  <c r="R78" i="9"/>
  <c r="R81" i="9"/>
  <c r="R95" i="9"/>
  <c r="R143" i="9"/>
  <c r="R91" i="9"/>
  <c r="R56" i="9"/>
  <c r="R52" i="9"/>
  <c r="R111" i="9"/>
  <c r="R66" i="9"/>
  <c r="R142" i="9"/>
  <c r="R115" i="9"/>
  <c r="R70" i="9"/>
  <c r="R98" i="9"/>
  <c r="R106" i="9"/>
  <c r="R68" i="9"/>
  <c r="R102" i="9"/>
  <c r="R60" i="9"/>
  <c r="R118" i="9"/>
  <c r="R69" i="9"/>
  <c r="R100" i="9"/>
  <c r="R61" i="9"/>
  <c r="R80" i="9"/>
  <c r="R89" i="9"/>
  <c r="R94" i="9"/>
  <c r="R82" i="9"/>
  <c r="R128" i="9"/>
  <c r="R75" i="9"/>
  <c r="R126" i="9"/>
  <c r="R117" i="9"/>
  <c r="R136" i="9"/>
  <c r="R59" i="9"/>
  <c r="R65" i="9"/>
  <c r="R123" i="9"/>
  <c r="R135" i="9"/>
  <c r="R140" i="9"/>
  <c r="R63" i="9"/>
  <c r="R122" i="9"/>
  <c r="R62" i="9"/>
  <c r="R51" i="9"/>
  <c r="R125" i="9"/>
  <c r="R145" i="9"/>
  <c r="R92" i="9"/>
  <c r="R103" i="9"/>
  <c r="R107" i="9"/>
  <c r="R101" i="9"/>
  <c r="R99" i="9"/>
  <c r="R112" i="9"/>
  <c r="R119" i="9"/>
  <c r="R108" i="9"/>
  <c r="R131" i="9"/>
  <c r="R129" i="9"/>
  <c r="R55" i="9"/>
  <c r="R104" i="9"/>
  <c r="R133" i="9"/>
  <c r="R67" i="9"/>
  <c r="R57" i="9"/>
  <c r="R93" i="9"/>
  <c r="R105" i="9"/>
  <c r="R77" i="9"/>
  <c r="R113" i="9"/>
  <c r="R64" i="9"/>
  <c r="R54" i="9"/>
  <c r="R53" i="9"/>
  <c r="R149" i="9"/>
  <c r="R97" i="9"/>
  <c r="R147" i="9"/>
  <c r="R148" i="9"/>
  <c r="R116" i="9"/>
  <c r="R132" i="9"/>
  <c r="R76" i="9"/>
  <c r="R134" i="9"/>
  <c r="R90" i="9"/>
  <c r="R137" i="9"/>
  <c r="R50" i="9"/>
  <c r="R130" i="9"/>
  <c r="V49" i="9"/>
  <c r="V115" i="9"/>
  <c r="V65" i="9"/>
  <c r="V123" i="9"/>
  <c r="V144" i="9"/>
  <c r="V94" i="9"/>
  <c r="V66" i="9"/>
  <c r="V60" i="9"/>
  <c r="V119" i="9"/>
  <c r="V134" i="9"/>
  <c r="V116" i="9"/>
  <c r="V74" i="9"/>
  <c r="V114" i="9"/>
  <c r="V77" i="9"/>
  <c r="V141" i="9"/>
  <c r="V107" i="9"/>
  <c r="V149" i="9"/>
  <c r="V127" i="9"/>
  <c r="V124" i="9"/>
  <c r="V59" i="9"/>
  <c r="V96" i="9"/>
  <c r="V108" i="9"/>
  <c r="V85" i="9"/>
  <c r="V90" i="9"/>
  <c r="V145" i="9"/>
  <c r="V146" i="9"/>
  <c r="V86" i="9"/>
  <c r="V102" i="9"/>
  <c r="V56" i="9"/>
  <c r="V91" i="9"/>
  <c r="V120" i="9"/>
  <c r="V80" i="9"/>
  <c r="V122" i="9"/>
  <c r="V132" i="9"/>
  <c r="V100" i="9"/>
  <c r="V50" i="9"/>
  <c r="V112" i="9"/>
  <c r="V52" i="9"/>
  <c r="V73" i="9"/>
  <c r="V126" i="9"/>
  <c r="V133" i="9"/>
  <c r="V118" i="9"/>
  <c r="V99" i="9"/>
  <c r="V72" i="9"/>
  <c r="V129" i="9"/>
  <c r="V113" i="9"/>
  <c r="V68" i="9"/>
  <c r="V71" i="9"/>
  <c r="V137" i="9"/>
  <c r="V128" i="9"/>
  <c r="V142" i="9"/>
  <c r="V64" i="9"/>
  <c r="V87" i="9"/>
  <c r="V55" i="9"/>
  <c r="V140" i="9"/>
  <c r="V61" i="9"/>
  <c r="V93" i="9"/>
  <c r="V79" i="9"/>
  <c r="V51" i="9"/>
  <c r="V111" i="9"/>
  <c r="V130" i="9"/>
  <c r="V75" i="9"/>
  <c r="V76" i="9"/>
  <c r="V109" i="9"/>
  <c r="V135" i="9"/>
  <c r="V95" i="9"/>
  <c r="V148" i="9"/>
  <c r="V70" i="9"/>
  <c r="V92" i="9"/>
  <c r="V125" i="9"/>
  <c r="V117" i="9"/>
  <c r="V105" i="9"/>
  <c r="V78" i="9"/>
  <c r="V81" i="9"/>
  <c r="V89" i="9"/>
  <c r="V110" i="9"/>
  <c r="V143" i="9"/>
  <c r="V121" i="9"/>
  <c r="V104" i="9"/>
  <c r="V106" i="9"/>
  <c r="V131" i="9"/>
  <c r="V58" i="9"/>
  <c r="V84" i="9"/>
  <c r="V82" i="9"/>
  <c r="V62" i="9"/>
  <c r="V147" i="9"/>
  <c r="V101" i="9"/>
  <c r="V88" i="9"/>
  <c r="V53" i="9"/>
  <c r="V103" i="9"/>
  <c r="V67" i="9"/>
  <c r="V69" i="9"/>
  <c r="V63" i="9"/>
  <c r="V98" i="9"/>
  <c r="V83" i="9"/>
  <c r="V57" i="9"/>
  <c r="V139" i="9"/>
  <c r="V97" i="9"/>
  <c r="V136" i="9"/>
  <c r="V54" i="9"/>
  <c r="V138" i="9"/>
  <c r="CB29" i="9"/>
  <c r="CC29" i="9"/>
  <c r="CF29" i="9"/>
  <c r="C30" i="9"/>
  <c r="Q49" i="9"/>
  <c r="Q86" i="9"/>
  <c r="Q135" i="9"/>
  <c r="Q70" i="9"/>
  <c r="Q121" i="9"/>
  <c r="Q55" i="9"/>
  <c r="Q53" i="9"/>
  <c r="Q88" i="9"/>
  <c r="Q116" i="9"/>
  <c r="Q146" i="9"/>
  <c r="Q99" i="9"/>
  <c r="Q50" i="9"/>
  <c r="Q143" i="9"/>
  <c r="Q127" i="9"/>
  <c r="Q68" i="9"/>
  <c r="Q96" i="9"/>
  <c r="Q73" i="9"/>
  <c r="Q75" i="9"/>
  <c r="Q118" i="9"/>
  <c r="Q141" i="9"/>
  <c r="Q133" i="9"/>
  <c r="Q89" i="9"/>
  <c r="Q100" i="9"/>
  <c r="Q93" i="9"/>
  <c r="Q149" i="9"/>
  <c r="Q84" i="9"/>
  <c r="Q131" i="9"/>
  <c r="Q87" i="9"/>
  <c r="Q142" i="9"/>
  <c r="Q130" i="9"/>
  <c r="Q51" i="9"/>
  <c r="Q64" i="9"/>
  <c r="Q66" i="9"/>
  <c r="Q60" i="9"/>
  <c r="Q78" i="9"/>
  <c r="Q74" i="9"/>
  <c r="Q136" i="9"/>
  <c r="Q105" i="9"/>
  <c r="Q137" i="9"/>
  <c r="Q111" i="9"/>
  <c r="Q101" i="9"/>
  <c r="Q63" i="9"/>
  <c r="Q128" i="9"/>
  <c r="Q119" i="9"/>
  <c r="Q69" i="9"/>
  <c r="Q117" i="9"/>
  <c r="Q123" i="9"/>
  <c r="Q140" i="9"/>
  <c r="Q120" i="9"/>
  <c r="Q97" i="9"/>
  <c r="Q102" i="9"/>
  <c r="Q144" i="9"/>
  <c r="Q134" i="9"/>
  <c r="Q107" i="9"/>
  <c r="Q110" i="9"/>
  <c r="Q148" i="9"/>
  <c r="Q80" i="9"/>
  <c r="Q90" i="9"/>
  <c r="Q77" i="9"/>
  <c r="Q62" i="9"/>
  <c r="Q113" i="9"/>
  <c r="Q57" i="9"/>
  <c r="Q145" i="9"/>
  <c r="Q125" i="9"/>
  <c r="Q61" i="9"/>
  <c r="Q106" i="9"/>
  <c r="Q72" i="9"/>
  <c r="Q56" i="9"/>
  <c r="Q114" i="9"/>
  <c r="Q52" i="9"/>
  <c r="Q71" i="9"/>
  <c r="Q112" i="9"/>
  <c r="Q108" i="9"/>
  <c r="Q65" i="9"/>
  <c r="Q122" i="9"/>
  <c r="Q92" i="9"/>
  <c r="Q67" i="9"/>
  <c r="Q81" i="9"/>
  <c r="Q94" i="9"/>
  <c r="Q103" i="9"/>
  <c r="Q95" i="9"/>
  <c r="Q104" i="9"/>
  <c r="Q147" i="9"/>
  <c r="Q124" i="9"/>
  <c r="Q82" i="9"/>
  <c r="Q98" i="9"/>
  <c r="Q126" i="9"/>
  <c r="Q139" i="9"/>
  <c r="Q129" i="9"/>
  <c r="Q79" i="9"/>
  <c r="Q85" i="9"/>
  <c r="Q76" i="9"/>
  <c r="Q109" i="9"/>
  <c r="Q132" i="9"/>
  <c r="Q115" i="9"/>
  <c r="Q59" i="9"/>
  <c r="Q54" i="9"/>
  <c r="Q58" i="9"/>
  <c r="Q91" i="9"/>
  <c r="Q83" i="9"/>
  <c r="Q138" i="9"/>
  <c r="CG30" i="9"/>
  <c r="D31" i="9"/>
  <c r="CB33" i="9"/>
  <c r="CC33" i="9"/>
  <c r="CF33" i="9"/>
  <c r="C34" i="9"/>
  <c r="U49" i="9"/>
  <c r="U74" i="9"/>
  <c r="U131" i="9"/>
  <c r="U129" i="9"/>
  <c r="U73" i="9"/>
  <c r="U53" i="9"/>
  <c r="U67" i="9"/>
  <c r="U110" i="9"/>
  <c r="U86" i="9"/>
  <c r="U136" i="9"/>
  <c r="U70" i="9"/>
  <c r="U92" i="9"/>
  <c r="U125" i="9"/>
  <c r="U56" i="9"/>
  <c r="U99" i="9"/>
  <c r="U126" i="9"/>
  <c r="U124" i="9"/>
  <c r="U147" i="9"/>
  <c r="U63" i="9"/>
  <c r="U138" i="9"/>
  <c r="U148" i="9"/>
  <c r="U72" i="9"/>
  <c r="U91" i="9"/>
  <c r="U137" i="9"/>
  <c r="U50" i="9"/>
  <c r="U122" i="9"/>
  <c r="U105" i="9"/>
  <c r="U71" i="9"/>
  <c r="U118" i="9"/>
  <c r="U100" i="9"/>
  <c r="U106" i="9"/>
  <c r="U80" i="9"/>
  <c r="U55" i="9"/>
  <c r="U96" i="9"/>
  <c r="U61" i="9"/>
  <c r="U108" i="9"/>
  <c r="U57" i="9"/>
  <c r="U103" i="9"/>
  <c r="U115" i="9"/>
  <c r="U120" i="9"/>
  <c r="U81" i="9"/>
  <c r="U85" i="9"/>
  <c r="U134" i="9"/>
  <c r="U132" i="9"/>
  <c r="U90" i="9"/>
  <c r="U102" i="9"/>
  <c r="U149" i="9"/>
  <c r="U54" i="9"/>
  <c r="U146" i="9"/>
  <c r="U97" i="9"/>
  <c r="U76" i="9"/>
  <c r="U114" i="9"/>
  <c r="U139" i="9"/>
  <c r="U116" i="9"/>
  <c r="U65" i="9"/>
  <c r="U87" i="9"/>
  <c r="U135" i="9"/>
  <c r="U52" i="9"/>
  <c r="U58" i="9"/>
  <c r="U51" i="9"/>
  <c r="U142" i="9"/>
  <c r="U69" i="9"/>
  <c r="U95" i="9"/>
  <c r="U130" i="9"/>
  <c r="U101" i="9"/>
  <c r="U107" i="9"/>
  <c r="U113" i="9"/>
  <c r="U59" i="9"/>
  <c r="U145" i="9"/>
  <c r="U143" i="9"/>
  <c r="U112" i="9"/>
  <c r="U111" i="9"/>
  <c r="U144" i="9"/>
  <c r="U79" i="9"/>
  <c r="U83" i="9"/>
  <c r="U77" i="9"/>
  <c r="U75" i="9"/>
  <c r="U128" i="9"/>
  <c r="U127" i="9"/>
  <c r="U123" i="9"/>
  <c r="U109" i="9"/>
  <c r="U94" i="9"/>
  <c r="U121" i="9"/>
  <c r="U140" i="9"/>
  <c r="U133" i="9"/>
  <c r="U119" i="9"/>
  <c r="U68" i="9"/>
  <c r="U88" i="9"/>
  <c r="U60" i="9"/>
  <c r="U62" i="9"/>
  <c r="U82" i="9"/>
  <c r="U66" i="9"/>
  <c r="U141" i="9"/>
  <c r="U78" i="9"/>
  <c r="U98" i="9"/>
  <c r="U64" i="9"/>
  <c r="U84" i="9"/>
  <c r="U93" i="9"/>
  <c r="U104" i="9"/>
  <c r="U89" i="9"/>
  <c r="U117" i="9"/>
  <c r="S49" i="9"/>
  <c r="S75" i="9"/>
  <c r="S87" i="9"/>
  <c r="S77" i="9"/>
  <c r="S102" i="9"/>
  <c r="S60" i="9"/>
  <c r="S82" i="9"/>
  <c r="S98" i="9"/>
  <c r="S99" i="9"/>
  <c r="S101" i="9"/>
  <c r="S132" i="9"/>
  <c r="S90" i="9"/>
  <c r="S83" i="9"/>
  <c r="S84" i="9"/>
  <c r="S113" i="9"/>
  <c r="S57" i="9"/>
  <c r="S127" i="9"/>
  <c r="S135" i="9"/>
  <c r="S149" i="9"/>
  <c r="S147" i="9"/>
  <c r="S130" i="9"/>
  <c r="S50" i="9"/>
  <c r="S120" i="9"/>
  <c r="S106" i="9"/>
  <c r="S129" i="9"/>
  <c r="S111" i="9"/>
  <c r="S126" i="9"/>
  <c r="S76" i="9"/>
  <c r="S140" i="9"/>
  <c r="S92" i="9"/>
  <c r="S116" i="9"/>
  <c r="S122" i="9"/>
  <c r="S145" i="9"/>
  <c r="S56" i="9"/>
  <c r="S110" i="9"/>
  <c r="S54" i="9"/>
  <c r="S63" i="9"/>
  <c r="S137" i="9"/>
  <c r="S53" i="9"/>
  <c r="S78" i="9"/>
  <c r="S80" i="9"/>
  <c r="S146" i="9"/>
  <c r="S85" i="9"/>
  <c r="S86" i="9"/>
  <c r="S55" i="9"/>
  <c r="S66" i="9"/>
  <c r="S117" i="9"/>
  <c r="S58" i="9"/>
  <c r="S69" i="9"/>
  <c r="S89" i="9"/>
  <c r="S97" i="9"/>
  <c r="S73" i="9"/>
  <c r="S114" i="9"/>
  <c r="S74" i="9"/>
  <c r="S118" i="9"/>
  <c r="S88" i="9"/>
  <c r="S100" i="9"/>
  <c r="S95" i="9"/>
  <c r="S65" i="9"/>
  <c r="S59" i="9"/>
  <c r="S67" i="9"/>
  <c r="S61" i="9"/>
  <c r="S81" i="9"/>
  <c r="S128" i="9"/>
  <c r="S124" i="9"/>
  <c r="S96" i="9"/>
  <c r="S119" i="9"/>
  <c r="S131" i="9"/>
  <c r="S143" i="9"/>
  <c r="S109" i="9"/>
  <c r="S144" i="9"/>
  <c r="S62" i="9"/>
  <c r="S68" i="9"/>
  <c r="S148" i="9"/>
  <c r="S64" i="9"/>
  <c r="S107" i="9"/>
  <c r="S79" i="9"/>
  <c r="S142" i="9"/>
  <c r="S134" i="9"/>
  <c r="S93" i="9"/>
  <c r="S104" i="9"/>
  <c r="S121" i="9"/>
  <c r="S141" i="9"/>
  <c r="S138" i="9"/>
  <c r="S115" i="9"/>
  <c r="S139" i="9"/>
  <c r="S71" i="9"/>
  <c r="S52" i="9"/>
  <c r="S70" i="9"/>
  <c r="S94" i="9"/>
  <c r="S108" i="9"/>
  <c r="S133" i="9"/>
  <c r="S112" i="9"/>
  <c r="S136" i="9"/>
  <c r="S103" i="9"/>
  <c r="S123" i="9"/>
  <c r="S105" i="9"/>
  <c r="S125" i="9"/>
  <c r="S72" i="9"/>
  <c r="S91" i="9"/>
  <c r="S51" i="9"/>
  <c r="BW35" i="9"/>
  <c r="A36" i="9"/>
  <c r="B30" i="9"/>
  <c r="BX37" i="9"/>
  <c r="CE37" i="9"/>
  <c r="BW37" i="9"/>
  <c r="A38" i="9"/>
  <c r="AX40" i="9"/>
  <c r="CH15" i="9"/>
  <c r="CI24" i="9"/>
  <c r="L98" i="9" s="1"/>
  <c r="BW25" i="9"/>
  <c r="CI25" i="9"/>
  <c r="M50" i="9" s="1"/>
  <c r="BW26" i="9"/>
  <c r="BW27" i="9"/>
  <c r="BW28" i="9"/>
  <c r="BW29" i="9"/>
  <c r="BW30" i="9"/>
  <c r="BW32" i="9"/>
  <c r="BW33" i="9"/>
  <c r="BW34" i="9"/>
  <c r="CI26" i="9"/>
  <c r="N98" i="9" s="1"/>
  <c r="CI27" i="9"/>
  <c r="O110" i="9" s="1"/>
  <c r="CI28" i="9"/>
  <c r="CI29" i="9"/>
  <c r="CI30" i="9"/>
  <c r="CI31" i="9"/>
  <c r="CI32" i="9"/>
  <c r="CI33" i="9"/>
  <c r="CI34" i="9"/>
  <c r="CI35" i="9"/>
  <c r="CI36" i="9"/>
  <c r="CI37" i="9"/>
  <c r="BZ37" i="9"/>
  <c r="CA37" i="9"/>
  <c r="BZ30" i="9"/>
  <c r="CA30" i="9"/>
  <c r="B31" i="9"/>
  <c r="BZ28" i="9"/>
  <c r="CA28" i="9"/>
  <c r="B29" i="9"/>
  <c r="CH31" i="9"/>
  <c r="E32" i="9"/>
  <c r="BZ35" i="9"/>
  <c r="CA35" i="9"/>
  <c r="B36" i="9"/>
  <c r="CB28" i="9"/>
  <c r="CC28" i="9"/>
  <c r="CH28" i="9"/>
  <c r="E29" i="9"/>
  <c r="CA27" i="9"/>
  <c r="B28" i="9"/>
  <c r="CB32" i="9"/>
  <c r="CC32" i="9"/>
  <c r="CF32" i="9"/>
  <c r="C33" i="9"/>
  <c r="T49" i="9"/>
  <c r="T123" i="9"/>
  <c r="T137" i="9"/>
  <c r="T145" i="9"/>
  <c r="T82" i="9"/>
  <c r="T111" i="9"/>
  <c r="T118" i="9"/>
  <c r="T143" i="9"/>
  <c r="T76" i="9"/>
  <c r="T88" i="9"/>
  <c r="T95" i="9"/>
  <c r="T138" i="9"/>
  <c r="T101" i="9"/>
  <c r="T56" i="9"/>
  <c r="T60" i="9"/>
  <c r="T136" i="9"/>
  <c r="T127" i="9"/>
  <c r="T59" i="9"/>
  <c r="T117" i="9"/>
  <c r="T107" i="9"/>
  <c r="T121" i="9"/>
  <c r="T80" i="9"/>
  <c r="T54" i="9"/>
  <c r="T135" i="9"/>
  <c r="T87" i="9"/>
  <c r="T85" i="9"/>
  <c r="T93" i="9"/>
  <c r="T68" i="9"/>
  <c r="T77" i="9"/>
  <c r="T71" i="9"/>
  <c r="T64" i="9"/>
  <c r="T120" i="9"/>
  <c r="T74" i="9"/>
  <c r="T66" i="9"/>
  <c r="T129" i="9"/>
  <c r="T58" i="9"/>
  <c r="T97" i="9"/>
  <c r="T104" i="9"/>
  <c r="T86" i="9"/>
  <c r="T147" i="9"/>
  <c r="T62" i="9"/>
  <c r="T128" i="9"/>
  <c r="T100" i="9"/>
  <c r="T132" i="9"/>
  <c r="T140" i="9"/>
  <c r="T69" i="9"/>
  <c r="T83" i="9"/>
  <c r="T50" i="9"/>
  <c r="T98" i="9"/>
  <c r="T102" i="9"/>
  <c r="T96" i="9"/>
  <c r="T130" i="9"/>
  <c r="T94" i="9"/>
  <c r="T65" i="9"/>
  <c r="T78" i="9"/>
  <c r="T119" i="9"/>
  <c r="T144" i="9"/>
  <c r="T110" i="9"/>
  <c r="T84" i="9"/>
  <c r="T79" i="9"/>
  <c r="T75" i="9"/>
  <c r="T81" i="9"/>
  <c r="T149" i="9"/>
  <c r="T131" i="9"/>
  <c r="T115" i="9"/>
  <c r="T55" i="9"/>
  <c r="T90" i="9"/>
  <c r="T114" i="9"/>
  <c r="T70" i="9"/>
  <c r="T61" i="9"/>
  <c r="T124" i="9"/>
  <c r="T134" i="9"/>
  <c r="T142" i="9"/>
  <c r="T99" i="9"/>
  <c r="T126" i="9"/>
  <c r="T105" i="9"/>
  <c r="T57" i="9"/>
  <c r="T146" i="9"/>
  <c r="T52" i="9"/>
  <c r="T112" i="9"/>
  <c r="T133" i="9"/>
  <c r="T109" i="9"/>
  <c r="T139" i="9"/>
  <c r="T148" i="9"/>
  <c r="T106" i="9"/>
  <c r="T91" i="9"/>
  <c r="T89" i="9"/>
  <c r="T141" i="9"/>
  <c r="T122" i="9"/>
  <c r="T72" i="9"/>
  <c r="T63" i="9"/>
  <c r="T108" i="9"/>
  <c r="T67" i="9"/>
  <c r="T125" i="9"/>
  <c r="T73" i="9"/>
  <c r="T92" i="9"/>
  <c r="T53" i="9"/>
  <c r="T51" i="9"/>
  <c r="T103" i="9"/>
  <c r="T116" i="9"/>
  <c r="T113" i="9"/>
  <c r="CF35" i="9"/>
  <c r="C36" i="9"/>
  <c r="W49" i="9"/>
  <c r="W149" i="9"/>
  <c r="W77" i="9"/>
  <c r="W76" i="9"/>
  <c r="W66" i="9"/>
  <c r="W69" i="9"/>
  <c r="W142" i="9"/>
  <c r="W103" i="9"/>
  <c r="W84" i="9"/>
  <c r="W80" i="9"/>
  <c r="W51" i="9"/>
  <c r="W138" i="9"/>
  <c r="W117" i="9"/>
  <c r="W65" i="9"/>
  <c r="W125" i="9"/>
  <c r="W122" i="9"/>
  <c r="W97" i="9"/>
  <c r="W100" i="9"/>
  <c r="W136" i="9"/>
  <c r="W79" i="9"/>
  <c r="W113" i="9"/>
  <c r="W89" i="9"/>
  <c r="W54" i="9"/>
  <c r="W137" i="9"/>
  <c r="W99" i="9"/>
  <c r="W98" i="9"/>
  <c r="W72" i="9"/>
  <c r="W131" i="9"/>
  <c r="W67" i="9"/>
  <c r="W121" i="9"/>
  <c r="W146" i="9"/>
  <c r="W106" i="9"/>
  <c r="W109" i="9"/>
  <c r="W85" i="9"/>
  <c r="W101" i="9"/>
  <c r="W74" i="9"/>
  <c r="W87" i="9"/>
  <c r="W108" i="9"/>
  <c r="W141" i="9"/>
  <c r="W93" i="9"/>
  <c r="W114" i="9"/>
  <c r="W73" i="9"/>
  <c r="W59" i="9"/>
  <c r="W75" i="9"/>
  <c r="W90" i="9"/>
  <c r="W135" i="9"/>
  <c r="W91" i="9"/>
  <c r="W71" i="9"/>
  <c r="W82" i="9"/>
  <c r="W107" i="9"/>
  <c r="W86" i="9"/>
  <c r="W112" i="9"/>
  <c r="W63" i="9"/>
  <c r="W120" i="9"/>
  <c r="W105" i="9"/>
  <c r="W128" i="9"/>
  <c r="W88" i="9"/>
  <c r="W50" i="9"/>
  <c r="W119" i="9"/>
  <c r="W83" i="9"/>
  <c r="W95" i="9"/>
  <c r="W116" i="9"/>
  <c r="W53" i="9"/>
  <c r="W115" i="9"/>
  <c r="W92" i="9"/>
  <c r="W56" i="9"/>
  <c r="W62" i="9"/>
  <c r="W96" i="9"/>
  <c r="W60" i="9"/>
  <c r="W94" i="9"/>
  <c r="W134" i="9"/>
  <c r="W148" i="9"/>
  <c r="W147" i="9"/>
  <c r="W110" i="9"/>
  <c r="W57" i="9"/>
  <c r="W78" i="9"/>
  <c r="W133" i="9"/>
  <c r="W55" i="9"/>
  <c r="W70" i="9"/>
  <c r="W132" i="9"/>
  <c r="W104" i="9"/>
  <c r="W52" i="9"/>
  <c r="W68" i="9"/>
  <c r="W143" i="9"/>
  <c r="W64" i="9"/>
  <c r="W124" i="9"/>
  <c r="W130" i="9"/>
  <c r="W81" i="9"/>
  <c r="W139" i="9"/>
  <c r="W58" i="9"/>
  <c r="W111" i="9"/>
  <c r="W123" i="9"/>
  <c r="W102" i="9"/>
  <c r="W61" i="9"/>
  <c r="W118" i="9"/>
  <c r="W145" i="9"/>
  <c r="W126" i="9"/>
  <c r="W140" i="9"/>
  <c r="W127" i="9"/>
  <c r="W144" i="9"/>
  <c r="W129" i="9"/>
  <c r="CF28" i="9"/>
  <c r="C29" i="9"/>
  <c r="P49" i="9"/>
  <c r="P58" i="9"/>
  <c r="P130" i="9"/>
  <c r="P74" i="9"/>
  <c r="P92" i="9"/>
  <c r="P50" i="9"/>
  <c r="P76" i="9"/>
  <c r="P124" i="9"/>
  <c r="P78" i="9"/>
  <c r="P87" i="9"/>
  <c r="P51" i="9"/>
  <c r="P123" i="9"/>
  <c r="P127" i="9"/>
  <c r="P52" i="9"/>
  <c r="P134" i="9"/>
  <c r="P126" i="9"/>
  <c r="P63" i="9"/>
  <c r="P59" i="9"/>
  <c r="P140" i="9"/>
  <c r="P97" i="9"/>
  <c r="P133" i="9"/>
  <c r="P122" i="9"/>
  <c r="P116" i="9"/>
  <c r="P56" i="9"/>
  <c r="P81" i="9"/>
  <c r="P113" i="9"/>
  <c r="P144" i="9"/>
  <c r="P102" i="9"/>
  <c r="P73" i="9"/>
  <c r="P142" i="9"/>
  <c r="P98" i="9"/>
  <c r="P82" i="9"/>
  <c r="P117" i="9"/>
  <c r="P71" i="9"/>
  <c r="P100" i="9"/>
  <c r="P110" i="9"/>
  <c r="P79" i="9"/>
  <c r="P65" i="9"/>
  <c r="P57" i="9"/>
  <c r="P120" i="9"/>
  <c r="P93" i="9"/>
  <c r="P146" i="9"/>
  <c r="P86" i="9"/>
  <c r="P62" i="9"/>
  <c r="P131" i="9"/>
  <c r="P115" i="9"/>
  <c r="P136" i="9"/>
  <c r="P77" i="9"/>
  <c r="P104" i="9"/>
  <c r="P128" i="9"/>
  <c r="P53" i="9"/>
  <c r="P145" i="9"/>
  <c r="P95" i="9"/>
  <c r="P70" i="9"/>
  <c r="P129" i="9"/>
  <c r="P109" i="9"/>
  <c r="P67" i="9"/>
  <c r="P138" i="9"/>
  <c r="P106" i="9"/>
  <c r="P80" i="9"/>
  <c r="P103" i="9"/>
  <c r="P55" i="9"/>
  <c r="P99" i="9"/>
  <c r="P132" i="9"/>
  <c r="P112" i="9"/>
  <c r="P111" i="9"/>
  <c r="P105" i="9"/>
  <c r="P69" i="9"/>
  <c r="P60" i="9"/>
  <c r="P141" i="9"/>
  <c r="P64" i="9"/>
  <c r="P139" i="9"/>
  <c r="P135" i="9"/>
  <c r="P89" i="9"/>
  <c r="P108" i="9"/>
  <c r="P149" i="9"/>
  <c r="P94" i="9"/>
  <c r="P137" i="9"/>
  <c r="P107" i="9"/>
  <c r="P66" i="9"/>
  <c r="P121" i="9"/>
  <c r="P61" i="9"/>
  <c r="P119" i="9"/>
  <c r="P125" i="9"/>
  <c r="P90" i="9"/>
  <c r="P88" i="9"/>
  <c r="P147" i="9"/>
  <c r="P118" i="9"/>
  <c r="P83" i="9"/>
  <c r="P72" i="9"/>
  <c r="P91" i="9"/>
  <c r="P114" i="9"/>
  <c r="P148" i="9"/>
  <c r="P68" i="9"/>
  <c r="P84" i="9"/>
  <c r="P143" i="9"/>
  <c r="P75" i="9"/>
  <c r="P85" i="9"/>
  <c r="P101" i="9"/>
  <c r="P96" i="9"/>
  <c r="P54" i="9"/>
  <c r="CB37" i="9"/>
  <c r="CC37" i="9"/>
  <c r="CH37" i="9"/>
  <c r="E38" i="9"/>
  <c r="CG29" i="9"/>
  <c r="D30" i="9"/>
  <c r="BZ36" i="9"/>
  <c r="CA36" i="9"/>
  <c r="B37" i="9"/>
  <c r="A31" i="9"/>
  <c r="CH29" i="9"/>
  <c r="E30" i="9"/>
  <c r="CF37" i="9"/>
  <c r="C38" i="9"/>
  <c r="BY29" i="9"/>
  <c r="B38" i="9"/>
  <c r="CH33" i="9"/>
  <c r="E34" i="9"/>
  <c r="CH36" i="9"/>
  <c r="E37" i="9"/>
  <c r="H50" i="9"/>
  <c r="I50" i="9"/>
  <c r="J50" i="9"/>
  <c r="K50" i="9"/>
  <c r="CA25" i="9"/>
  <c r="CF25" i="9"/>
  <c r="C26" i="9"/>
  <c r="M49" i="9"/>
  <c r="A26" i="9"/>
  <c r="M47" i="9"/>
  <c r="CA26" i="9"/>
  <c r="CF26" i="9"/>
  <c r="C27" i="9"/>
  <c r="N49" i="9"/>
  <c r="A27" i="9"/>
  <c r="N47" i="9"/>
  <c r="CF27" i="9"/>
  <c r="C28" i="9"/>
  <c r="O49" i="9"/>
  <c r="A28" i="9"/>
  <c r="O47" i="9"/>
  <c r="BY31" i="9"/>
  <c r="A30" i="9"/>
  <c r="BZ32" i="9"/>
  <c r="CA32" i="9"/>
  <c r="B33" i="9"/>
  <c r="CH30" i="9"/>
  <c r="E31" i="9"/>
  <c r="B27" i="9"/>
  <c r="BY35" i="9"/>
  <c r="CH35" i="9"/>
  <c r="H78" i="9"/>
  <c r="I78" i="9"/>
  <c r="J78" i="9"/>
  <c r="K78" i="9"/>
  <c r="H104" i="9"/>
  <c r="I104" i="9"/>
  <c r="J104" i="9"/>
  <c r="K104" i="9"/>
  <c r="H98" i="9"/>
  <c r="I98" i="9"/>
  <c r="J98" i="9"/>
  <c r="K98" i="9"/>
  <c r="CF36" i="9"/>
  <c r="C37" i="9"/>
  <c r="X49" i="9"/>
  <c r="X138" i="9"/>
  <c r="X103" i="9"/>
  <c r="X131" i="9"/>
  <c r="X123" i="9"/>
  <c r="X63" i="9"/>
  <c r="X132" i="9"/>
  <c r="X101" i="9"/>
  <c r="X70" i="9"/>
  <c r="X76" i="9"/>
  <c r="X113" i="9"/>
  <c r="X85" i="9"/>
  <c r="X119" i="9"/>
  <c r="X107" i="9"/>
  <c r="X54" i="9"/>
  <c r="X135" i="9"/>
  <c r="X115" i="9"/>
  <c r="X74" i="9"/>
  <c r="X83" i="9"/>
  <c r="X134" i="9"/>
  <c r="X133" i="9"/>
  <c r="X148" i="9"/>
  <c r="X66" i="9"/>
  <c r="X144" i="9"/>
  <c r="X52" i="9"/>
  <c r="X122" i="9"/>
  <c r="X82" i="9"/>
  <c r="X116" i="9"/>
  <c r="X106" i="9"/>
  <c r="X127" i="9"/>
  <c r="X109" i="9"/>
  <c r="X125" i="9"/>
  <c r="X72" i="9"/>
  <c r="X75" i="9"/>
  <c r="X100" i="9"/>
  <c r="X146" i="9"/>
  <c r="X139" i="9"/>
  <c r="X68" i="9"/>
  <c r="X124" i="9"/>
  <c r="X88" i="9"/>
  <c r="X136" i="9"/>
  <c r="X59" i="9"/>
  <c r="X147" i="9"/>
  <c r="X99" i="9"/>
  <c r="X130" i="9"/>
  <c r="X105" i="9"/>
  <c r="X126" i="9"/>
  <c r="X73" i="9"/>
  <c r="X64" i="9"/>
  <c r="X80" i="9"/>
  <c r="X50" i="9"/>
  <c r="X129" i="9"/>
  <c r="X143" i="9"/>
  <c r="X84" i="9"/>
  <c r="X91" i="9"/>
  <c r="X110" i="9"/>
  <c r="X61" i="9"/>
  <c r="X97" i="9"/>
  <c r="X128" i="9"/>
  <c r="X87" i="9"/>
  <c r="X51" i="9"/>
  <c r="X108" i="9"/>
  <c r="X111" i="9"/>
  <c r="X117" i="9"/>
  <c r="X56" i="9"/>
  <c r="X96" i="9"/>
  <c r="X62" i="9"/>
  <c r="X57" i="9"/>
  <c r="X120" i="9"/>
  <c r="X112" i="9"/>
  <c r="X118" i="9"/>
  <c r="X102" i="9"/>
  <c r="X90" i="9"/>
  <c r="X104" i="9"/>
  <c r="X140" i="9"/>
  <c r="X98" i="9"/>
  <c r="X137" i="9"/>
  <c r="X55" i="9"/>
  <c r="X114" i="9"/>
  <c r="X89" i="9"/>
  <c r="X121" i="9"/>
  <c r="X93" i="9"/>
  <c r="X142" i="9"/>
  <c r="X71" i="9"/>
  <c r="X77" i="9"/>
  <c r="X53" i="9"/>
  <c r="X69" i="9"/>
  <c r="X81" i="9"/>
  <c r="X92" i="9"/>
  <c r="X79" i="9"/>
  <c r="X149" i="9"/>
  <c r="X60" i="9"/>
  <c r="X141" i="9"/>
  <c r="X67" i="9"/>
  <c r="X65" i="9"/>
  <c r="X95" i="9"/>
  <c r="X78" i="9"/>
  <c r="X145" i="9"/>
  <c r="X58" i="9"/>
  <c r="X94" i="9"/>
  <c r="X86" i="9"/>
  <c r="Y49" i="9"/>
  <c r="Y137" i="9"/>
  <c r="Y97" i="9"/>
  <c r="Y88" i="9"/>
  <c r="Y80" i="9"/>
  <c r="Y104" i="9"/>
  <c r="Y130" i="9"/>
  <c r="Y125" i="9"/>
  <c r="Y118" i="9"/>
  <c r="Y58" i="9"/>
  <c r="Y53" i="9"/>
  <c r="Y122" i="9"/>
  <c r="Y92" i="9"/>
  <c r="Y129" i="9"/>
  <c r="Y55" i="9"/>
  <c r="Y114" i="9"/>
  <c r="Y119" i="9"/>
  <c r="Y57" i="9"/>
  <c r="Y50" i="9"/>
  <c r="Y139" i="9"/>
  <c r="Y133" i="9"/>
  <c r="Y146" i="9"/>
  <c r="Y124" i="9"/>
  <c r="Y93" i="9"/>
  <c r="Y143" i="9"/>
  <c r="Y98" i="9"/>
  <c r="Y144" i="9"/>
  <c r="Y103" i="9"/>
  <c r="Y127" i="9"/>
  <c r="Y95" i="9"/>
  <c r="Y78" i="9"/>
  <c r="Y84" i="9"/>
  <c r="Y99" i="9"/>
  <c r="Y76" i="9"/>
  <c r="Y61" i="9"/>
  <c r="Y111" i="9"/>
  <c r="Y89" i="9"/>
  <c r="Y62" i="9"/>
  <c r="Y63" i="9"/>
  <c r="Y77" i="9"/>
  <c r="Y128" i="9"/>
  <c r="Y59" i="9"/>
  <c r="Y70" i="9"/>
  <c r="Y141" i="9"/>
  <c r="Y105" i="9"/>
  <c r="Y145" i="9"/>
  <c r="Y69" i="9"/>
  <c r="Y85" i="9"/>
  <c r="Y81" i="9"/>
  <c r="Y109" i="9"/>
  <c r="Y73" i="9"/>
  <c r="Y52" i="9"/>
  <c r="Y132" i="9"/>
  <c r="Y115" i="9"/>
  <c r="Y102" i="9"/>
  <c r="Y87" i="9"/>
  <c r="Y106" i="9"/>
  <c r="Y113" i="9"/>
  <c r="Y64" i="9"/>
  <c r="Y66" i="9"/>
  <c r="Y67" i="9"/>
  <c r="Y108" i="9"/>
  <c r="Y148" i="9"/>
  <c r="Y131" i="9"/>
  <c r="Y71" i="9"/>
  <c r="Y60" i="9"/>
  <c r="Y68" i="9"/>
  <c r="Y83" i="9"/>
  <c r="Y65" i="9"/>
  <c r="Y140" i="9"/>
  <c r="Y75" i="9"/>
  <c r="Y100" i="9"/>
  <c r="Y86" i="9"/>
  <c r="Y149" i="9"/>
  <c r="Y123" i="9"/>
  <c r="Y136" i="9"/>
  <c r="Y117" i="9"/>
  <c r="Y91" i="9"/>
  <c r="Y96" i="9"/>
  <c r="Y120" i="9"/>
  <c r="Y79" i="9"/>
  <c r="Y138" i="9"/>
  <c r="Y134" i="9"/>
  <c r="Y72" i="9"/>
  <c r="Y112" i="9"/>
  <c r="Y82" i="9"/>
  <c r="Y116" i="9"/>
  <c r="Y121" i="9"/>
  <c r="Y74" i="9"/>
  <c r="Y94" i="9"/>
  <c r="Y147" i="9"/>
  <c r="Y54" i="9"/>
  <c r="Y142" i="9"/>
  <c r="Y90" i="9"/>
  <c r="Y107" i="9"/>
  <c r="Y56" i="9"/>
  <c r="Y126" i="9"/>
  <c r="Y51" i="9"/>
  <c r="Y110" i="9"/>
  <c r="Y101" i="9"/>
  <c r="Y135" i="9"/>
  <c r="CH34" i="9"/>
  <c r="E35" i="9"/>
  <c r="CG28" i="9"/>
  <c r="D29" i="9"/>
  <c r="B26" i="9"/>
  <c r="BY37" i="9"/>
  <c r="CG37" i="9"/>
  <c r="CK37" i="9"/>
  <c r="CR37" i="9"/>
  <c r="CQ37" i="9"/>
  <c r="CM37" i="9"/>
  <c r="CN37" i="9"/>
  <c r="CL37" i="9"/>
  <c r="CO37" i="9"/>
  <c r="CJ37" i="9"/>
  <c r="CP37" i="9"/>
  <c r="A35" i="9"/>
  <c r="H82" i="9"/>
  <c r="I82" i="9"/>
  <c r="J82" i="9"/>
  <c r="K82" i="9"/>
  <c r="H85" i="9"/>
  <c r="I85" i="9"/>
  <c r="J85" i="9"/>
  <c r="K85" i="9"/>
  <c r="H73" i="9"/>
  <c r="I73" i="9"/>
  <c r="J73" i="9"/>
  <c r="K73" i="9"/>
  <c r="H87" i="9"/>
  <c r="I87" i="9"/>
  <c r="J87" i="9"/>
  <c r="K87" i="9"/>
  <c r="BY28" i="9"/>
  <c r="D38" i="9"/>
  <c r="CG32" i="9"/>
  <c r="D33" i="9"/>
  <c r="BZ34" i="9"/>
  <c r="CA34" i="9"/>
  <c r="B35" i="9"/>
  <c r="A33" i="9"/>
  <c r="CG34" i="9"/>
  <c r="D35" i="9"/>
  <c r="H110" i="9"/>
  <c r="I110" i="9"/>
  <c r="J110" i="9"/>
  <c r="K110" i="9"/>
  <c r="BY34" i="9"/>
  <c r="BZ33" i="9"/>
  <c r="CA33" i="9"/>
  <c r="B34" i="9"/>
  <c r="BZ31" i="9"/>
  <c r="CA31" i="9"/>
  <c r="B32" i="9"/>
  <c r="BY30" i="9"/>
  <c r="A29" i="9"/>
  <c r="CG33" i="9"/>
  <c r="D34" i="9"/>
  <c r="BA38" i="9"/>
  <c r="CH27" i="9"/>
  <c r="E28" i="9"/>
  <c r="CH32" i="9"/>
  <c r="E33" i="9"/>
  <c r="H93" i="9"/>
  <c r="I93" i="9"/>
  <c r="J93" i="9"/>
  <c r="K93" i="9"/>
  <c r="BY36" i="9"/>
  <c r="CO30" i="9"/>
  <c r="CR30" i="9"/>
  <c r="CJ30" i="9"/>
  <c r="CK30" i="9"/>
  <c r="CL30" i="9"/>
  <c r="CP30" i="9"/>
  <c r="CQ30" i="9"/>
  <c r="CN30" i="9"/>
  <c r="CM30" i="9"/>
  <c r="BY33" i="9"/>
  <c r="A34" i="9"/>
  <c r="BY32" i="9"/>
  <c r="E36" i="9"/>
  <c r="CP28" i="9"/>
  <c r="CN28" i="9"/>
  <c r="CR28" i="9"/>
  <c r="CJ28" i="9"/>
  <c r="CQ28" i="9"/>
  <c r="CK28" i="9"/>
  <c r="CO28" i="9"/>
  <c r="CL28" i="9"/>
  <c r="CM28" i="9"/>
  <c r="CR35" i="9"/>
  <c r="CL35" i="9"/>
  <c r="CO35" i="9"/>
  <c r="CK35" i="9"/>
  <c r="CQ35" i="9"/>
  <c r="CN35" i="9"/>
  <c r="CJ35" i="9"/>
  <c r="CP35" i="9"/>
  <c r="CM35" i="9"/>
  <c r="CR33" i="9"/>
  <c r="CO33" i="9"/>
  <c r="CK33" i="9"/>
  <c r="CQ33" i="9"/>
  <c r="CN33" i="9"/>
  <c r="CL33" i="9"/>
  <c r="CJ33" i="9"/>
  <c r="CP33" i="9"/>
  <c r="CM33" i="9"/>
  <c r="CR36" i="9"/>
  <c r="CO36" i="9"/>
  <c r="CP36" i="9"/>
  <c r="CQ36" i="9"/>
  <c r="CK36" i="9"/>
  <c r="CJ36" i="9"/>
  <c r="CL36" i="9"/>
  <c r="CN36" i="9"/>
  <c r="CM36" i="9"/>
  <c r="CK34" i="9"/>
  <c r="CL34" i="9"/>
  <c r="CJ34" i="9"/>
  <c r="CQ34" i="9"/>
  <c r="CR34" i="9"/>
  <c r="CP34" i="9"/>
  <c r="CN34" i="9"/>
  <c r="CO34" i="9"/>
  <c r="CM34" i="9"/>
  <c r="CP32" i="9"/>
  <c r="CO32" i="9"/>
  <c r="CR32" i="9"/>
  <c r="CL32" i="9"/>
  <c r="CJ32" i="9"/>
  <c r="CQ32" i="9"/>
  <c r="CN32" i="9"/>
  <c r="CK32" i="9"/>
  <c r="CM32" i="9"/>
  <c r="CJ9" i="9"/>
  <c r="CQ9" i="9"/>
  <c r="CH9" i="9"/>
  <c r="CK9" i="9"/>
  <c r="CP9" i="9"/>
  <c r="CO9" i="9"/>
  <c r="CN9" i="9"/>
  <c r="CL9" i="9"/>
  <c r="CI9" i="9"/>
  <c r="CM9" i="9"/>
  <c r="CL31" i="9"/>
  <c r="CO31" i="9"/>
  <c r="CM31" i="9"/>
  <c r="CJ31" i="9"/>
  <c r="CR31" i="9"/>
  <c r="CP31" i="9"/>
  <c r="CN31" i="9"/>
  <c r="CQ31" i="9"/>
  <c r="CK31" i="9"/>
  <c r="CR29" i="9"/>
  <c r="CJ29" i="9"/>
  <c r="CK29" i="9"/>
  <c r="CQ29" i="9"/>
  <c r="CO29" i="9"/>
  <c r="CL29" i="9"/>
  <c r="CN29" i="9"/>
  <c r="CP29" i="9"/>
  <c r="CM29" i="9"/>
  <c r="G49" i="9"/>
  <c r="R47" i="9"/>
  <c r="S47" i="9"/>
  <c r="P47" i="9"/>
  <c r="Y47" i="9"/>
  <c r="W47" i="9"/>
  <c r="T47" i="9"/>
  <c r="X47" i="9"/>
  <c r="V47" i="9"/>
  <c r="U47" i="9"/>
  <c r="G47" i="9"/>
  <c r="Q47" i="9"/>
  <c r="AX35" i="9"/>
  <c r="BD37" i="9"/>
  <c r="BB38" i="9"/>
  <c r="BF38" i="9"/>
  <c r="BC38" i="9"/>
  <c r="BE38" i="9"/>
  <c r="BB37" i="9"/>
  <c r="BD38" i="9"/>
  <c r="BE37" i="9"/>
  <c r="BC37" i="9"/>
  <c r="BF37" i="9"/>
  <c r="AX36" i="9" a="1"/>
  <c r="AX36" i="9"/>
  <c r="AY35" i="9" a="1"/>
  <c r="AY35" i="9"/>
  <c r="AY36" i="9"/>
  <c r="AZ36" i="9"/>
  <c r="AZ35" i="9"/>
  <c r="BA35" i="9"/>
  <c r="BA36" i="9"/>
  <c r="BB35" i="9"/>
  <c r="BB36" i="9"/>
  <c r="BC35" i="9"/>
  <c r="BC36" i="9"/>
  <c r="BD35" i="9"/>
  <c r="BD36" i="9"/>
  <c r="BE36" i="9"/>
  <c r="BF36" i="9"/>
  <c r="AZ37" i="9"/>
  <c r="AY38" i="9"/>
  <c r="AY39" i="9"/>
  <c r="AY40" i="9"/>
  <c r="CI15" i="9"/>
  <c r="AY37" i="9"/>
  <c r="AX38" i="9"/>
  <c r="AZ39" i="9"/>
  <c r="BA39" i="9"/>
  <c r="BA40" i="9"/>
  <c r="CK15" i="9"/>
  <c r="AZ40" i="9"/>
  <c r="CJ15" i="9"/>
  <c r="BB39" i="9"/>
  <c r="BC39" i="9"/>
  <c r="BD39" i="9"/>
  <c r="BD40" i="9"/>
  <c r="CN15" i="9"/>
  <c r="BC40" i="9"/>
  <c r="CM15" i="9"/>
  <c r="BB40" i="9"/>
  <c r="CL15" i="9"/>
  <c r="BE39" i="9"/>
  <c r="BE40" i="9"/>
  <c r="CO15" i="9"/>
  <c r="BF39" i="9"/>
  <c r="BA37" i="9"/>
  <c r="AZ38" i="9"/>
  <c r="BG39" i="9"/>
  <c r="BG40" i="9"/>
  <c r="CQ15" i="9"/>
  <c r="BF40" i="9"/>
  <c r="CP15" i="9"/>
  <c r="BE35" i="9"/>
  <c r="BF35" i="9"/>
  <c r="CH26" i="9"/>
  <c r="E27" i="9"/>
  <c r="AX37" i="9"/>
  <c r="CG24" i="9"/>
  <c r="D25" i="9"/>
  <c r="CG27" i="9"/>
  <c r="D28" i="9"/>
  <c r="BC59" i="9"/>
  <c r="CH25" i="9"/>
  <c r="E26" i="9"/>
  <c r="CG26" i="9"/>
  <c r="D27" i="9"/>
  <c r="CG25" i="9"/>
  <c r="D26" i="9"/>
  <c r="CH24" i="9"/>
  <c r="E25" i="9"/>
  <c r="L110" i="9" l="1"/>
  <c r="O93" i="9"/>
  <c r="L73" i="9"/>
  <c r="CJ27" i="9"/>
  <c r="O105" i="9" s="1"/>
  <c r="N87" i="9"/>
  <c r="N110" i="9"/>
  <c r="CJ24" i="9"/>
  <c r="CK24" i="9" s="1"/>
  <c r="CL24" i="9" s="1"/>
  <c r="L134" i="9" s="1"/>
  <c r="L82" i="9"/>
  <c r="CJ26" i="9"/>
  <c r="N86" i="9" s="1"/>
  <c r="N104" i="9"/>
  <c r="N85" i="9"/>
  <c r="N78" i="9"/>
  <c r="N50" i="9"/>
  <c r="N93" i="9"/>
  <c r="M85" i="9"/>
  <c r="CJ25" i="9"/>
  <c r="M94" i="9" s="1"/>
  <c r="O104" i="9"/>
  <c r="M87" i="9"/>
  <c r="M110" i="9"/>
  <c r="O78" i="9"/>
  <c r="M93" i="9"/>
  <c r="M73" i="9"/>
  <c r="M82" i="9"/>
  <c r="M78" i="9"/>
  <c r="M104" i="9"/>
  <c r="L93" i="9"/>
  <c r="O50" i="9"/>
  <c r="O82" i="9"/>
  <c r="O73" i="9"/>
  <c r="O98" i="9"/>
  <c r="O85" i="9"/>
  <c r="O87" i="9"/>
  <c r="L50" i="9"/>
  <c r="L85" i="9"/>
  <c r="L87" i="9"/>
  <c r="CH10" i="9"/>
  <c r="L78" i="9"/>
  <c r="L104" i="9"/>
  <c r="N73" i="9"/>
  <c r="N82" i="9"/>
  <c r="M98" i="9"/>
  <c r="CK27" i="9" l="1"/>
  <c r="O75" i="9" s="1"/>
  <c r="O74" i="9"/>
  <c r="O83" i="9"/>
  <c r="O88" i="9"/>
  <c r="O86" i="9"/>
  <c r="O79" i="9"/>
  <c r="O94" i="9"/>
  <c r="O141" i="9"/>
  <c r="O68" i="9"/>
  <c r="O99" i="9"/>
  <c r="AC110" i="9"/>
  <c r="AD110" i="9" s="1"/>
  <c r="J39" i="9" s="1"/>
  <c r="L94" i="9"/>
  <c r="L106" i="9"/>
  <c r="L75" i="9"/>
  <c r="L74" i="9"/>
  <c r="L60" i="9"/>
  <c r="L81" i="9"/>
  <c r="L69" i="9"/>
  <c r="L126" i="9"/>
  <c r="L70" i="9"/>
  <c r="L86" i="9"/>
  <c r="L141" i="9"/>
  <c r="L90" i="9"/>
  <c r="L96" i="9"/>
  <c r="CM24" i="9"/>
  <c r="L77" i="9" s="1"/>
  <c r="L105" i="9"/>
  <c r="L83" i="9"/>
  <c r="L99" i="9"/>
  <c r="L100" i="9"/>
  <c r="L142" i="9"/>
  <c r="L89" i="9"/>
  <c r="L143" i="9"/>
  <c r="L76" i="9"/>
  <c r="L79" i="9"/>
  <c r="L64" i="9"/>
  <c r="L84" i="9"/>
  <c r="L88" i="9"/>
  <c r="L95" i="9"/>
  <c r="L80" i="9"/>
  <c r="L133" i="9"/>
  <c r="L68" i="9"/>
  <c r="N74" i="9"/>
  <c r="N141" i="9"/>
  <c r="N83" i="9"/>
  <c r="N79" i="9"/>
  <c r="N94" i="9"/>
  <c r="N68" i="9"/>
  <c r="N99" i="9"/>
  <c r="N88" i="9"/>
  <c r="CK26" i="9"/>
  <c r="N89" i="9" s="1"/>
  <c r="N105" i="9"/>
  <c r="M83" i="9"/>
  <c r="M141" i="9"/>
  <c r="M74" i="9"/>
  <c r="M105" i="9"/>
  <c r="M99" i="9"/>
  <c r="CK25" i="9"/>
  <c r="M80" i="9" s="1"/>
  <c r="M86" i="9"/>
  <c r="M68" i="9"/>
  <c r="AC85" i="9"/>
  <c r="AD85" i="9" s="1"/>
  <c r="J43" i="9" s="1"/>
  <c r="AC104" i="9"/>
  <c r="AD104" i="9" s="1"/>
  <c r="J38" i="9" s="1"/>
  <c r="AC82" i="9"/>
  <c r="AD82" i="9" s="1"/>
  <c r="J42" i="9" s="1"/>
  <c r="AC78" i="9"/>
  <c r="AD78" i="9" s="1"/>
  <c r="J41" i="9" s="1"/>
  <c r="AC50" i="9"/>
  <c r="AD50" i="9" s="1"/>
  <c r="J35" i="9" s="1"/>
  <c r="CI10" i="9"/>
  <c r="M79" i="9"/>
  <c r="M88" i="9"/>
  <c r="AC98" i="9"/>
  <c r="AD98" i="9" s="1"/>
  <c r="J37" i="9" s="1"/>
  <c r="AC73" i="9"/>
  <c r="AD73" i="9" s="1"/>
  <c r="J40" i="9" s="1"/>
  <c r="AC87" i="9"/>
  <c r="AD87" i="9" s="1"/>
  <c r="J44" i="9" s="1"/>
  <c r="AC93" i="9"/>
  <c r="AD93" i="9" s="1"/>
  <c r="J36" i="9" s="1"/>
  <c r="O100" i="9" l="1"/>
  <c r="CL27" i="9"/>
  <c r="O80" i="9"/>
  <c r="O64" i="9"/>
  <c r="O84" i="9"/>
  <c r="O142" i="9"/>
  <c r="O133" i="9"/>
  <c r="O95" i="9"/>
  <c r="O89" i="9"/>
  <c r="O69" i="9"/>
  <c r="AC99" i="9"/>
  <c r="AD99" i="9" s="1"/>
  <c r="K37" i="9" s="1"/>
  <c r="L65" i="9"/>
  <c r="AC74" i="9"/>
  <c r="AD74" i="9" s="1"/>
  <c r="K40" i="9" s="1"/>
  <c r="AC83" i="9"/>
  <c r="AD83" i="9" s="1"/>
  <c r="K42" i="9" s="1"/>
  <c r="L120" i="9"/>
  <c r="AC94" i="9"/>
  <c r="AD94" i="9" s="1"/>
  <c r="K36" i="9" s="1"/>
  <c r="L144" i="9"/>
  <c r="AC105" i="9"/>
  <c r="AD105" i="9" s="1"/>
  <c r="K38" i="9" s="1"/>
  <c r="CN24" i="9"/>
  <c r="CO24" i="9" s="1"/>
  <c r="L135" i="9"/>
  <c r="AC68" i="9"/>
  <c r="AD68" i="9" s="1"/>
  <c r="K39" i="9" s="1"/>
  <c r="L127" i="9"/>
  <c r="L61" i="9"/>
  <c r="L71" i="9"/>
  <c r="L55" i="9"/>
  <c r="L91" i="9"/>
  <c r="AC86" i="9"/>
  <c r="AD86" i="9" s="1"/>
  <c r="K43" i="9" s="1"/>
  <c r="AC79" i="9"/>
  <c r="AD79" i="9" s="1"/>
  <c r="K41" i="9" s="1"/>
  <c r="AC141" i="9"/>
  <c r="AD141" i="9" s="1"/>
  <c r="K44" i="9" s="1"/>
  <c r="N95" i="9"/>
  <c r="N75" i="9"/>
  <c r="N142" i="9"/>
  <c r="N133" i="9"/>
  <c r="CL26" i="9"/>
  <c r="CM26" i="9" s="1"/>
  <c r="N84" i="9"/>
  <c r="N80" i="9"/>
  <c r="N64" i="9"/>
  <c r="N100" i="9"/>
  <c r="N69" i="9"/>
  <c r="AC88" i="9"/>
  <c r="AD88" i="9" s="1"/>
  <c r="K35" i="9" s="1"/>
  <c r="M89" i="9"/>
  <c r="M95" i="9"/>
  <c r="M142" i="9"/>
  <c r="CL25" i="9"/>
  <c r="M126" i="9" s="1"/>
  <c r="M75" i="9"/>
  <c r="CJ10" i="9"/>
  <c r="M100" i="9"/>
  <c r="M84" i="9"/>
  <c r="M133" i="9"/>
  <c r="M69" i="9"/>
  <c r="M64" i="9"/>
  <c r="AC80" i="9"/>
  <c r="AD80" i="9" s="1"/>
  <c r="L41" i="9" s="1"/>
  <c r="AC89" i="9"/>
  <c r="AD89" i="9" s="1"/>
  <c r="L35" i="9" s="1"/>
  <c r="CM27" i="9"/>
  <c r="O76" i="9"/>
  <c r="O96" i="9"/>
  <c r="O70" i="9"/>
  <c r="O106" i="9"/>
  <c r="O81" i="9"/>
  <c r="O90" i="9"/>
  <c r="O134" i="9"/>
  <c r="O143" i="9"/>
  <c r="O60" i="9"/>
  <c r="O126" i="9"/>
  <c r="AC95" i="9" l="1"/>
  <c r="AD95" i="9" s="1"/>
  <c r="L36" i="9" s="1"/>
  <c r="AC133" i="9"/>
  <c r="AD133" i="9" s="1"/>
  <c r="L43" i="9" s="1"/>
  <c r="L145" i="9"/>
  <c r="L66" i="9"/>
  <c r="L101" i="9"/>
  <c r="L128" i="9"/>
  <c r="L121" i="9"/>
  <c r="L56" i="9"/>
  <c r="L72" i="9"/>
  <c r="L92" i="9"/>
  <c r="L136" i="9"/>
  <c r="L115" i="9"/>
  <c r="AC75" i="9"/>
  <c r="AD75" i="9" s="1"/>
  <c r="L40" i="9" s="1"/>
  <c r="N90" i="9"/>
  <c r="AC64" i="9"/>
  <c r="AD64" i="9" s="1"/>
  <c r="L38" i="9" s="1"/>
  <c r="CM25" i="9"/>
  <c r="M135" i="9" s="1"/>
  <c r="M106" i="9"/>
  <c r="AC142" i="9"/>
  <c r="AD142" i="9" s="1"/>
  <c r="L44" i="9" s="1"/>
  <c r="CK10" i="9"/>
  <c r="N96" i="9"/>
  <c r="N143" i="9"/>
  <c r="N81" i="9"/>
  <c r="N76" i="9"/>
  <c r="AC100" i="9"/>
  <c r="AD100" i="9" s="1"/>
  <c r="L37" i="9" s="1"/>
  <c r="AC84" i="9"/>
  <c r="AD84" i="9" s="1"/>
  <c r="L42" i="9" s="1"/>
  <c r="AC69" i="9"/>
  <c r="AD69" i="9" s="1"/>
  <c r="L39" i="9" s="1"/>
  <c r="N134" i="9"/>
  <c r="N60" i="9"/>
  <c r="N106" i="9"/>
  <c r="N70" i="9"/>
  <c r="N126" i="9"/>
  <c r="AC126" i="9" s="1"/>
  <c r="AD126" i="9" s="1"/>
  <c r="M42" i="9" s="1"/>
  <c r="M70" i="9"/>
  <c r="M81" i="9"/>
  <c r="M76" i="9"/>
  <c r="M143" i="9"/>
  <c r="M60" i="9"/>
  <c r="AC60" i="9" s="1"/>
  <c r="AD60" i="9" s="1"/>
  <c r="M37" i="9" s="1"/>
  <c r="M96" i="9"/>
  <c r="M134" i="9"/>
  <c r="M90" i="9"/>
  <c r="M61" i="9"/>
  <c r="L51" i="9"/>
  <c r="L62" i="9"/>
  <c r="L116" i="9"/>
  <c r="CP24" i="9"/>
  <c r="L57" i="9"/>
  <c r="L129" i="9"/>
  <c r="L111" i="9"/>
  <c r="L67" i="9"/>
  <c r="L137" i="9"/>
  <c r="L146" i="9"/>
  <c r="L122" i="9"/>
  <c r="N91" i="9"/>
  <c r="N77" i="9"/>
  <c r="N55" i="9"/>
  <c r="N144" i="9"/>
  <c r="CN26" i="9"/>
  <c r="N120" i="9"/>
  <c r="N61" i="9"/>
  <c r="N71" i="9"/>
  <c r="N135" i="9"/>
  <c r="N127" i="9"/>
  <c r="N65" i="9"/>
  <c r="O127" i="9"/>
  <c r="O61" i="9"/>
  <c r="O91" i="9"/>
  <c r="O135" i="9"/>
  <c r="CN27" i="9"/>
  <c r="O144" i="9"/>
  <c r="O71" i="9"/>
  <c r="O120" i="9"/>
  <c r="O65" i="9"/>
  <c r="O77" i="9"/>
  <c r="O55" i="9"/>
  <c r="M77" i="9" l="1"/>
  <c r="AC77" i="9" s="1"/>
  <c r="AD77" i="9" s="1"/>
  <c r="M120" i="9"/>
  <c r="AC120" i="9" s="1"/>
  <c r="AD120" i="9" s="1"/>
  <c r="N41" i="9" s="1"/>
  <c r="M55" i="9"/>
  <c r="AC55" i="9" s="1"/>
  <c r="AD55" i="9" s="1"/>
  <c r="M71" i="9"/>
  <c r="AC71" i="9" s="1"/>
  <c r="AD71" i="9" s="1"/>
  <c r="CL10" i="9"/>
  <c r="M65" i="9"/>
  <c r="AC65" i="9" s="1"/>
  <c r="AD65" i="9" s="1"/>
  <c r="N38" i="9" s="1"/>
  <c r="M91" i="9"/>
  <c r="AC91" i="9" s="1"/>
  <c r="AD91" i="9" s="1"/>
  <c r="N35" i="9" s="1"/>
  <c r="M144" i="9"/>
  <c r="AC144" i="9" s="1"/>
  <c r="AD144" i="9" s="1"/>
  <c r="N44" i="9" s="1"/>
  <c r="CN25" i="9"/>
  <c r="M145" i="9" s="1"/>
  <c r="M127" i="9"/>
  <c r="AC127" i="9" s="1"/>
  <c r="AD127" i="9" s="1"/>
  <c r="N42" i="9" s="1"/>
  <c r="AC96" i="9"/>
  <c r="AD96" i="9" s="1"/>
  <c r="M36" i="9" s="1"/>
  <c r="AC90" i="9"/>
  <c r="AD90" i="9" s="1"/>
  <c r="M35" i="9" s="1"/>
  <c r="AC81" i="9"/>
  <c r="AD81" i="9" s="1"/>
  <c r="M41" i="9" s="1"/>
  <c r="AC106" i="9"/>
  <c r="AD106" i="9" s="1"/>
  <c r="M38" i="9" s="1"/>
  <c r="AC143" i="9"/>
  <c r="AD143" i="9" s="1"/>
  <c r="M44" i="9" s="1"/>
  <c r="AC76" i="9"/>
  <c r="AD76" i="9" s="1"/>
  <c r="M40" i="9" s="1"/>
  <c r="AC70" i="9"/>
  <c r="AD70" i="9" s="1"/>
  <c r="M39" i="9" s="1"/>
  <c r="AC134" i="9"/>
  <c r="AD134" i="9" s="1"/>
  <c r="M43" i="9" s="1"/>
  <c r="AC61" i="9"/>
  <c r="AD61" i="9" s="1"/>
  <c r="O66" i="9"/>
  <c r="O121" i="9"/>
  <c r="O115" i="9"/>
  <c r="O128" i="9"/>
  <c r="O101" i="9"/>
  <c r="O92" i="9"/>
  <c r="O136" i="9"/>
  <c r="CO27" i="9"/>
  <c r="O145" i="9"/>
  <c r="O56" i="9"/>
  <c r="O72" i="9"/>
  <c r="AC135" i="9"/>
  <c r="AD135" i="9" s="1"/>
  <c r="N43" i="9" s="1"/>
  <c r="N128" i="9"/>
  <c r="N92" i="9"/>
  <c r="N101" i="9"/>
  <c r="N72" i="9"/>
  <c r="N145" i="9"/>
  <c r="N121" i="9"/>
  <c r="N66" i="9"/>
  <c r="N56" i="9"/>
  <c r="N136" i="9"/>
  <c r="N115" i="9"/>
  <c r="CO26" i="9"/>
  <c r="CQ24" i="9"/>
  <c r="L138" i="9"/>
  <c r="L63" i="9"/>
  <c r="L58" i="9"/>
  <c r="L52" i="9"/>
  <c r="L112" i="9"/>
  <c r="L147" i="9"/>
  <c r="L117" i="9"/>
  <c r="L130" i="9"/>
  <c r="L123" i="9"/>
  <c r="L107" i="9"/>
  <c r="CM10" i="9" l="1"/>
  <c r="CO25" i="9"/>
  <c r="M122" i="9" s="1"/>
  <c r="M101" i="9"/>
  <c r="AC101" i="9" s="1"/>
  <c r="AD101" i="9" s="1"/>
  <c r="O37" i="9" s="1"/>
  <c r="M136" i="9"/>
  <c r="AC136" i="9" s="1"/>
  <c r="AD136" i="9" s="1"/>
  <c r="O43" i="9" s="1"/>
  <c r="M66" i="9"/>
  <c r="AC66" i="9" s="1"/>
  <c r="AD66" i="9" s="1"/>
  <c r="O38" i="9" s="1"/>
  <c r="M121" i="9"/>
  <c r="AC121" i="9" s="1"/>
  <c r="AD121" i="9" s="1"/>
  <c r="O41" i="9" s="1"/>
  <c r="M128" i="9"/>
  <c r="AC128" i="9" s="1"/>
  <c r="AD128" i="9" s="1"/>
  <c r="O42" i="9" s="1"/>
  <c r="M115" i="9"/>
  <c r="AC115" i="9" s="1"/>
  <c r="AD115" i="9" s="1"/>
  <c r="O40" i="9" s="1"/>
  <c r="M56" i="9"/>
  <c r="AC56" i="9" s="1"/>
  <c r="AD56" i="9" s="1"/>
  <c r="M92" i="9"/>
  <c r="AC92" i="9" s="1"/>
  <c r="AD92" i="9" s="1"/>
  <c r="O35" i="9" s="1"/>
  <c r="M72" i="9"/>
  <c r="AC72" i="9" s="1"/>
  <c r="AD72" i="9" s="1"/>
  <c r="O39" i="9" s="1"/>
  <c r="AC145" i="9"/>
  <c r="AD145" i="9" s="1"/>
  <c r="O44" i="9" s="1"/>
  <c r="M137" i="9"/>
  <c r="M129" i="9"/>
  <c r="N39" i="9"/>
  <c r="L53" i="9"/>
  <c r="L59" i="9"/>
  <c r="CR24" i="9"/>
  <c r="L131" i="9"/>
  <c r="L139" i="9"/>
  <c r="L102" i="9"/>
  <c r="L148" i="9"/>
  <c r="L118" i="9"/>
  <c r="L113" i="9"/>
  <c r="L108" i="9"/>
  <c r="L124" i="9"/>
  <c r="N67" i="9"/>
  <c r="N129" i="9"/>
  <c r="N122" i="9"/>
  <c r="N51" i="9"/>
  <c r="N116" i="9"/>
  <c r="N57" i="9"/>
  <c r="CP26" i="9"/>
  <c r="N137" i="9"/>
  <c r="N111" i="9"/>
  <c r="N62" i="9"/>
  <c r="N146" i="9"/>
  <c r="N36" i="9"/>
  <c r="O67" i="9"/>
  <c r="O111" i="9"/>
  <c r="O51" i="9"/>
  <c r="O122" i="9"/>
  <c r="O137" i="9"/>
  <c r="CP27" i="9"/>
  <c r="O116" i="9"/>
  <c r="O129" i="9"/>
  <c r="O57" i="9"/>
  <c r="O146" i="9"/>
  <c r="O62" i="9"/>
  <c r="N40" i="9"/>
  <c r="N37" i="9"/>
  <c r="M111" i="9" l="1"/>
  <c r="AC111" i="9" s="1"/>
  <c r="AD111" i="9" s="1"/>
  <c r="P39" i="9" s="1"/>
  <c r="CP25" i="9"/>
  <c r="M117" i="9" s="1"/>
  <c r="CN10" i="9"/>
  <c r="M116" i="9"/>
  <c r="AC116" i="9" s="1"/>
  <c r="AD116" i="9" s="1"/>
  <c r="P40" i="9" s="1"/>
  <c r="M62" i="9"/>
  <c r="AC62" i="9" s="1"/>
  <c r="AD62" i="9" s="1"/>
  <c r="M146" i="9"/>
  <c r="AC146" i="9" s="1"/>
  <c r="AD146" i="9" s="1"/>
  <c r="P44" i="9" s="1"/>
  <c r="M67" i="9"/>
  <c r="M51" i="9"/>
  <c r="AC51" i="9" s="1"/>
  <c r="AD51" i="9" s="1"/>
  <c r="M57" i="9"/>
  <c r="AC57" i="9" s="1"/>
  <c r="AD57" i="9" s="1"/>
  <c r="AC67" i="9"/>
  <c r="AD67" i="9" s="1"/>
  <c r="P38" i="9" s="1"/>
  <c r="M63" i="9"/>
  <c r="M138" i="9"/>
  <c r="M147" i="9"/>
  <c r="M58" i="9"/>
  <c r="CQ25" i="9"/>
  <c r="L54" i="9"/>
  <c r="L125" i="9"/>
  <c r="L97" i="9"/>
  <c r="L103" i="9"/>
  <c r="L132" i="9"/>
  <c r="L149" i="9"/>
  <c r="L119" i="9"/>
  <c r="L140" i="9"/>
  <c r="L114" i="9"/>
  <c r="L109" i="9"/>
  <c r="AC129" i="9"/>
  <c r="AD129" i="9" s="1"/>
  <c r="P42" i="9" s="1"/>
  <c r="AC137" i="9"/>
  <c r="AD137" i="9" s="1"/>
  <c r="P43" i="9" s="1"/>
  <c r="CQ27" i="9"/>
  <c r="O138" i="9"/>
  <c r="O123" i="9"/>
  <c r="O58" i="9"/>
  <c r="O112" i="9"/>
  <c r="O63" i="9"/>
  <c r="O130" i="9"/>
  <c r="O52" i="9"/>
  <c r="O117" i="9"/>
  <c r="O107" i="9"/>
  <c r="O147" i="9"/>
  <c r="O36" i="9"/>
  <c r="N52" i="9"/>
  <c r="N58" i="9"/>
  <c r="N112" i="9"/>
  <c r="N123" i="9"/>
  <c r="N63" i="9"/>
  <c r="N117" i="9"/>
  <c r="CQ26" i="9"/>
  <c r="N130" i="9"/>
  <c r="N107" i="9"/>
  <c r="N147" i="9"/>
  <c r="N138" i="9"/>
  <c r="AC122" i="9"/>
  <c r="AD122" i="9" s="1"/>
  <c r="P41" i="9" s="1"/>
  <c r="M52" i="9" l="1"/>
  <c r="CO10" i="9"/>
  <c r="M107" i="9"/>
  <c r="AC107" i="9" s="1"/>
  <c r="AD107" i="9" s="1"/>
  <c r="Q38" i="9" s="1"/>
  <c r="M130" i="9"/>
  <c r="AC130" i="9" s="1"/>
  <c r="AD130" i="9" s="1"/>
  <c r="Q42" i="9" s="1"/>
  <c r="M123" i="9"/>
  <c r="M112" i="9"/>
  <c r="AC138" i="9"/>
  <c r="AD138" i="9" s="1"/>
  <c r="Q43" i="9" s="1"/>
  <c r="AC117" i="9"/>
  <c r="AD117" i="9" s="1"/>
  <c r="Q40" i="9" s="1"/>
  <c r="AC147" i="9"/>
  <c r="AD147" i="9" s="1"/>
  <c r="Q44" i="9" s="1"/>
  <c r="AC63" i="9"/>
  <c r="AD63" i="9" s="1"/>
  <c r="Q37" i="9" s="1"/>
  <c r="M124" i="9"/>
  <c r="M148" i="9"/>
  <c r="M113" i="9"/>
  <c r="M108" i="9"/>
  <c r="M59" i="9"/>
  <c r="M139" i="9"/>
  <c r="CR25" i="9"/>
  <c r="M53" i="9"/>
  <c r="M102" i="9"/>
  <c r="M118" i="9"/>
  <c r="M131" i="9"/>
  <c r="AC112" i="9"/>
  <c r="AD112" i="9" s="1"/>
  <c r="Q39" i="9" s="1"/>
  <c r="AC58" i="9"/>
  <c r="AD58" i="9" s="1"/>
  <c r="Q36" i="9" s="1"/>
  <c r="N124" i="9"/>
  <c r="N102" i="9"/>
  <c r="N113" i="9"/>
  <c r="N108" i="9"/>
  <c r="N131" i="9"/>
  <c r="N59" i="9"/>
  <c r="N148" i="9"/>
  <c r="CR26" i="9"/>
  <c r="N118" i="9"/>
  <c r="N139" i="9"/>
  <c r="N53" i="9"/>
  <c r="CP10" i="9"/>
  <c r="O139" i="9"/>
  <c r="O108" i="9"/>
  <c r="CR27" i="9"/>
  <c r="O148" i="9"/>
  <c r="O131" i="9"/>
  <c r="O124" i="9"/>
  <c r="O102" i="9"/>
  <c r="O118" i="9"/>
  <c r="O53" i="9"/>
  <c r="O113" i="9"/>
  <c r="O59" i="9"/>
  <c r="P36" i="9"/>
  <c r="P37" i="9"/>
  <c r="AC52" i="9"/>
  <c r="AD52" i="9" s="1"/>
  <c r="AC123" i="9"/>
  <c r="AD123" i="9" s="1"/>
  <c r="Q41" i="9" s="1"/>
  <c r="P35" i="9"/>
  <c r="AC124" i="9" l="1"/>
  <c r="AD124" i="9" s="1"/>
  <c r="R41" i="9" s="1"/>
  <c r="M103" i="9"/>
  <c r="M109" i="9"/>
  <c r="M132" i="9"/>
  <c r="M97" i="9"/>
  <c r="M149" i="9"/>
  <c r="M125" i="9"/>
  <c r="M119" i="9"/>
  <c r="M54" i="9"/>
  <c r="M114" i="9"/>
  <c r="M140" i="9"/>
  <c r="AC131" i="9"/>
  <c r="AD131" i="9" s="1"/>
  <c r="R42" i="9" s="1"/>
  <c r="AC118" i="9"/>
  <c r="AD118" i="9" s="1"/>
  <c r="R40" i="9" s="1"/>
  <c r="AC139" i="9"/>
  <c r="AD139" i="9" s="1"/>
  <c r="R43" i="9" s="1"/>
  <c r="AC59" i="9"/>
  <c r="AD59" i="9" s="1"/>
  <c r="AC102" i="9"/>
  <c r="AD102" i="9" s="1"/>
  <c r="R37" i="9" s="1"/>
  <c r="Q35" i="9"/>
  <c r="O149" i="9"/>
  <c r="O140" i="9"/>
  <c r="O103" i="9"/>
  <c r="O119" i="9"/>
  <c r="O114" i="9"/>
  <c r="O109" i="9"/>
  <c r="O125" i="9"/>
  <c r="O132" i="9"/>
  <c r="O54" i="9"/>
  <c r="O97" i="9"/>
  <c r="N125" i="9"/>
  <c r="N132" i="9"/>
  <c r="N119" i="9"/>
  <c r="N103" i="9"/>
  <c r="N149" i="9"/>
  <c r="N97" i="9"/>
  <c r="N114" i="9"/>
  <c r="AC114" i="9" s="1"/>
  <c r="AD114" i="9" s="1"/>
  <c r="S39" i="9" s="1"/>
  <c r="N109" i="9"/>
  <c r="N140" i="9"/>
  <c r="N54" i="9"/>
  <c r="CQ10" i="9"/>
  <c r="AC108" i="9"/>
  <c r="AD108" i="9" s="1"/>
  <c r="R38" i="9" s="1"/>
  <c r="AC53" i="9"/>
  <c r="AD53" i="9" s="1"/>
  <c r="AC148" i="9"/>
  <c r="AD148" i="9" s="1"/>
  <c r="R44" i="9" s="1"/>
  <c r="AC113" i="9"/>
  <c r="AD113" i="9" s="1"/>
  <c r="R39" i="9" s="1"/>
  <c r="AC119" i="9" l="1"/>
  <c r="AD119" i="9" s="1"/>
  <c r="S40" i="9" s="1"/>
  <c r="K11" i="9" s="1" a="1"/>
  <c r="K11" i="9" s="1"/>
  <c r="AC132" i="9"/>
  <c r="AD132" i="9" s="1"/>
  <c r="S42" i="9" s="1"/>
  <c r="K13" i="9" s="1" a="1"/>
  <c r="K13" i="9" s="1"/>
  <c r="AC140" i="9"/>
  <c r="AD140" i="9" s="1"/>
  <c r="S43" i="9" s="1"/>
  <c r="K14" i="9" s="1" a="1"/>
  <c r="K14" i="9" s="1"/>
  <c r="AC149" i="9"/>
  <c r="AD149" i="9" s="1"/>
  <c r="S44" i="9" s="1"/>
  <c r="K15" i="9" s="1" a="1"/>
  <c r="K15" i="9" s="1"/>
  <c r="AC125" i="9"/>
  <c r="AD125" i="9" s="1"/>
  <c r="S41" i="9" s="1"/>
  <c r="K12" i="9" s="1" a="1"/>
  <c r="K12" i="9" s="1"/>
  <c r="AC109" i="9"/>
  <c r="AD109" i="9" s="1"/>
  <c r="S38" i="9" s="1"/>
  <c r="K9" i="9" s="1" a="1"/>
  <c r="K9" i="9" s="1"/>
  <c r="AC54" i="9"/>
  <c r="AD54" i="9" s="1"/>
  <c r="AC97" i="9"/>
  <c r="AD97" i="9" s="1"/>
  <c r="S36" i="9" s="1"/>
  <c r="N10" i="9" a="1"/>
  <c r="N10" i="9" s="1"/>
  <c r="K10" i="9" a="1"/>
  <c r="K10" i="9" s="1"/>
  <c r="L10" i="9" a="1"/>
  <c r="L10" i="9" s="1"/>
  <c r="AC103" i="9"/>
  <c r="AD103" i="9" s="1"/>
  <c r="S37" i="9" s="1"/>
  <c r="K8" i="9" s="1" a="1"/>
  <c r="K8" i="9" s="1"/>
  <c r="R36" i="9"/>
  <c r="R35" i="9"/>
  <c r="N11" i="9" l="1" a="1"/>
  <c r="N11" i="9" s="1"/>
  <c r="L11" i="9" a="1"/>
  <c r="L11" i="9" s="1"/>
  <c r="M11" i="9" s="1"/>
  <c r="AX50" i="9" a="1"/>
  <c r="AX98" i="9" s="1"/>
  <c r="N9" i="9" a="1"/>
  <c r="N9" i="9" s="1"/>
  <c r="L9" i="9" a="1"/>
  <c r="L9" i="9" s="1"/>
  <c r="M9" i="9" s="1"/>
  <c r="N15" i="9" a="1"/>
  <c r="N15" i="9" s="1"/>
  <c r="L14" i="9" a="1"/>
  <c r="L14" i="9" s="1"/>
  <c r="M14" i="9" s="1"/>
  <c r="N14" i="9" a="1"/>
  <c r="N14" i="9" s="1"/>
  <c r="N13" i="9" a="1"/>
  <c r="N13" i="9" s="1"/>
  <c r="L13" i="9" a="1"/>
  <c r="L13" i="9" s="1"/>
  <c r="M13" i="9" s="1"/>
  <c r="L15" i="9" a="1"/>
  <c r="L15" i="9" s="1"/>
  <c r="M15" i="9" s="1"/>
  <c r="L12" i="9" a="1"/>
  <c r="L12" i="9" s="1"/>
  <c r="M12" i="9" s="1"/>
  <c r="N12" i="9" a="1"/>
  <c r="N12" i="9" s="1"/>
  <c r="AM50" i="9" a="1"/>
  <c r="AM136" i="9" s="1"/>
  <c r="S35" i="9"/>
  <c r="L6" i="9" s="1" a="1"/>
  <c r="L6" i="9" s="1"/>
  <c r="N7" i="9" a="1"/>
  <c r="N7" i="9" s="1"/>
  <c r="K7" i="9" a="1"/>
  <c r="K7" i="9" s="1"/>
  <c r="L7" i="9" a="1"/>
  <c r="L7" i="9" s="1"/>
  <c r="AX99" i="9"/>
  <c r="AX50" i="9"/>
  <c r="AX85" i="9"/>
  <c r="AX54" i="9"/>
  <c r="AX53" i="9"/>
  <c r="AX55" i="9"/>
  <c r="AX66" i="9"/>
  <c r="AX62" i="9"/>
  <c r="AX71" i="9"/>
  <c r="AX83" i="9"/>
  <c r="L8" i="9" a="1"/>
  <c r="L8" i="9" s="1"/>
  <c r="M8" i="9" s="1"/>
  <c r="N8" i="9" a="1"/>
  <c r="N8" i="9" s="1"/>
  <c r="M10" i="9"/>
  <c r="O10" i="9" s="1"/>
  <c r="O11" i="9" l="1"/>
  <c r="AX69" i="9"/>
  <c r="AX81" i="9"/>
  <c r="AX93" i="9"/>
  <c r="AX70" i="9"/>
  <c r="AX68" i="9"/>
  <c r="AX72" i="9"/>
  <c r="AX88" i="9"/>
  <c r="AX56" i="9"/>
  <c r="AX59" i="9"/>
  <c r="AX60" i="9"/>
  <c r="AX76" i="9"/>
  <c r="AX78" i="9"/>
  <c r="AX94" i="9"/>
  <c r="AX84" i="9"/>
  <c r="AX65" i="9"/>
  <c r="AX61" i="9"/>
  <c r="AX58" i="9"/>
  <c r="AX51" i="9"/>
  <c r="AX57" i="9"/>
  <c r="AX77" i="9"/>
  <c r="AX74" i="9"/>
  <c r="AX73" i="9"/>
  <c r="AX92" i="9"/>
  <c r="AX91" i="9"/>
  <c r="AX101" i="9"/>
  <c r="AX90" i="9"/>
  <c r="AX95" i="9"/>
  <c r="AX96" i="9"/>
  <c r="AX102" i="9"/>
  <c r="AX100" i="9"/>
  <c r="AX86" i="9"/>
  <c r="AX79" i="9"/>
  <c r="AX67" i="9"/>
  <c r="AX52" i="9"/>
  <c r="AX64" i="9"/>
  <c r="AX80" i="9"/>
  <c r="AX75" i="9"/>
  <c r="AX63" i="9"/>
  <c r="AX87" i="9"/>
  <c r="AX82" i="9"/>
  <c r="AX104" i="9"/>
  <c r="AX97" i="9"/>
  <c r="AX103" i="9"/>
  <c r="AX89" i="9"/>
  <c r="O9" i="9"/>
  <c r="O15" i="9"/>
  <c r="O14" i="9"/>
  <c r="O13" i="9"/>
  <c r="AM90" i="9"/>
  <c r="AM55" i="9"/>
  <c r="AM71" i="9"/>
  <c r="AM87" i="9"/>
  <c r="AM60" i="9"/>
  <c r="AM96" i="9"/>
  <c r="O12" i="9"/>
  <c r="AM58" i="9"/>
  <c r="AM83" i="9"/>
  <c r="AM88" i="9"/>
  <c r="AM125" i="9"/>
  <c r="AM59" i="9"/>
  <c r="AM51" i="9"/>
  <c r="AM77" i="9"/>
  <c r="AM76" i="9"/>
  <c r="AM64" i="9"/>
  <c r="AM50" i="9"/>
  <c r="AM82" i="9"/>
  <c r="AM147" i="9"/>
  <c r="AM92" i="9"/>
  <c r="AM106" i="9"/>
  <c r="AM119" i="9"/>
  <c r="AM123" i="9"/>
  <c r="AM109" i="9"/>
  <c r="AM121" i="9"/>
  <c r="AM131" i="9"/>
  <c r="AM137" i="9"/>
  <c r="AM52" i="9"/>
  <c r="AM57" i="9"/>
  <c r="AM66" i="9"/>
  <c r="AM65" i="9"/>
  <c r="AM75" i="9"/>
  <c r="AM74" i="9"/>
  <c r="AM86" i="9"/>
  <c r="AM139" i="9"/>
  <c r="AM146" i="9"/>
  <c r="AM98" i="9"/>
  <c r="AM117" i="9"/>
  <c r="AM105" i="9"/>
  <c r="AM148" i="9"/>
  <c r="AM138" i="9"/>
  <c r="AM97" i="9"/>
  <c r="AM116" i="9"/>
  <c r="AM114" i="9"/>
  <c r="AM133" i="9"/>
  <c r="AM54" i="9"/>
  <c r="AM62" i="9"/>
  <c r="AM56" i="9"/>
  <c r="AM61" i="9"/>
  <c r="AM70" i="9"/>
  <c r="AM69" i="9"/>
  <c r="AM78" i="9"/>
  <c r="AM79" i="9"/>
  <c r="AM100" i="9"/>
  <c r="AM132" i="9"/>
  <c r="AM93" i="9"/>
  <c r="AM112" i="9"/>
  <c r="AM122" i="9"/>
  <c r="AM145" i="9"/>
  <c r="AM91" i="9"/>
  <c r="AM103" i="9"/>
  <c r="AM110" i="9"/>
  <c r="AM99" i="9"/>
  <c r="AM107" i="9"/>
  <c r="AM129" i="9"/>
  <c r="AM104" i="9"/>
  <c r="AM149" i="9"/>
  <c r="AM130" i="9"/>
  <c r="AM111" i="9"/>
  <c r="AM134" i="9"/>
  <c r="AM95" i="9"/>
  <c r="AM115" i="9"/>
  <c r="AM118" i="9"/>
  <c r="AM108" i="9"/>
  <c r="AM94" i="9"/>
  <c r="AM128" i="9"/>
  <c r="M7" i="9"/>
  <c r="O7" i="9" s="1"/>
  <c r="AM53" i="9"/>
  <c r="AM63" i="9"/>
  <c r="AM67" i="9"/>
  <c r="AM72" i="9"/>
  <c r="AM81" i="9"/>
  <c r="AM84" i="9"/>
  <c r="AM80" i="9"/>
  <c r="AM73" i="9"/>
  <c r="AM68" i="9"/>
  <c r="AM85" i="9"/>
  <c r="AM126" i="9"/>
  <c r="AM143" i="9"/>
  <c r="AM144" i="9"/>
  <c r="AM102" i="9"/>
  <c r="AM120" i="9"/>
  <c r="AM124" i="9"/>
  <c r="AM89" i="9"/>
  <c r="AM140" i="9"/>
  <c r="AM142" i="9"/>
  <c r="AM127" i="9"/>
  <c r="AM141" i="9"/>
  <c r="AM113" i="9"/>
  <c r="AM101" i="9"/>
  <c r="AM135" i="9"/>
  <c r="O8" i="9"/>
  <c r="L16" i="9"/>
  <c r="N6" i="9" a="1"/>
  <c r="N6" i="9" s="1"/>
  <c r="N16" i="9" s="1"/>
  <c r="K6" i="9" a="1"/>
  <c r="K6" i="9" s="1"/>
  <c r="AN50" i="9" l="1" a="1"/>
  <c r="AN81" i="9" s="1"/>
  <c r="K16" i="9"/>
  <c r="M6" i="9"/>
  <c r="AN63" i="9" l="1"/>
  <c r="AN77" i="9"/>
  <c r="AN70" i="9"/>
  <c r="AN79" i="9"/>
  <c r="AN123" i="9"/>
  <c r="AN99" i="9"/>
  <c r="AN138" i="9"/>
  <c r="AN139" i="9"/>
  <c r="AN97" i="9"/>
  <c r="AN135" i="9"/>
  <c r="AN140" i="9"/>
  <c r="AN74" i="9"/>
  <c r="AN54" i="9"/>
  <c r="AN67" i="9"/>
  <c r="AN76" i="9"/>
  <c r="AN68" i="9"/>
  <c r="AN73" i="9"/>
  <c r="AN118" i="9"/>
  <c r="AN98" i="9"/>
  <c r="AN109" i="9"/>
  <c r="AN146" i="9"/>
  <c r="AN130" i="9"/>
  <c r="AN103" i="9"/>
  <c r="AN102" i="9"/>
  <c r="AN147" i="9"/>
  <c r="AN94" i="9"/>
  <c r="AN124" i="9"/>
  <c r="AN115" i="9"/>
  <c r="AN127" i="9"/>
  <c r="AN92" i="9"/>
  <c r="AN120" i="9"/>
  <c r="AN59" i="9"/>
  <c r="AN53" i="9"/>
  <c r="AN57" i="9"/>
  <c r="AN56" i="9"/>
  <c r="AN72" i="9"/>
  <c r="AN64" i="9"/>
  <c r="AN60" i="9"/>
  <c r="AN83" i="9"/>
  <c r="AN50" i="9"/>
  <c r="AN131" i="9"/>
  <c r="AN136" i="9"/>
  <c r="AN106" i="9"/>
  <c r="AN91" i="9"/>
  <c r="AN113" i="9"/>
  <c r="AN137" i="9"/>
  <c r="AN96" i="9"/>
  <c r="AN144" i="9"/>
  <c r="AN142" i="9"/>
  <c r="AN133" i="9"/>
  <c r="AN141" i="9"/>
  <c r="AN105" i="9"/>
  <c r="AN116" i="9"/>
  <c r="AN88" i="9"/>
  <c r="AN89" i="9"/>
  <c r="AN132" i="9"/>
  <c r="AN80" i="9"/>
  <c r="AN51" i="9"/>
  <c r="AN65" i="9"/>
  <c r="AN82" i="9"/>
  <c r="AN78" i="9"/>
  <c r="AN125" i="9"/>
  <c r="AN114" i="9"/>
  <c r="AN100" i="9"/>
  <c r="AN104" i="9"/>
  <c r="AN145" i="9"/>
  <c r="AN126" i="9"/>
  <c r="AN101" i="9"/>
  <c r="AN119" i="9"/>
  <c r="AN62" i="9"/>
  <c r="AN55" i="9"/>
  <c r="AN84" i="9"/>
  <c r="AN86" i="9"/>
  <c r="AN110" i="9"/>
  <c r="AN52" i="9"/>
  <c r="AN58" i="9"/>
  <c r="AN71" i="9"/>
  <c r="AN66" i="9"/>
  <c r="AN75" i="9"/>
  <c r="AN69" i="9"/>
  <c r="AN85" i="9"/>
  <c r="AN87" i="9"/>
  <c r="AN134" i="9"/>
  <c r="AN90" i="9"/>
  <c r="AN111" i="9"/>
  <c r="AN129" i="9"/>
  <c r="AN128" i="9"/>
  <c r="AN148" i="9"/>
  <c r="AN108" i="9"/>
  <c r="AN112" i="9"/>
  <c r="AN107" i="9"/>
  <c r="AN117" i="9"/>
  <c r="AN95" i="9"/>
  <c r="AN122" i="9"/>
  <c r="AN149" i="9"/>
  <c r="AN93" i="9"/>
  <c r="AN121" i="9"/>
  <c r="AN143" i="9"/>
  <c r="AN61" i="9"/>
  <c r="AO50" i="9" a="1"/>
  <c r="AO127" i="9" s="1"/>
  <c r="M16" i="9"/>
  <c r="O6" i="9"/>
  <c r="O16" i="9" s="1"/>
  <c r="AO57" i="9" l="1"/>
  <c r="AO135" i="9"/>
  <c r="AO116" i="9"/>
  <c r="AO86" i="9"/>
  <c r="AO50" i="9"/>
  <c r="AO143" i="9"/>
  <c r="AO77" i="9"/>
  <c r="AO62" i="9"/>
  <c r="AO134" i="9"/>
  <c r="AO120" i="9"/>
  <c r="AO142" i="9"/>
  <c r="AO104" i="9"/>
  <c r="AO80" i="9"/>
  <c r="AO67" i="9"/>
  <c r="AO91" i="9"/>
  <c r="AO84" i="9"/>
  <c r="AO51" i="9"/>
  <c r="AO117" i="9"/>
  <c r="AO139" i="9"/>
  <c r="AO65" i="9"/>
  <c r="AO72" i="9"/>
  <c r="AO137" i="9"/>
  <c r="AO138" i="9"/>
  <c r="AO125" i="9"/>
  <c r="AO103" i="9"/>
  <c r="AO73" i="9"/>
  <c r="AO98" i="9"/>
  <c r="AO89" i="9"/>
  <c r="AO53" i="9"/>
  <c r="AO119" i="9"/>
  <c r="AO95" i="9"/>
  <c r="AO64" i="9"/>
  <c r="AO61" i="9"/>
  <c r="AO115" i="9"/>
  <c r="AO110" i="9"/>
  <c r="AO92" i="9"/>
  <c r="AO96" i="9"/>
  <c r="AO82" i="9"/>
  <c r="AO133" i="9"/>
  <c r="AO101" i="9"/>
  <c r="AO56" i="9"/>
  <c r="AO122" i="9"/>
  <c r="AO94" i="9"/>
  <c r="AO123" i="9"/>
  <c r="AO79" i="9"/>
  <c r="AO59" i="9"/>
  <c r="AO93" i="9"/>
  <c r="AO131" i="9"/>
  <c r="AO99" i="9"/>
  <c r="AO102" i="9"/>
  <c r="AO68" i="9"/>
  <c r="AO113" i="9"/>
  <c r="AO106" i="9"/>
  <c r="AO70" i="9"/>
  <c r="AO124" i="9"/>
  <c r="AO90" i="9"/>
  <c r="AO52" i="9"/>
  <c r="AO63" i="9"/>
  <c r="AO121" i="9"/>
  <c r="AO114" i="9"/>
  <c r="AO112" i="9"/>
  <c r="AO129" i="9"/>
  <c r="AO74" i="9"/>
  <c r="AO111" i="9"/>
  <c r="AO109" i="9"/>
  <c r="AO69" i="9"/>
  <c r="AO132" i="9"/>
  <c r="AO100" i="9"/>
  <c r="AO78" i="9"/>
  <c r="AO75" i="9"/>
  <c r="AO54" i="9"/>
  <c r="AO141" i="9"/>
  <c r="AO97" i="9"/>
  <c r="AO149" i="9"/>
  <c r="AO107" i="9"/>
  <c r="AO76" i="9"/>
  <c r="AO85" i="9"/>
  <c r="AO140" i="9"/>
  <c r="AO108" i="9"/>
  <c r="AO60" i="9"/>
  <c r="AO126" i="9"/>
  <c r="AO71" i="9"/>
  <c r="AO58" i="9"/>
  <c r="AO66" i="9"/>
  <c r="AO136" i="9"/>
  <c r="AO128" i="9"/>
  <c r="AO146" i="9"/>
  <c r="AO105" i="9"/>
  <c r="AO81" i="9"/>
  <c r="AO118" i="9"/>
  <c r="AO147" i="9"/>
  <c r="AO87" i="9"/>
  <c r="AO88" i="9"/>
  <c r="AO148" i="9"/>
  <c r="AO83" i="9"/>
  <c r="AO55" i="9"/>
  <c r="AO145" i="9"/>
  <c r="AO144" i="9"/>
  <c r="AO130" i="9"/>
  <c r="AP47" i="9" l="1"/>
  <c r="AO47" i="9" s="1"/>
  <c r="AP75" i="9" s="1"/>
  <c r="AP92" i="9"/>
  <c r="AP65" i="9" l="1"/>
  <c r="AP107" i="9"/>
  <c r="AP109" i="9"/>
  <c r="AP100" i="9"/>
  <c r="AP68" i="9"/>
  <c r="AP70" i="9"/>
  <c r="AP54" i="9"/>
  <c r="AP117" i="9"/>
  <c r="AP72" i="9"/>
  <c r="AP113" i="9"/>
  <c r="AP134" i="9"/>
  <c r="AP128" i="9"/>
  <c r="AP121" i="9"/>
  <c r="AP58" i="9"/>
  <c r="AP71" i="9"/>
  <c r="AP82" i="9"/>
  <c r="AP119" i="9"/>
  <c r="AP91" i="9"/>
  <c r="AP53" i="9"/>
  <c r="AP50" i="9"/>
  <c r="AP146" i="9"/>
  <c r="AP51" i="9"/>
  <c r="AP78" i="9"/>
  <c r="AP127" i="9"/>
  <c r="AP148" i="9"/>
  <c r="AP55" i="9"/>
  <c r="AP86" i="9"/>
  <c r="AP138" i="9"/>
  <c r="AP136" i="9"/>
  <c r="AP85" i="9"/>
  <c r="AP133" i="9"/>
  <c r="AP102" i="9"/>
  <c r="AP149" i="9"/>
  <c r="AP105" i="9"/>
  <c r="AP132" i="9"/>
  <c r="AP87" i="9"/>
  <c r="AP83" i="9"/>
  <c r="AP73" i="9"/>
  <c r="AP63" i="9"/>
  <c r="AP122" i="9"/>
  <c r="AP103" i="9"/>
  <c r="AP94" i="9"/>
  <c r="AP125" i="9"/>
  <c r="AP52" i="9"/>
  <c r="AP101" i="9"/>
  <c r="AP126" i="9"/>
  <c r="AP106" i="9"/>
  <c r="AP137" i="9"/>
  <c r="AP131" i="9"/>
  <c r="AP142" i="9"/>
  <c r="AP123" i="9"/>
  <c r="AP79" i="9"/>
  <c r="AP98" i="9"/>
  <c r="AP61" i="9"/>
  <c r="AP80" i="9"/>
  <c r="AP95" i="9"/>
  <c r="AP57" i="9"/>
  <c r="AP67" i="9"/>
  <c r="AP69" i="9"/>
  <c r="AP145" i="9"/>
  <c r="AP116" i="9"/>
  <c r="AP81" i="9"/>
  <c r="AP124" i="9"/>
  <c r="AP93" i="9"/>
  <c r="AP147" i="9"/>
  <c r="AP60" i="9"/>
  <c r="AP76" i="9"/>
  <c r="AP62" i="9"/>
  <c r="AP120" i="9"/>
  <c r="AP56" i="9"/>
  <c r="AP108" i="9"/>
  <c r="AP64" i="9"/>
  <c r="AP59" i="9"/>
  <c r="AP112" i="9"/>
  <c r="AP97" i="9"/>
  <c r="AP115" i="9"/>
  <c r="AP74" i="9"/>
  <c r="AP99" i="9"/>
  <c r="AP118" i="9"/>
  <c r="AP114" i="9"/>
  <c r="AP129" i="9"/>
  <c r="AP89" i="9"/>
  <c r="AP88" i="9"/>
  <c r="AP77" i="9"/>
  <c r="AP141" i="9"/>
  <c r="AP135" i="9"/>
  <c r="AP130" i="9"/>
  <c r="AP84" i="9"/>
  <c r="AP110" i="9"/>
  <c r="AP104" i="9"/>
  <c r="AP143" i="9"/>
  <c r="AP66" i="9"/>
  <c r="AP111" i="9"/>
  <c r="AP96" i="9"/>
  <c r="AP144" i="9"/>
  <c r="AP140" i="9"/>
  <c r="AP139" i="9"/>
  <c r="AP90" i="9"/>
  <c r="AY50" i="9" l="1" a="1"/>
  <c r="AY82" i="9" s="1"/>
  <c r="AY79" i="9" l="1"/>
  <c r="AY76" i="9"/>
  <c r="AY58" i="9"/>
  <c r="AY92" i="9"/>
  <c r="AY100" i="9"/>
  <c r="AY69" i="9"/>
  <c r="AY72" i="9"/>
  <c r="AY96" i="9"/>
  <c r="AY67" i="9"/>
  <c r="AY55" i="9"/>
  <c r="AY102" i="9"/>
  <c r="AY87" i="9"/>
  <c r="AY91" i="9"/>
  <c r="AY63" i="9"/>
  <c r="AY104" i="9"/>
  <c r="AY86" i="9"/>
  <c r="BB59" i="9" s="1"/>
  <c r="AY62" i="9"/>
  <c r="AY80" i="9"/>
  <c r="AY59" i="9"/>
  <c r="AY83" i="9"/>
  <c r="AY88" i="9"/>
  <c r="AY68" i="9"/>
  <c r="AY97" i="9"/>
  <c r="AY65" i="9"/>
  <c r="AY52" i="9"/>
  <c r="AY101" i="9"/>
  <c r="AY51" i="9"/>
  <c r="AY95" i="9"/>
  <c r="AY61" i="9"/>
  <c r="AY71" i="9"/>
  <c r="AY84" i="9"/>
  <c r="AY85" i="9"/>
  <c r="AY94" i="9"/>
  <c r="AY70" i="9"/>
  <c r="AY78" i="9"/>
  <c r="AY98" i="9"/>
  <c r="AY103" i="9"/>
  <c r="AY56" i="9"/>
  <c r="AY73" i="9"/>
  <c r="AY77" i="9"/>
  <c r="AY64" i="9"/>
  <c r="AY57" i="9"/>
  <c r="AY66" i="9"/>
  <c r="AY89" i="9"/>
  <c r="AY75" i="9"/>
  <c r="AY99" i="9"/>
  <c r="AY81" i="9"/>
  <c r="AY90" i="9"/>
  <c r="AY53" i="9"/>
  <c r="AY93" i="9"/>
  <c r="AY50" i="9"/>
  <c r="AY60" i="9"/>
  <c r="AY74" i="9"/>
  <c r="AY54" i="9"/>
  <c r="BB55" i="9" l="1"/>
  <c r="BB50" i="9"/>
  <c r="BC57" i="9"/>
  <c r="BB54" i="9"/>
  <c r="BC55" i="9"/>
  <c r="BC58" i="9"/>
  <c r="BC54" i="9"/>
  <c r="BC52" i="9"/>
  <c r="BB51" i="9"/>
  <c r="BC51" i="9"/>
  <c r="BB52" i="9"/>
  <c r="BB58" i="9"/>
  <c r="BB57" i="9"/>
  <c r="BB53" i="9"/>
  <c r="BD57" i="9"/>
  <c r="BD59" i="9"/>
  <c r="BD56" i="9"/>
  <c r="BC50" i="9"/>
  <c r="BD50" i="9"/>
  <c r="AX47" i="9" a="1"/>
  <c r="AX47" i="9" s="1"/>
  <c r="BB56" i="9"/>
  <c r="BD58" i="9"/>
  <c r="BC56" i="9"/>
  <c r="BD55" i="9"/>
  <c r="BC53" i="9"/>
  <c r="AY47" i="9" l="1"/>
  <c r="AZ60" i="9" s="1"/>
  <c r="AZ72" i="9"/>
  <c r="AZ90" i="9"/>
  <c r="AZ74" i="9"/>
  <c r="AZ62" i="9"/>
  <c r="AZ61" i="9"/>
  <c r="AZ65" i="9" l="1"/>
  <c r="AZ81" i="9"/>
  <c r="AZ53" i="9"/>
  <c r="AZ54" i="9"/>
  <c r="AZ58" i="9"/>
  <c r="AZ51" i="9"/>
  <c r="AZ68" i="9"/>
  <c r="AZ102" i="9"/>
  <c r="AZ96" i="9"/>
  <c r="AZ92" i="9"/>
  <c r="AZ73" i="9"/>
  <c r="AZ78" i="9"/>
  <c r="AZ95" i="9"/>
  <c r="AZ87" i="9"/>
  <c r="AZ88" i="9"/>
  <c r="AZ77" i="9"/>
  <c r="AZ84" i="9"/>
  <c r="AZ50" i="9"/>
  <c r="AZ64" i="9"/>
  <c r="AZ100" i="9"/>
  <c r="AZ89" i="9"/>
  <c r="AZ80" i="9"/>
  <c r="AZ99" i="9"/>
  <c r="AZ59" i="9"/>
  <c r="AZ57" i="9"/>
  <c r="AZ52" i="9"/>
  <c r="AZ66" i="9"/>
  <c r="AZ91" i="9"/>
  <c r="AZ75" i="9"/>
  <c r="AZ83" i="9"/>
  <c r="AZ86" i="9"/>
  <c r="AZ93" i="9"/>
  <c r="AZ70" i="9"/>
  <c r="AZ82" i="9"/>
  <c r="AZ63" i="9"/>
  <c r="AZ67" i="9"/>
  <c r="AZ98" i="9"/>
  <c r="AZ94" i="9"/>
  <c r="AZ69" i="9"/>
  <c r="AZ76" i="9"/>
  <c r="AZ79" i="9"/>
  <c r="AZ101" i="9"/>
  <c r="AZ71" i="9"/>
  <c r="AZ85" i="9"/>
  <c r="AZ55" i="9"/>
  <c r="AZ56" i="9"/>
  <c r="AZ97" i="9"/>
</calcChain>
</file>

<file path=xl/sharedStrings.xml><?xml version="1.0" encoding="utf-8"?>
<sst xmlns="http://schemas.openxmlformats.org/spreadsheetml/2006/main" count="728" uniqueCount="149">
  <si>
    <t>Mean</t>
  </si>
  <si>
    <t>Period</t>
  </si>
  <si>
    <t>Dev</t>
  </si>
  <si>
    <t>Exp</t>
  </si>
  <si>
    <t>Valid Input</t>
  </si>
  <si>
    <t>Use Incremental Input</t>
  </si>
  <si>
    <t>Incremental Input Values</t>
  </si>
  <si>
    <t>Cumulative Input Values</t>
  </si>
  <si>
    <t>Incrementa Input Values Implied by Cumulative Input Values</t>
  </si>
  <si>
    <t>Validated Incremental Data Values (Positive Incrementals Only)</t>
  </si>
  <si>
    <t>Mask For Triangle</t>
  </si>
  <si>
    <r>
      <t>Vector of Parameters (</t>
    </r>
    <r>
      <rPr>
        <b/>
        <sz val="11"/>
        <color theme="1"/>
        <rFont val="Calibri"/>
        <family val="2"/>
      </rPr>
      <t>π)</t>
    </r>
  </si>
  <si>
    <t>κ</t>
  </si>
  <si>
    <t>Index of Triangle Cells</t>
  </si>
  <si>
    <t>Modeled Values</t>
  </si>
  <si>
    <t>Row</t>
  </si>
  <si>
    <t>Column</t>
  </si>
  <si>
    <t>X∙π</t>
  </si>
  <si>
    <r>
      <t>e</t>
    </r>
    <r>
      <rPr>
        <vertAlign val="superscript"/>
        <sz val="11"/>
        <color theme="1"/>
        <rFont val="Calibri"/>
        <family val="2"/>
      </rPr>
      <t>X∙π</t>
    </r>
  </si>
  <si>
    <t>Log-Linear Model with Parameter for Each Exposure and Devlopment Period</t>
  </si>
  <si>
    <t>Pay</t>
  </si>
  <si>
    <t>Manual Override For Included Data Points</t>
  </si>
  <si>
    <t xml:space="preserve">Manual Override For Included Diagonals (Payment Periods) </t>
  </si>
  <si>
    <t>Order of Precence For Exclusion Of Data Points</t>
  </si>
  <si>
    <t>1) Invalid raw input</t>
  </si>
  <si>
    <t>2) Override for diagonals</t>
  </si>
  <si>
    <t>3) Override for individal data points</t>
  </si>
  <si>
    <t>Reference Cell</t>
  </si>
  <si>
    <t>Get Row</t>
  </si>
  <si>
    <t>Model Matrix Row Index For Included Data Points</t>
  </si>
  <si>
    <t>Extended Model Matrix Row Index For Extrapolated Values</t>
  </si>
  <si>
    <t>Consolidated Row Index For Fitted And Extrapolated Values</t>
  </si>
  <si>
    <t>Mtrx Row</t>
  </si>
  <si>
    <t>Extended</t>
  </si>
  <si>
    <t>Model Matrix (X) - lightly shaded cells only, darker cells used for extrapolated values</t>
  </si>
  <si>
    <t>Validated Incremental Data Values - very dark cells are empty or manually excluded</t>
  </si>
  <si>
    <t>Fitted Incremental Values  - darker cells are values extrapolated using fitted parameters</t>
  </si>
  <si>
    <t>Included Data Points - reflect both validation and user selection</t>
  </si>
  <si>
    <t>Get Column</t>
  </si>
  <si>
    <t>Data Values</t>
  </si>
  <si>
    <t>Y</t>
  </si>
  <si>
    <t>h</t>
  </si>
  <si>
    <t>GLM Options</t>
  </si>
  <si>
    <t>Link Function</t>
  </si>
  <si>
    <t>Logarithm</t>
  </si>
  <si>
    <t>Variance Function</t>
  </si>
  <si>
    <t>Variance Functions</t>
  </si>
  <si>
    <t>Identity</t>
  </si>
  <si>
    <t>Poisson</t>
  </si>
  <si>
    <t>Gamma</t>
  </si>
  <si>
    <t>Tweedy</t>
  </si>
  <si>
    <t>Summary of Fitted and Extrapolated Amounts</t>
  </si>
  <si>
    <t>Past Amounts</t>
  </si>
  <si>
    <t>Extrapo.</t>
  </si>
  <si>
    <t>Fitted</t>
  </si>
  <si>
    <t>All</t>
  </si>
  <si>
    <t>Future</t>
  </si>
  <si>
    <t>Total</t>
  </si>
  <si>
    <t>Residuals</t>
  </si>
  <si>
    <t>Pearson</t>
  </si>
  <si>
    <t>DeLev</t>
  </si>
  <si>
    <t>Sqr(Var)</t>
  </si>
  <si>
    <t>Stand.</t>
  </si>
  <si>
    <t>Plots of Standardized Pearson Residuals</t>
  </si>
  <si>
    <t>ResDef</t>
  </si>
  <si>
    <t>Indx1</t>
  </si>
  <si>
    <t>Indx2</t>
  </si>
  <si>
    <t>Index</t>
  </si>
  <si>
    <t>Hat Matrix Diagonal Values &amp; Auxilary Indices</t>
  </si>
  <si>
    <t>Match</t>
  </si>
  <si>
    <t>Chart Series &amp; Auxilary Chart Data</t>
  </si>
  <si>
    <t>Resid.</t>
  </si>
  <si>
    <t>FittedY</t>
  </si>
  <si>
    <t>Avg_Exp</t>
  </si>
  <si>
    <t>Avg_Dev</t>
  </si>
  <si>
    <t>Avg_Pay</t>
  </si>
  <si>
    <t>ProjRes</t>
  </si>
  <si>
    <t>Dispersion Parameter</t>
  </si>
  <si>
    <t>Value</t>
  </si>
  <si>
    <t>Modeled Amounts</t>
  </si>
  <si>
    <t>Expected</t>
  </si>
  <si>
    <t>Reserve Amounts</t>
  </si>
  <si>
    <t>Reserve Outcome</t>
  </si>
  <si>
    <t>Std Error</t>
  </si>
  <si>
    <t>Avg Sim</t>
  </si>
  <si>
    <t>Avg Resmpl</t>
  </si>
  <si>
    <t>Avg Projct</t>
  </si>
  <si>
    <t>StEr/ExRes</t>
  </si>
  <si>
    <t>Bootstrap Options</t>
  </si>
  <si>
    <t>Number of Iterations</t>
  </si>
  <si>
    <t>Standard Deviations</t>
  </si>
  <si>
    <t>Reference Periods</t>
  </si>
  <si>
    <t>Has Data</t>
  </si>
  <si>
    <t>Num Diagonals</t>
  </si>
  <si>
    <t>Index 1</t>
  </si>
  <si>
    <t>Index 2</t>
  </si>
  <si>
    <t>Periods Included</t>
  </si>
  <si>
    <t>Included Diagonals (Payment Periods)</t>
  </si>
  <si>
    <t>Sort Index</t>
  </si>
  <si>
    <t>Num Parameters</t>
  </si>
  <si>
    <t>Fitted Incremental Values  - darker cells are values extrapolated using fitted parameters, very dark cells require expanded parameters for extrapolation</t>
  </si>
  <si>
    <t xml:space="preserve">Mask for identifying cells where model projection depends on extended parameters </t>
  </si>
  <si>
    <t>Expanded</t>
  </si>
  <si>
    <t>Num Expanded Pars</t>
  </si>
  <si>
    <t>past</t>
  </si>
  <si>
    <t>future</t>
  </si>
  <si>
    <t>Offset</t>
  </si>
  <si>
    <t>Slope</t>
  </si>
  <si>
    <t>Extrapolation Parameters</t>
  </si>
  <si>
    <t>Base Diag'l</t>
  </si>
  <si>
    <t>Expanded Parameters (Future) - calculated; these will be copied to parameter column by "Fit Model" or "Run Bootstrap" routines.</t>
  </si>
  <si>
    <t>Expanded Parameters (Past) - manual input; these will be copied to parameter column by "Fit Model" or "Run Bootstrap" routines.</t>
  </si>
  <si>
    <t>Trends</t>
  </si>
  <si>
    <t>α</t>
  </si>
  <si>
    <t>β</t>
  </si>
  <si>
    <t>γ</t>
  </si>
  <si>
    <t>Selection of Trend Groups - input TRUE to start a new trend group</t>
  </si>
  <si>
    <t>Start Period</t>
  </si>
  <si>
    <t>End Period</t>
  </si>
  <si>
    <t>Determine Start and End Periods for Development Period Parameters</t>
  </si>
  <si>
    <t>Determine Start and End Periods for Exposure Period Parameters</t>
  </si>
  <si>
    <t>Determine Start and End Periods for Payment Period Parameters</t>
  </si>
  <si>
    <t>Map Diag's</t>
  </si>
  <si>
    <t>Interim</t>
  </si>
  <si>
    <t>Included Payment Period Trend Groups</t>
  </si>
  <si>
    <t>Diag'l Has Data</t>
  </si>
  <si>
    <t>Pay Par Has Data</t>
  </si>
  <si>
    <t>Num Pay Pars Included</t>
  </si>
  <si>
    <t>Pay Pars Included</t>
  </si>
  <si>
    <t>Parameter</t>
  </si>
  <si>
    <t>Consolidate Parameters</t>
  </si>
  <si>
    <t>Start</t>
  </si>
  <si>
    <t>End</t>
  </si>
  <si>
    <t>NonBlank</t>
  </si>
  <si>
    <t>Par No</t>
  </si>
  <si>
    <t>NumPar</t>
  </si>
  <si>
    <t>RunTot</t>
  </si>
  <si>
    <t>Expanded Parameter (Future) - calculated; this will be copied to parameter column by "Fit Model" or "Run Bootstrap" routines.</t>
  </si>
  <si>
    <t>RefPeriod</t>
  </si>
  <si>
    <t>Par</t>
  </si>
  <si>
    <t>Check sum of all paramter values for period</t>
  </si>
  <si>
    <t>Mapping of diagonals to parameters</t>
  </si>
  <si>
    <t>ParType</t>
  </si>
  <si>
    <t>ParNo</t>
  </si>
  <si>
    <t>10-19</t>
  </si>
  <si>
    <t>Diag</t>
  </si>
  <si>
    <t>Payment Period Factors</t>
  </si>
  <si>
    <t>PickupPay</t>
  </si>
  <si>
    <t>Avg Trend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</si>
</sst>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_(* #,##0.0000_);_(* \(#,##0.0000\);_(* &quot;-&quot;??_);_(@_)"/>
    <numFmt numFmtId="167" formatCode="#,##0.000000"/>
    <numFmt numFmtId="168" formatCode="0.000"/>
    <numFmt numFmtId="169" formatCode="0.0000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1" applyNumberFormat="1" applyFont="1"/>
    <xf numFmtId="11" fontId="0" fillId="0" borderId="0" xfId="0" applyNumberFormat="1"/>
    <xf numFmtId="43" fontId="0" fillId="0" borderId="0" xfId="0" applyNumberFormat="1"/>
    <xf numFmtId="0" fontId="2" fillId="0" borderId="0" xfId="0" applyFont="1" applyAlignment="1"/>
    <xf numFmtId="0" fontId="0" fillId="0" borderId="0" xfId="0" applyAlignment="1"/>
    <xf numFmtId="0" fontId="0" fillId="2" borderId="0" xfId="0" applyFill="1" applyAlignment="1">
      <alignment horizontal="center" vertical="center"/>
    </xf>
    <xf numFmtId="2" fontId="0" fillId="3" borderId="0" xfId="1" applyNumberFormat="1" applyFont="1" applyFill="1" applyAlignment="1">
      <alignment horizontal="center" vertical="center"/>
    </xf>
    <xf numFmtId="4" fontId="0" fillId="4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" fontId="0" fillId="5" borderId="0" xfId="1" applyNumberFormat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3" fontId="0" fillId="5" borderId="0" xfId="1" applyNumberFormat="1" applyFont="1" applyFill="1" applyAlignment="1">
      <alignment horizontal="center" vertical="center"/>
    </xf>
    <xf numFmtId="4" fontId="0" fillId="6" borderId="0" xfId="1" applyNumberFormat="1" applyFont="1" applyFill="1" applyAlignment="1">
      <alignment horizontal="center" vertical="center"/>
    </xf>
    <xf numFmtId="3" fontId="0" fillId="0" borderId="0" xfId="0" applyNumberFormat="1"/>
    <xf numFmtId="3" fontId="0" fillId="4" borderId="0" xfId="1" applyNumberFormat="1" applyFont="1" applyFill="1" applyAlignment="1">
      <alignment horizontal="center" vertical="center"/>
    </xf>
    <xf numFmtId="0" fontId="4" fillId="0" borderId="0" xfId="0" applyFont="1"/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0" fillId="4" borderId="0" xfId="0" applyFill="1" applyAlignment="1">
      <alignment horizontal="center"/>
    </xf>
    <xf numFmtId="1" fontId="8" fillId="3" borderId="0" xfId="1" applyNumberFormat="1" applyFont="1" applyFill="1" applyAlignment="1">
      <alignment horizontal="center" vertical="center"/>
    </xf>
    <xf numFmtId="1" fontId="0" fillId="4" borderId="0" xfId="1" applyNumberFormat="1" applyFont="1" applyFill="1" applyAlignment="1">
      <alignment horizontal="center" vertical="center"/>
    </xf>
    <xf numFmtId="1" fontId="0" fillId="6" borderId="0" xfId="1" applyNumberFormat="1" applyFont="1" applyFill="1" applyAlignment="1">
      <alignment horizontal="center" vertical="center"/>
    </xf>
    <xf numFmtId="1" fontId="0" fillId="0" borderId="0" xfId="0" applyNumberFormat="1"/>
    <xf numFmtId="2" fontId="1" fillId="3" borderId="0" xfId="1" applyNumberFormat="1" applyFont="1" applyFill="1" applyAlignment="1">
      <alignment horizontal="center" vertical="center"/>
    </xf>
    <xf numFmtId="1" fontId="1" fillId="6" borderId="0" xfId="1" applyNumberFormat="1" applyFont="1" applyFill="1" applyAlignment="1">
      <alignment horizontal="center" vertical="center"/>
    </xf>
    <xf numFmtId="1" fontId="0" fillId="6" borderId="0" xfId="0" applyNumberFormat="1" applyFont="1" applyFill="1" applyAlignment="1">
      <alignment horizontal="center"/>
    </xf>
    <xf numFmtId="2" fontId="0" fillId="3" borderId="0" xfId="1" applyNumberFormat="1" applyFont="1" applyFill="1" applyAlignment="1">
      <alignment horizontal="left" vertical="center"/>
    </xf>
    <xf numFmtId="3" fontId="0" fillId="4" borderId="0" xfId="0" applyNumberFormat="1" applyFill="1" applyAlignment="1">
      <alignment horizontal="center"/>
    </xf>
    <xf numFmtId="167" fontId="0" fillId="4" borderId="0" xfId="0" applyNumberFormat="1" applyFill="1" applyAlignment="1">
      <alignment horizontal="center"/>
    </xf>
    <xf numFmtId="168" fontId="9" fillId="4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Continuous" vertical="center"/>
    </xf>
    <xf numFmtId="41" fontId="0" fillId="4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1" fontId="10" fillId="2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41" fontId="0" fillId="0" borderId="0" xfId="0" applyNumberFormat="1"/>
    <xf numFmtId="165" fontId="0" fillId="4" borderId="0" xfId="1" applyNumberFormat="1" applyFont="1" applyFill="1" applyAlignment="1">
      <alignment horizontal="center" vertical="center"/>
    </xf>
    <xf numFmtId="166" fontId="0" fillId="0" borderId="0" xfId="0" applyNumberFormat="1"/>
    <xf numFmtId="1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0" fillId="0" borderId="0" xfId="0" applyFont="1"/>
    <xf numFmtId="170" fontId="0" fillId="4" borderId="0" xfId="1" applyNumberFormat="1" applyFont="1" applyFill="1" applyAlignment="1">
      <alignment horizontal="center" vertical="center"/>
    </xf>
    <xf numFmtId="169" fontId="0" fillId="0" borderId="0" xfId="0" applyNumberFormat="1"/>
    <xf numFmtId="164" fontId="0" fillId="5" borderId="0" xfId="1" applyNumberFormat="1" applyFont="1" applyFill="1" applyAlignment="1">
      <alignment horizontal="center" vertical="center"/>
    </xf>
    <xf numFmtId="10" fontId="0" fillId="4" borderId="0" xfId="2" applyNumberFormat="1" applyFont="1" applyFill="1" applyAlignment="1">
      <alignment horizontal="right" vertical="center"/>
    </xf>
    <xf numFmtId="10" fontId="10" fillId="2" borderId="0" xfId="2" applyNumberFormat="1" applyFont="1" applyFill="1" applyAlignment="1">
      <alignment horizontal="right" vertical="center"/>
    </xf>
    <xf numFmtId="2" fontId="3" fillId="3" borderId="0" xfId="1" applyNumberFormat="1" applyFont="1" applyFill="1" applyAlignment="1">
      <alignment horizontal="center" vertical="center"/>
    </xf>
    <xf numFmtId="0" fontId="6" fillId="0" borderId="0" xfId="0" applyFont="1"/>
    <xf numFmtId="0" fontId="0" fillId="0" borderId="0" xfId="0" applyFont="1" applyAlignment="1">
      <alignment horizontal="center"/>
    </xf>
    <xf numFmtId="2" fontId="0" fillId="5" borderId="0" xfId="1" applyNumberFormat="1" applyFont="1" applyFill="1" applyAlignment="1">
      <alignment horizontal="center" vertical="center"/>
    </xf>
    <xf numFmtId="164" fontId="0" fillId="6" borderId="0" xfId="1" applyNumberFormat="1" applyFont="1" applyFill="1" applyAlignment="1">
      <alignment horizontal="center" vertical="center"/>
    </xf>
    <xf numFmtId="164" fontId="0" fillId="6" borderId="0" xfId="1" applyNumberFormat="1" applyFont="1" applyFill="1"/>
    <xf numFmtId="164" fontId="0" fillId="7" borderId="0" xfId="1" applyNumberFormat="1" applyFont="1" applyFill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quotePrefix="1" applyFill="1" applyAlignment="1">
      <alignment horizontal="center" vertical="center"/>
    </xf>
    <xf numFmtId="2" fontId="6" fillId="3" borderId="0" xfId="1" applyNumberFormat="1" applyFont="1" applyFill="1" applyAlignment="1">
      <alignment horizontal="center" vertical="center"/>
    </xf>
    <xf numFmtId="1" fontId="0" fillId="2" borderId="0" xfId="0" quotePrefix="1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2" borderId="0" xfId="0" quotePrefix="1" applyNumberForma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91">
    <dxf>
      <fill>
        <patternFill>
          <bgColor theme="0" tint="-0.24994659260841701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 patternType="solid"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theme="3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'Each Exp &amp; Dev'!Chart_Exp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  <c:pt idx="35">
                  <c:v>9</c:v>
                </c:pt>
              </c:numCache>
            </c:numRef>
          </c:xVal>
          <c:yVal>
            <c:numRef>
              <c:f>'Each Exp &amp; Dev'!Chart_Res</c:f>
              <c:numCache>
                <c:formatCode>0.0000</c:formatCode>
                <c:ptCount val="36"/>
                <c:pt idx="0">
                  <c:v>2.3681123840833749</c:v>
                </c:pt>
                <c:pt idx="1">
                  <c:v>-1.6677795484051279</c:v>
                </c:pt>
                <c:pt idx="2">
                  <c:v>-0.18536247310377796</c:v>
                </c:pt>
                <c:pt idx="3">
                  <c:v>-0.50135948959987853</c:v>
                </c:pt>
                <c:pt idx="4">
                  <c:v>-1.1449009351775394</c:v>
                </c:pt>
                <c:pt idx="5">
                  <c:v>-1.6345343731436326</c:v>
                </c:pt>
                <c:pt idx="6">
                  <c:v>2.0567644054534067</c:v>
                </c:pt>
                <c:pt idx="7">
                  <c:v>0.56097148550701603</c:v>
                </c:pt>
                <c:pt idx="8">
                  <c:v>0.50135948960052024</c:v>
                </c:pt>
                <c:pt idx="9">
                  <c:v>-0.40501739887444438</c:v>
                </c:pt>
                <c:pt idx="10">
                  <c:v>0.61775915948846805</c:v>
                </c:pt>
                <c:pt idx="11">
                  <c:v>4.6892683067823834E-2</c:v>
                </c:pt>
                <c:pt idx="12">
                  <c:v>-0.39131493877941564</c:v>
                </c:pt>
                <c:pt idx="13">
                  <c:v>1.1140345499435298</c:v>
                </c:pt>
                <c:pt idx="14">
                  <c:v>-1.2621621166235053</c:v>
                </c:pt>
                <c:pt idx="15">
                  <c:v>0.86432555243445575</c:v>
                </c:pt>
                <c:pt idx="16">
                  <c:v>-0.86335619310684619</c:v>
                </c:pt>
                <c:pt idx="17">
                  <c:v>-0.66142187791287899</c:v>
                </c:pt>
                <c:pt idx="18">
                  <c:v>0.31471708460891307</c:v>
                </c:pt>
                <c:pt idx="19">
                  <c:v>-0.12477669751153778</c:v>
                </c:pt>
                <c:pt idx="20">
                  <c:v>-0.11386013891740267</c:v>
                </c:pt>
                <c:pt idx="21">
                  <c:v>0.78909518601513784</c:v>
                </c:pt>
                <c:pt idx="22">
                  <c:v>0.22376561063401093</c:v>
                </c:pt>
                <c:pt idx="23">
                  <c:v>0.92749051438316876</c:v>
                </c:pt>
                <c:pt idx="24">
                  <c:v>-1.7420674426032177</c:v>
                </c:pt>
                <c:pt idx="25">
                  <c:v>-0.51167037991816444</c:v>
                </c:pt>
                <c:pt idx="26">
                  <c:v>1.5473119624215865</c:v>
                </c:pt>
                <c:pt idx="27">
                  <c:v>0.23468226270576847</c:v>
                </c:pt>
                <c:pt idx="28">
                  <c:v>-0.76484546044768753</c:v>
                </c:pt>
                <c:pt idx="29">
                  <c:v>-0.34070297909859115</c:v>
                </c:pt>
                <c:pt idx="30">
                  <c:v>0.99502975165344287</c:v>
                </c:pt>
                <c:pt idx="31">
                  <c:v>-1.4284010424700879</c:v>
                </c:pt>
                <c:pt idx="32">
                  <c:v>3.8884160776531569E-2</c:v>
                </c:pt>
                <c:pt idx="33">
                  <c:v>1.046068846082294</c:v>
                </c:pt>
                <c:pt idx="34">
                  <c:v>-0.65358360209755539</c:v>
                </c:pt>
                <c:pt idx="35">
                  <c:v>0.65358360209753341</c:v>
                </c:pt>
              </c:numCache>
            </c:numRef>
          </c:yVal>
          <c:smooth val="0"/>
        </c:ser>
        <c:ser>
          <c:idx val="1"/>
          <c:order val="1"/>
          <c:tx>
            <c:v>Average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'Each Exp &amp; Dev'!$AZ$49:$AZ$58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'Each Exp &amp; Dev'!$BA$49:$BA$58</c:f>
              <c:numCache>
                <c:formatCode>0.0000</c:formatCode>
                <c:ptCount val="10"/>
                <c:pt idx="0">
                  <c:v>3.4027182436476289E-3</c:v>
                </c:pt>
                <c:pt idx="1">
                  <c:v>6.7932014447954187E-2</c:v>
                </c:pt>
                <c:pt idx="2">
                  <c:v>-3.2920123774392032E-2</c:v>
                </c:pt>
                <c:pt idx="3">
                  <c:v>-3.6789551838091489E-2</c:v>
                </c:pt>
                <c:pt idx="4">
                  <c:v>4.075071125644629E-2</c:v>
                </c:pt>
                <c:pt idx="5">
                  <c:v>8.8966052983476818E-2</c:v>
                </c:pt>
                <c:pt idx="6">
                  <c:v>3.104089370323318E-2</c:v>
                </c:pt>
                <c:pt idx="7">
                  <c:v>-0.11448267853708745</c:v>
                </c:pt>
                <c:pt idx="8">
                  <c:v>-1.099120794378905E-14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19840"/>
        <c:axId val="84042496"/>
      </c:scatterChart>
      <c:valAx>
        <c:axId val="840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Exposure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4042496"/>
        <c:crosses val="autoZero"/>
        <c:crossBetween val="midCat"/>
      </c:valAx>
      <c:valAx>
        <c:axId val="8404249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4019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'Each Exp &amp; Dev'!Chart_Pay</c:f>
              <c:numCache>
                <c:formatCode>General</c:formatCode>
                <c:ptCount val="3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9</c:v>
                </c:pt>
                <c:pt idx="35">
                  <c:v>10</c:v>
                </c:pt>
              </c:numCache>
            </c:numRef>
          </c:xVal>
          <c:yVal>
            <c:numRef>
              <c:f>'Each Exp &amp; Dev'!Chart_Res</c:f>
              <c:numCache>
                <c:formatCode>0.0000</c:formatCode>
                <c:ptCount val="36"/>
                <c:pt idx="0">
                  <c:v>2.3681123840833749</c:v>
                </c:pt>
                <c:pt idx="1">
                  <c:v>-1.6677795484051279</c:v>
                </c:pt>
                <c:pt idx="2">
                  <c:v>-0.18536247310377796</c:v>
                </c:pt>
                <c:pt idx="3">
                  <c:v>-0.50135948959987853</c:v>
                </c:pt>
                <c:pt idx="4">
                  <c:v>-1.1449009351775394</c:v>
                </c:pt>
                <c:pt idx="5">
                  <c:v>-1.6345343731436326</c:v>
                </c:pt>
                <c:pt idx="6">
                  <c:v>2.0567644054534067</c:v>
                </c:pt>
                <c:pt idx="7">
                  <c:v>0.56097148550701603</c:v>
                </c:pt>
                <c:pt idx="8">
                  <c:v>0.50135948960052024</c:v>
                </c:pt>
                <c:pt idx="9">
                  <c:v>-0.40501739887444438</c:v>
                </c:pt>
                <c:pt idx="10">
                  <c:v>0.61775915948846805</c:v>
                </c:pt>
                <c:pt idx="11">
                  <c:v>4.6892683067823834E-2</c:v>
                </c:pt>
                <c:pt idx="12">
                  <c:v>-0.39131493877941564</c:v>
                </c:pt>
                <c:pt idx="13">
                  <c:v>1.1140345499435298</c:v>
                </c:pt>
                <c:pt idx="14">
                  <c:v>-1.2621621166235053</c:v>
                </c:pt>
                <c:pt idx="15">
                  <c:v>0.86432555243445575</c:v>
                </c:pt>
                <c:pt idx="16">
                  <c:v>-0.86335619310684619</c:v>
                </c:pt>
                <c:pt idx="17">
                  <c:v>-0.66142187791287899</c:v>
                </c:pt>
                <c:pt idx="18">
                  <c:v>0.31471708460891307</c:v>
                </c:pt>
                <c:pt idx="19">
                  <c:v>-0.12477669751153778</c:v>
                </c:pt>
                <c:pt idx="20">
                  <c:v>-0.11386013891740267</c:v>
                </c:pt>
                <c:pt idx="21">
                  <c:v>0.78909518601513784</c:v>
                </c:pt>
                <c:pt idx="22">
                  <c:v>0.22376561063401093</c:v>
                </c:pt>
                <c:pt idx="23">
                  <c:v>0.92749051438316876</c:v>
                </c:pt>
                <c:pt idx="24">
                  <c:v>-1.7420674426032177</c:v>
                </c:pt>
                <c:pt idx="25">
                  <c:v>-0.51167037991816444</c:v>
                </c:pt>
                <c:pt idx="26">
                  <c:v>1.5473119624215865</c:v>
                </c:pt>
                <c:pt idx="27">
                  <c:v>0.23468226270576847</c:v>
                </c:pt>
                <c:pt idx="28">
                  <c:v>-0.76484546044768753</c:v>
                </c:pt>
                <c:pt idx="29">
                  <c:v>-0.34070297909859115</c:v>
                </c:pt>
                <c:pt idx="30">
                  <c:v>0.99502975165344287</c:v>
                </c:pt>
                <c:pt idx="31">
                  <c:v>-1.4284010424700879</c:v>
                </c:pt>
                <c:pt idx="32">
                  <c:v>3.8884160776531569E-2</c:v>
                </c:pt>
                <c:pt idx="33">
                  <c:v>1.046068846082294</c:v>
                </c:pt>
                <c:pt idx="34">
                  <c:v>-0.65358360209755539</c:v>
                </c:pt>
                <c:pt idx="35">
                  <c:v>0.65358360209753341</c:v>
                </c:pt>
              </c:numCache>
            </c:numRef>
          </c:yVal>
          <c:smooth val="0"/>
        </c:ser>
        <c:ser>
          <c:idx val="1"/>
          <c:order val="1"/>
          <c:tx>
            <c:v>Averages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'Each Exp &amp; Dev'!$AZ$49:$AZ$58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'Each Exp &amp; Dev'!$BC$49:$BC$58</c:f>
              <c:numCache>
                <c:formatCode>0.0000</c:formatCode>
                <c:ptCount val="10"/>
                <c:pt idx="0">
                  <c:v>2.3681123840833749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-0.17470801027746438</c:v>
                </c:pt>
                <c:pt idx="6">
                  <c:v>-0.20127748339374038</c:v>
                </c:pt>
                <c:pt idx="7">
                  <c:v>-0.49297868961520103</c:v>
                </c:pt>
                <c:pt idx="8">
                  <c:v>-6.7789189760640564E-2</c:v>
                </c:pt>
                <c:pt idx="9">
                  <c:v>0.5347222132480316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8640"/>
        <c:axId val="85330560"/>
      </c:scatterChart>
      <c:valAx>
        <c:axId val="8532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Payment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330560"/>
        <c:crosses val="autoZero"/>
        <c:crossBetween val="midCat"/>
      </c:valAx>
      <c:valAx>
        <c:axId val="8533056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32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'Each Exp &amp; Dev'!Chart_Dev</c:f>
              <c:numCache>
                <c:formatCode>General</c:formatCode>
                <c:ptCount val="36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  <c:pt idx="35">
                  <c:v>2</c:v>
                </c:pt>
              </c:numCache>
            </c:numRef>
          </c:xVal>
          <c:yVal>
            <c:numRef>
              <c:f>'Each Exp &amp; Dev'!Chart_Res</c:f>
              <c:numCache>
                <c:formatCode>0.0000</c:formatCode>
                <c:ptCount val="36"/>
                <c:pt idx="0">
                  <c:v>2.3681123840833749</c:v>
                </c:pt>
                <c:pt idx="1">
                  <c:v>-1.6677795484051279</c:v>
                </c:pt>
                <c:pt idx="2">
                  <c:v>-0.18536247310377796</c:v>
                </c:pt>
                <c:pt idx="3">
                  <c:v>-0.50135948959987853</c:v>
                </c:pt>
                <c:pt idx="4">
                  <c:v>-1.1449009351775394</c:v>
                </c:pt>
                <c:pt idx="5">
                  <c:v>-1.6345343731436326</c:v>
                </c:pt>
                <c:pt idx="6">
                  <c:v>2.0567644054534067</c:v>
                </c:pt>
                <c:pt idx="7">
                  <c:v>0.56097148550701603</c:v>
                </c:pt>
                <c:pt idx="8">
                  <c:v>0.50135948960052024</c:v>
                </c:pt>
                <c:pt idx="9">
                  <c:v>-0.40501739887444438</c:v>
                </c:pt>
                <c:pt idx="10">
                  <c:v>0.61775915948846805</c:v>
                </c:pt>
                <c:pt idx="11">
                  <c:v>4.6892683067823834E-2</c:v>
                </c:pt>
                <c:pt idx="12">
                  <c:v>-0.39131493877941564</c:v>
                </c:pt>
                <c:pt idx="13">
                  <c:v>1.1140345499435298</c:v>
                </c:pt>
                <c:pt idx="14">
                  <c:v>-1.2621621166235053</c:v>
                </c:pt>
                <c:pt idx="15">
                  <c:v>0.86432555243445575</c:v>
                </c:pt>
                <c:pt idx="16">
                  <c:v>-0.86335619310684619</c:v>
                </c:pt>
                <c:pt idx="17">
                  <c:v>-0.66142187791287899</c:v>
                </c:pt>
                <c:pt idx="18">
                  <c:v>0.31471708460891307</c:v>
                </c:pt>
                <c:pt idx="19">
                  <c:v>-0.12477669751153778</c:v>
                </c:pt>
                <c:pt idx="20">
                  <c:v>-0.11386013891740267</c:v>
                </c:pt>
                <c:pt idx="21">
                  <c:v>0.78909518601513784</c:v>
                </c:pt>
                <c:pt idx="22">
                  <c:v>0.22376561063401093</c:v>
                </c:pt>
                <c:pt idx="23">
                  <c:v>0.92749051438316876</c:v>
                </c:pt>
                <c:pt idx="24">
                  <c:v>-1.7420674426032177</c:v>
                </c:pt>
                <c:pt idx="25">
                  <c:v>-0.51167037991816444</c:v>
                </c:pt>
                <c:pt idx="26">
                  <c:v>1.5473119624215865</c:v>
                </c:pt>
                <c:pt idx="27">
                  <c:v>0.23468226270576847</c:v>
                </c:pt>
                <c:pt idx="28">
                  <c:v>-0.76484546044768753</c:v>
                </c:pt>
                <c:pt idx="29">
                  <c:v>-0.34070297909859115</c:v>
                </c:pt>
                <c:pt idx="30">
                  <c:v>0.99502975165344287</c:v>
                </c:pt>
                <c:pt idx="31">
                  <c:v>-1.4284010424700879</c:v>
                </c:pt>
                <c:pt idx="32">
                  <c:v>3.8884160776531569E-2</c:v>
                </c:pt>
                <c:pt idx="33">
                  <c:v>1.046068846082294</c:v>
                </c:pt>
                <c:pt idx="34">
                  <c:v>-0.65358360209755539</c:v>
                </c:pt>
                <c:pt idx="35">
                  <c:v>0.65358360209753341</c:v>
                </c:pt>
              </c:numCache>
            </c:numRef>
          </c:yVal>
          <c:smooth val="0"/>
        </c:ser>
        <c:ser>
          <c:idx val="1"/>
          <c:order val="1"/>
          <c:tx>
            <c:v>Average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'Each Exp &amp; Dev'!$AZ$49:$AZ$58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'Each Exp &amp; Dev'!$BB$49:$BB$58</c:f>
              <c:numCache>
                <c:formatCode>0.0000</c:formatCode>
                <c:ptCount val="10"/>
                <c:pt idx="0">
                  <c:v>0.14891512257110223</c:v>
                </c:pt>
                <c:pt idx="1">
                  <c:v>3.8738187779333445E-2</c:v>
                </c:pt>
                <c:pt idx="2">
                  <c:v>7.8410011786585618E-2</c:v>
                </c:pt>
                <c:pt idx="3">
                  <c:v>-1.1608681162675966E-2</c:v>
                </c:pt>
                <c:pt idx="4">
                  <c:v>-7.1170413761678569E-2</c:v>
                </c:pt>
                <c:pt idx="5">
                  <c:v>6.295455101986998E-3</c:v>
                </c:pt>
                <c:pt idx="6">
                  <c:v>-0.10686966324768589</c:v>
                </c:pt>
                <c:pt idx="7">
                  <c:v>-5.2353087920591901E-3</c:v>
                </c:pt>
                <c:pt idx="8">
                  <c:v>3.2085445411667024E-13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0544"/>
        <c:axId val="85342464"/>
      </c:scatterChart>
      <c:valAx>
        <c:axId val="8534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Development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342464"/>
        <c:crosses val="autoZero"/>
        <c:crossBetween val="midCat"/>
      </c:valAx>
      <c:valAx>
        <c:axId val="8534246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340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'Each Exp &amp; Dev'!Chart_Fit</c:f>
              <c:numCache>
                <c:formatCode>0</c:formatCode>
                <c:ptCount val="36"/>
                <c:pt idx="0">
                  <c:v>227829.78764942911</c:v>
                </c:pt>
                <c:pt idx="1">
                  <c:v>241741.13977383036</c:v>
                </c:pt>
                <c:pt idx="2">
                  <c:v>148761.18687011313</c:v>
                </c:pt>
                <c:pt idx="3">
                  <c:v>253036.88570662832</c:v>
                </c:pt>
                <c:pt idx="4">
                  <c:v>537491.84894563397</c:v>
                </c:pt>
                <c:pt idx="5">
                  <c:v>432903.84246933699</c:v>
                </c:pt>
                <c:pt idx="6">
                  <c:v>381415.84188768623</c:v>
                </c:pt>
                <c:pt idx="7">
                  <c:v>234713.35240398321</c:v>
                </c:pt>
                <c:pt idx="8">
                  <c:v>399238.11429336114</c:v>
                </c:pt>
                <c:pt idx="9">
                  <c:v>1054357.8079687259</c:v>
                </c:pt>
                <c:pt idx="10">
                  <c:v>693987.90386121592</c:v>
                </c:pt>
                <c:pt idx="11">
                  <c:v>492468.82744424633</c:v>
                </c:pt>
                <c:pt idx="12">
                  <c:v>303052.46072588343</c:v>
                </c:pt>
                <c:pt idx="13">
                  <c:v>682690.75680733414</c:v>
                </c:pt>
                <c:pt idx="14">
                  <c:v>367517.25133301027</c:v>
                </c:pt>
                <c:pt idx="15">
                  <c:v>296003.80096540175</c:v>
                </c:pt>
                <c:pt idx="16">
                  <c:v>260798.19089425306</c:v>
                </c:pt>
                <c:pt idx="17">
                  <c:v>761338.19777382712</c:v>
                </c:pt>
                <c:pt idx="18">
                  <c:v>956632.02502428589</c:v>
                </c:pt>
                <c:pt idx="19">
                  <c:v>782410.62640195608</c:v>
                </c:pt>
                <c:pt idx="20">
                  <c:v>514989.79423457757</c:v>
                </c:pt>
                <c:pt idx="21">
                  <c:v>414780.35656535474</c:v>
                </c:pt>
                <c:pt idx="22">
                  <c:v>378443.72368343221</c:v>
                </c:pt>
                <c:pt idx="23">
                  <c:v>836553.1128733122</c:v>
                </c:pt>
                <c:pt idx="24">
                  <c:v>1051140.6110298759</c:v>
                </c:pt>
                <c:pt idx="25">
                  <c:v>859707.35078782227</c:v>
                </c:pt>
                <c:pt idx="26">
                  <c:v>565867.20162555855</c:v>
                </c:pt>
                <c:pt idx="27">
                  <c:v>421699.97946122062</c:v>
                </c:pt>
                <c:pt idx="28">
                  <c:v>932171.43908030773</c:v>
                </c:pt>
                <c:pt idx="29">
                  <c:v>1171286.3666169429</c:v>
                </c:pt>
                <c:pt idx="30">
                  <c:v>957972.21484150947</c:v>
                </c:pt>
                <c:pt idx="31">
                  <c:v>478369.61114527128</c:v>
                </c:pt>
                <c:pt idx="32">
                  <c:v>1057440.1483331881</c:v>
                </c:pt>
                <c:pt idx="33">
                  <c:v>1328688.2405215539</c:v>
                </c:pt>
                <c:pt idx="34">
                  <c:v>424634.89806064789</c:v>
                </c:pt>
                <c:pt idx="35">
                  <c:v>938659.10193935526</c:v>
                </c:pt>
              </c:numCache>
            </c:numRef>
          </c:xVal>
          <c:yVal>
            <c:numRef>
              <c:f>'Each Exp &amp; Dev'!Chart_Res</c:f>
              <c:numCache>
                <c:formatCode>0.0000</c:formatCode>
                <c:ptCount val="36"/>
                <c:pt idx="0">
                  <c:v>2.3681123840833749</c:v>
                </c:pt>
                <c:pt idx="1">
                  <c:v>-1.6677795484051279</c:v>
                </c:pt>
                <c:pt idx="2">
                  <c:v>-0.18536247310377796</c:v>
                </c:pt>
                <c:pt idx="3">
                  <c:v>-0.50135948959987853</c:v>
                </c:pt>
                <c:pt idx="4">
                  <c:v>-1.1449009351775394</c:v>
                </c:pt>
                <c:pt idx="5">
                  <c:v>-1.6345343731436326</c:v>
                </c:pt>
                <c:pt idx="6">
                  <c:v>2.0567644054534067</c:v>
                </c:pt>
                <c:pt idx="7">
                  <c:v>0.56097148550701603</c:v>
                </c:pt>
                <c:pt idx="8">
                  <c:v>0.50135948960052024</c:v>
                </c:pt>
                <c:pt idx="9">
                  <c:v>-0.40501739887444438</c:v>
                </c:pt>
                <c:pt idx="10">
                  <c:v>0.61775915948846805</c:v>
                </c:pt>
                <c:pt idx="11">
                  <c:v>4.6892683067823834E-2</c:v>
                </c:pt>
                <c:pt idx="12">
                  <c:v>-0.39131493877941564</c:v>
                </c:pt>
                <c:pt idx="13">
                  <c:v>1.1140345499435298</c:v>
                </c:pt>
                <c:pt idx="14">
                  <c:v>-1.2621621166235053</c:v>
                </c:pt>
                <c:pt idx="15">
                  <c:v>0.86432555243445575</c:v>
                </c:pt>
                <c:pt idx="16">
                  <c:v>-0.86335619310684619</c:v>
                </c:pt>
                <c:pt idx="17">
                  <c:v>-0.66142187791287899</c:v>
                </c:pt>
                <c:pt idx="18">
                  <c:v>0.31471708460891307</c:v>
                </c:pt>
                <c:pt idx="19">
                  <c:v>-0.12477669751153778</c:v>
                </c:pt>
                <c:pt idx="20">
                  <c:v>-0.11386013891740267</c:v>
                </c:pt>
                <c:pt idx="21">
                  <c:v>0.78909518601513784</c:v>
                </c:pt>
                <c:pt idx="22">
                  <c:v>0.22376561063401093</c:v>
                </c:pt>
                <c:pt idx="23">
                  <c:v>0.92749051438316876</c:v>
                </c:pt>
                <c:pt idx="24">
                  <c:v>-1.7420674426032177</c:v>
                </c:pt>
                <c:pt idx="25">
                  <c:v>-0.51167037991816444</c:v>
                </c:pt>
                <c:pt idx="26">
                  <c:v>1.5473119624215865</c:v>
                </c:pt>
                <c:pt idx="27">
                  <c:v>0.23468226270576847</c:v>
                </c:pt>
                <c:pt idx="28">
                  <c:v>-0.76484546044768753</c:v>
                </c:pt>
                <c:pt idx="29">
                  <c:v>-0.34070297909859115</c:v>
                </c:pt>
                <c:pt idx="30">
                  <c:v>0.99502975165344287</c:v>
                </c:pt>
                <c:pt idx="31">
                  <c:v>-1.4284010424700879</c:v>
                </c:pt>
                <c:pt idx="32">
                  <c:v>3.8884160776531569E-2</c:v>
                </c:pt>
                <c:pt idx="33">
                  <c:v>1.046068846082294</c:v>
                </c:pt>
                <c:pt idx="34">
                  <c:v>-0.65358360209755539</c:v>
                </c:pt>
                <c:pt idx="35">
                  <c:v>0.65358360209753341</c:v>
                </c:pt>
              </c:numCache>
            </c:numRef>
          </c:yVal>
          <c:smooth val="0"/>
        </c:ser>
        <c:ser>
          <c:idx val="1"/>
          <c:order val="1"/>
          <c:tx>
            <c:v>Regression Line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'Each Exp &amp; Dev'!Chart_Fit</c:f>
              <c:numCache>
                <c:formatCode>0</c:formatCode>
                <c:ptCount val="36"/>
                <c:pt idx="0">
                  <c:v>227829.78764942911</c:v>
                </c:pt>
                <c:pt idx="1">
                  <c:v>241741.13977383036</c:v>
                </c:pt>
                <c:pt idx="2">
                  <c:v>148761.18687011313</c:v>
                </c:pt>
                <c:pt idx="3">
                  <c:v>253036.88570662832</c:v>
                </c:pt>
                <c:pt idx="4">
                  <c:v>537491.84894563397</c:v>
                </c:pt>
                <c:pt idx="5">
                  <c:v>432903.84246933699</c:v>
                </c:pt>
                <c:pt idx="6">
                  <c:v>381415.84188768623</c:v>
                </c:pt>
                <c:pt idx="7">
                  <c:v>234713.35240398321</c:v>
                </c:pt>
                <c:pt idx="8">
                  <c:v>399238.11429336114</c:v>
                </c:pt>
                <c:pt idx="9">
                  <c:v>1054357.8079687259</c:v>
                </c:pt>
                <c:pt idx="10">
                  <c:v>693987.90386121592</c:v>
                </c:pt>
                <c:pt idx="11">
                  <c:v>492468.82744424633</c:v>
                </c:pt>
                <c:pt idx="12">
                  <c:v>303052.46072588343</c:v>
                </c:pt>
                <c:pt idx="13">
                  <c:v>682690.75680733414</c:v>
                </c:pt>
                <c:pt idx="14">
                  <c:v>367517.25133301027</c:v>
                </c:pt>
                <c:pt idx="15">
                  <c:v>296003.80096540175</c:v>
                </c:pt>
                <c:pt idx="16">
                  <c:v>260798.19089425306</c:v>
                </c:pt>
                <c:pt idx="17">
                  <c:v>761338.19777382712</c:v>
                </c:pt>
                <c:pt idx="18">
                  <c:v>956632.02502428589</c:v>
                </c:pt>
                <c:pt idx="19">
                  <c:v>782410.62640195608</c:v>
                </c:pt>
                <c:pt idx="20">
                  <c:v>514989.79423457757</c:v>
                </c:pt>
                <c:pt idx="21">
                  <c:v>414780.35656535474</c:v>
                </c:pt>
                <c:pt idx="22">
                  <c:v>378443.72368343221</c:v>
                </c:pt>
                <c:pt idx="23">
                  <c:v>836553.1128733122</c:v>
                </c:pt>
                <c:pt idx="24">
                  <c:v>1051140.6110298759</c:v>
                </c:pt>
                <c:pt idx="25">
                  <c:v>859707.35078782227</c:v>
                </c:pt>
                <c:pt idx="26">
                  <c:v>565867.20162555855</c:v>
                </c:pt>
                <c:pt idx="27">
                  <c:v>421699.97946122062</c:v>
                </c:pt>
                <c:pt idx="28">
                  <c:v>932171.43908030773</c:v>
                </c:pt>
                <c:pt idx="29">
                  <c:v>1171286.3666169429</c:v>
                </c:pt>
                <c:pt idx="30">
                  <c:v>957972.21484150947</c:v>
                </c:pt>
                <c:pt idx="31">
                  <c:v>478369.61114527128</c:v>
                </c:pt>
                <c:pt idx="32">
                  <c:v>1057440.1483331881</c:v>
                </c:pt>
                <c:pt idx="33">
                  <c:v>1328688.2405215539</c:v>
                </c:pt>
                <c:pt idx="34">
                  <c:v>424634.89806064789</c:v>
                </c:pt>
                <c:pt idx="35">
                  <c:v>938659.10193935526</c:v>
                </c:pt>
              </c:numCache>
            </c:numRef>
          </c:xVal>
          <c:yVal>
            <c:numRef>
              <c:f>'Each Exp &amp; Dev'!Chart_ExpRes</c:f>
              <c:numCache>
                <c:formatCode>General</c:formatCode>
                <c:ptCount val="36"/>
                <c:pt idx="0">
                  <c:v>-3.2589473445255677E-3</c:v>
                </c:pt>
                <c:pt idx="1">
                  <c:v>-2.6254884069885596E-3</c:v>
                </c:pt>
                <c:pt idx="2">
                  <c:v>-6.8593674470653161E-3</c:v>
                </c:pt>
                <c:pt idx="3">
                  <c:v>-2.1111321349819561E-3</c:v>
                </c:pt>
                <c:pt idx="4">
                  <c:v>1.0841637457733999E-2</c:v>
                </c:pt>
                <c:pt idx="5">
                  <c:v>6.0791810933825529E-3</c:v>
                </c:pt>
                <c:pt idx="6">
                  <c:v>3.7346545619070162E-3</c:v>
                </c:pt>
                <c:pt idx="7">
                  <c:v>-2.9455014927568836E-3</c:v>
                </c:pt>
                <c:pt idx="8">
                  <c:v>4.5461988058911277E-3</c:v>
                </c:pt>
                <c:pt idx="9">
                  <c:v>3.4377333939567267E-2</c:v>
                </c:pt>
                <c:pt idx="10">
                  <c:v>1.7967747399388896E-2</c:v>
                </c:pt>
                <c:pt idx="11">
                  <c:v>8.7914963132978054E-3</c:v>
                </c:pt>
                <c:pt idx="12">
                  <c:v>1.6634691440724735E-4</c:v>
                </c:pt>
                <c:pt idx="13">
                  <c:v>1.7453327326777922E-2</c:v>
                </c:pt>
                <c:pt idx="14">
                  <c:v>3.1017767275098914E-3</c:v>
                </c:pt>
                <c:pt idx="15">
                  <c:v>-1.5461660394857669E-4</c:v>
                </c:pt>
                <c:pt idx="16">
                  <c:v>-1.7577180243988823E-3</c:v>
                </c:pt>
                <c:pt idx="17">
                  <c:v>2.1034569750169131E-2</c:v>
                </c:pt>
                <c:pt idx="18">
                  <c:v>2.9927351645943047E-2</c:v>
                </c:pt>
                <c:pt idx="19">
                  <c:v>2.1994111147060735E-2</c:v>
                </c:pt>
                <c:pt idx="20">
                  <c:v>9.8169974700319466E-3</c:v>
                </c:pt>
                <c:pt idx="21">
                  <c:v>5.2539209732633766E-3</c:v>
                </c:pt>
                <c:pt idx="22">
                  <c:v>3.5993179804543213E-3</c:v>
                </c:pt>
                <c:pt idx="23">
                  <c:v>2.4459510746543109E-2</c:v>
                </c:pt>
                <c:pt idx="24">
                  <c:v>3.4230837600713437E-2</c:v>
                </c:pt>
                <c:pt idx="25">
                  <c:v>2.5513848155131698E-2</c:v>
                </c:pt>
                <c:pt idx="26">
                  <c:v>1.2133720398351573E-2</c:v>
                </c:pt>
                <c:pt idx="27">
                  <c:v>5.5690087468007483E-3</c:v>
                </c:pt>
                <c:pt idx="28">
                  <c:v>2.8813529161611971E-2</c:v>
                </c:pt>
                <c:pt idx="29">
                  <c:v>3.9701722242492292E-2</c:v>
                </c:pt>
                <c:pt idx="30">
                  <c:v>2.9988377720915824E-2</c:v>
                </c:pt>
                <c:pt idx="31">
                  <c:v>8.1494829060469575E-3</c:v>
                </c:pt>
                <c:pt idx="32">
                  <c:v>3.4517689530809532E-2</c:v>
                </c:pt>
                <c:pt idx="33">
                  <c:v>4.6869079011145745E-2</c:v>
                </c:pt>
                <c:pt idx="34">
                  <c:v>5.7026514294907914E-3</c:v>
                </c:pt>
                <c:pt idx="35">
                  <c:v>2.9108947463516784E-2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49120"/>
        <c:axId val="85351040"/>
      </c:scatterChart>
      <c:valAx>
        <c:axId val="85349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Fitted Value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5351040"/>
        <c:crosses val="autoZero"/>
        <c:crossBetween val="midCat"/>
      </c:valAx>
      <c:valAx>
        <c:axId val="8535104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349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'Trend Exp &amp; Dev'!$AU$50:$AU$84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9</c:v>
                </c:pt>
              </c:numCache>
            </c:numRef>
          </c:xVal>
          <c:yVal>
            <c:numRef>
              <c:f>'Trend Exp &amp; Dev'!$AY$50:$AY$84</c:f>
              <c:numCache>
                <c:formatCode>0.0000</c:formatCode>
                <c:ptCount val="35"/>
                <c:pt idx="0">
                  <c:v>1.3370827408787325</c:v>
                </c:pt>
                <c:pt idx="1">
                  <c:v>-1.0486411044289321</c:v>
                </c:pt>
                <c:pt idx="2">
                  <c:v>-0.35271663257612135</c:v>
                </c:pt>
                <c:pt idx="3">
                  <c:v>-0.59442276011522621</c:v>
                </c:pt>
                <c:pt idx="4">
                  <c:v>-1.0376476686112077</c:v>
                </c:pt>
                <c:pt idx="5">
                  <c:v>-0.96512939924079377</c:v>
                </c:pt>
                <c:pt idx="6">
                  <c:v>2.4887667046477358</c:v>
                </c:pt>
                <c:pt idx="7">
                  <c:v>0.48906580563152285</c:v>
                </c:pt>
                <c:pt idx="8">
                  <c:v>0.68577483367448178</c:v>
                </c:pt>
                <c:pt idx="9">
                  <c:v>-0.59096910513486944</c:v>
                </c:pt>
                <c:pt idx="10">
                  <c:v>-0.49722703445661215</c:v>
                </c:pt>
                <c:pt idx="11">
                  <c:v>0.48779481701156341</c:v>
                </c:pt>
                <c:pt idx="12">
                  <c:v>-0.64000482549217319</c:v>
                </c:pt>
                <c:pt idx="13">
                  <c:v>-0.25477568402059453</c:v>
                </c:pt>
                <c:pt idx="14">
                  <c:v>-1.6807498601483477</c:v>
                </c:pt>
                <c:pt idx="15">
                  <c:v>0.25482897384622538</c:v>
                </c:pt>
                <c:pt idx="16">
                  <c:v>-0.52918007179554849</c:v>
                </c:pt>
                <c:pt idx="17">
                  <c:v>0.89707004747472474</c:v>
                </c:pt>
                <c:pt idx="18">
                  <c:v>0.32398913268695573</c:v>
                </c:pt>
                <c:pt idx="19">
                  <c:v>0.52599631673882685</c:v>
                </c:pt>
                <c:pt idx="20">
                  <c:v>-0.122132957252075</c:v>
                </c:pt>
                <c:pt idx="21">
                  <c:v>0.89292051472212686</c:v>
                </c:pt>
                <c:pt idx="22">
                  <c:v>-0.31320089615055269</c:v>
                </c:pt>
                <c:pt idx="23">
                  <c:v>1.9154618790400111</c:v>
                </c:pt>
                <c:pt idx="24">
                  <c:v>-1.5471906531839732</c:v>
                </c:pt>
                <c:pt idx="25">
                  <c:v>-7.6684481863396242E-2</c:v>
                </c:pt>
                <c:pt idx="26">
                  <c:v>0.81819824091158588</c:v>
                </c:pt>
                <c:pt idx="27">
                  <c:v>-0.54053238770570611</c:v>
                </c:pt>
                <c:pt idx="28">
                  <c:v>0.34700955035049319</c:v>
                </c:pt>
                <c:pt idx="29">
                  <c:v>-0.88469838358895136</c:v>
                </c:pt>
                <c:pt idx="30">
                  <c:v>0.73990934852449985</c:v>
                </c:pt>
                <c:pt idx="31">
                  <c:v>-2.039590632167513</c:v>
                </c:pt>
                <c:pt idx="32">
                  <c:v>0.89586655456639275</c:v>
                </c:pt>
                <c:pt idx="33">
                  <c:v>-0.31442873680285149</c:v>
                </c:pt>
                <c:pt idx="34">
                  <c:v>-0.89222551356658331</c:v>
                </c:pt>
              </c:numCache>
            </c:numRef>
          </c:yVal>
          <c:smooth val="0"/>
        </c:ser>
        <c:ser>
          <c:idx val="1"/>
          <c:order val="1"/>
          <c:tx>
            <c:v>Average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'Trend Exp &amp; Dev'!$BA$50:$BA$59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'Trend Exp &amp; Dev'!$BB$50:$BB$59</c:f>
              <c:numCache>
                <c:formatCode>0.0000</c:formatCode>
                <c:ptCount val="10"/>
                <c:pt idx="0">
                  <c:v>-0.16467443906038681</c:v>
                </c:pt>
                <c:pt idx="1">
                  <c:v>0.33216605522034781</c:v>
                </c:pt>
                <c:pt idx="2">
                  <c:v>-0.3101015370180229</c:v>
                </c:pt>
                <c:pt idx="3">
                  <c:v>-0.55246916052956629</c:v>
                </c:pt>
                <c:pt idx="4">
                  <c:v>0.50356861087411187</c:v>
                </c:pt>
                <c:pt idx="5">
                  <c:v>0.15931681775073497</c:v>
                </c:pt>
                <c:pt idx="6">
                  <c:v>-8.4577968104916135E-2</c:v>
                </c:pt>
                <c:pt idx="7">
                  <c:v>-0.48605093813465733</c:v>
                </c:pt>
                <c:pt idx="8">
                  <c:v>0.49389805764962724</c:v>
                </c:pt>
                <c:pt idx="9">
                  <c:v>-0.53001203483468962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770624"/>
        <c:axId val="85772544"/>
      </c:scatterChart>
      <c:valAx>
        <c:axId val="8577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Exposure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772544"/>
        <c:crosses val="autoZero"/>
        <c:crossBetween val="midCat"/>
      </c:valAx>
      <c:valAx>
        <c:axId val="8577254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770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'Trend Exp &amp; Dev'!$AW$50:$AW$84</c:f>
              <c:numCache>
                <c:formatCode>General</c:formatCode>
                <c:ptCount val="35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6</c:v>
                </c:pt>
                <c:pt idx="10">
                  <c:v>7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9</c:v>
                </c:pt>
              </c:numCache>
            </c:numRef>
          </c:xVal>
          <c:yVal>
            <c:numRef>
              <c:f>'Trend Exp &amp; Dev'!$AY$50:$AY$84</c:f>
              <c:numCache>
                <c:formatCode>0.0000</c:formatCode>
                <c:ptCount val="35"/>
                <c:pt idx="0">
                  <c:v>1.3370827408787325</c:v>
                </c:pt>
                <c:pt idx="1">
                  <c:v>-1.0486411044289321</c:v>
                </c:pt>
                <c:pt idx="2">
                  <c:v>-0.35271663257612135</c:v>
                </c:pt>
                <c:pt idx="3">
                  <c:v>-0.59442276011522621</c:v>
                </c:pt>
                <c:pt idx="4">
                  <c:v>-1.0376476686112077</c:v>
                </c:pt>
                <c:pt idx="5">
                  <c:v>-0.96512939924079377</c:v>
                </c:pt>
                <c:pt idx="6">
                  <c:v>2.4887667046477358</c:v>
                </c:pt>
                <c:pt idx="7">
                  <c:v>0.48906580563152285</c:v>
                </c:pt>
                <c:pt idx="8">
                  <c:v>0.68577483367448178</c:v>
                </c:pt>
                <c:pt idx="9">
                  <c:v>-0.59096910513486944</c:v>
                </c:pt>
                <c:pt idx="10">
                  <c:v>-0.49722703445661215</c:v>
                </c:pt>
                <c:pt idx="11">
                  <c:v>0.48779481701156341</c:v>
                </c:pt>
                <c:pt idx="12">
                  <c:v>-0.64000482549217319</c:v>
                </c:pt>
                <c:pt idx="13">
                  <c:v>-0.25477568402059453</c:v>
                </c:pt>
                <c:pt idx="14">
                  <c:v>-1.6807498601483477</c:v>
                </c:pt>
                <c:pt idx="15">
                  <c:v>0.25482897384622538</c:v>
                </c:pt>
                <c:pt idx="16">
                  <c:v>-0.52918007179554849</c:v>
                </c:pt>
                <c:pt idx="17">
                  <c:v>0.89707004747472474</c:v>
                </c:pt>
                <c:pt idx="18">
                  <c:v>0.32398913268695573</c:v>
                </c:pt>
                <c:pt idx="19">
                  <c:v>0.52599631673882685</c:v>
                </c:pt>
                <c:pt idx="20">
                  <c:v>-0.122132957252075</c:v>
                </c:pt>
                <c:pt idx="21">
                  <c:v>0.89292051472212686</c:v>
                </c:pt>
                <c:pt idx="22">
                  <c:v>-0.31320089615055269</c:v>
                </c:pt>
                <c:pt idx="23">
                  <c:v>1.9154618790400111</c:v>
                </c:pt>
                <c:pt idx="24">
                  <c:v>-1.5471906531839732</c:v>
                </c:pt>
                <c:pt idx="25">
                  <c:v>-7.6684481863396242E-2</c:v>
                </c:pt>
                <c:pt idx="26">
                  <c:v>0.81819824091158588</c:v>
                </c:pt>
                <c:pt idx="27">
                  <c:v>-0.54053238770570611</c:v>
                </c:pt>
                <c:pt idx="28">
                  <c:v>0.34700955035049319</c:v>
                </c:pt>
                <c:pt idx="29">
                  <c:v>-0.88469838358895136</c:v>
                </c:pt>
                <c:pt idx="30">
                  <c:v>0.73990934852449985</c:v>
                </c:pt>
                <c:pt idx="31">
                  <c:v>-2.039590632167513</c:v>
                </c:pt>
                <c:pt idx="32">
                  <c:v>0.89586655456639275</c:v>
                </c:pt>
                <c:pt idx="33">
                  <c:v>-0.31442873680285149</c:v>
                </c:pt>
                <c:pt idx="34">
                  <c:v>-0.89222551356658331</c:v>
                </c:pt>
              </c:numCache>
            </c:numRef>
          </c:yVal>
          <c:smooth val="0"/>
        </c:ser>
        <c:ser>
          <c:idx val="1"/>
          <c:order val="1"/>
          <c:tx>
            <c:v>Averages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'Trend Exp &amp; Dev'!$BA$50:$BA$59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'Trend Exp &amp; Dev'!$BD$50:$BD$59</c:f>
              <c:numCache>
                <c:formatCode>0.0000</c:formatCode>
                <c:ptCount val="10"/>
                <c:pt idx="0">
                  <c:v>1.3370827408787325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-0.25990466128849993</c:v>
                </c:pt>
                <c:pt idx="6">
                  <c:v>-0.13534648568417959</c:v>
                </c:pt>
                <c:pt idx="7">
                  <c:v>-0.32263931519127137</c:v>
                </c:pt>
                <c:pt idx="8">
                  <c:v>-4.9178660592280855E-2</c:v>
                </c:pt>
                <c:pt idx="9">
                  <c:v>0.33368876641925216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13504"/>
        <c:axId val="85815680"/>
      </c:scatterChart>
      <c:valAx>
        <c:axId val="85813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Payment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815680"/>
        <c:crosses val="autoZero"/>
        <c:crossBetween val="midCat"/>
      </c:valAx>
      <c:valAx>
        <c:axId val="858156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81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'Trend Exp &amp; Dev'!$AV$50:$AV$84</c:f>
              <c:numCache>
                <c:formatCode>General</c:formatCode>
                <c:ptCount val="35"/>
                <c:pt idx="0">
                  <c:v>1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1</c:v>
                </c:pt>
              </c:numCache>
            </c:numRef>
          </c:xVal>
          <c:yVal>
            <c:numRef>
              <c:f>'Trend Exp &amp; Dev'!$AY$50:$AY$84</c:f>
              <c:numCache>
                <c:formatCode>0.0000</c:formatCode>
                <c:ptCount val="35"/>
                <c:pt idx="0">
                  <c:v>1.3370827408787325</c:v>
                </c:pt>
                <c:pt idx="1">
                  <c:v>-1.0486411044289321</c:v>
                </c:pt>
                <c:pt idx="2">
                  <c:v>-0.35271663257612135</c:v>
                </c:pt>
                <c:pt idx="3">
                  <c:v>-0.59442276011522621</c:v>
                </c:pt>
                <c:pt idx="4">
                  <c:v>-1.0376476686112077</c:v>
                </c:pt>
                <c:pt idx="5">
                  <c:v>-0.96512939924079377</c:v>
                </c:pt>
                <c:pt idx="6">
                  <c:v>2.4887667046477358</c:v>
                </c:pt>
                <c:pt idx="7">
                  <c:v>0.48906580563152285</c:v>
                </c:pt>
                <c:pt idx="8">
                  <c:v>0.68577483367448178</c:v>
                </c:pt>
                <c:pt idx="9">
                  <c:v>-0.59096910513486944</c:v>
                </c:pt>
                <c:pt idx="10">
                  <c:v>-0.49722703445661215</c:v>
                </c:pt>
                <c:pt idx="11">
                  <c:v>0.48779481701156341</c:v>
                </c:pt>
                <c:pt idx="12">
                  <c:v>-0.64000482549217319</c:v>
                </c:pt>
                <c:pt idx="13">
                  <c:v>-0.25477568402059453</c:v>
                </c:pt>
                <c:pt idx="14">
                  <c:v>-1.6807498601483477</c:v>
                </c:pt>
                <c:pt idx="15">
                  <c:v>0.25482897384622538</c:v>
                </c:pt>
                <c:pt idx="16">
                  <c:v>-0.52918007179554849</c:v>
                </c:pt>
                <c:pt idx="17">
                  <c:v>0.89707004747472474</c:v>
                </c:pt>
                <c:pt idx="18">
                  <c:v>0.32398913268695573</c:v>
                </c:pt>
                <c:pt idx="19">
                  <c:v>0.52599631673882685</c:v>
                </c:pt>
                <c:pt idx="20">
                  <c:v>-0.122132957252075</c:v>
                </c:pt>
                <c:pt idx="21">
                  <c:v>0.89292051472212686</c:v>
                </c:pt>
                <c:pt idx="22">
                  <c:v>-0.31320089615055269</c:v>
                </c:pt>
                <c:pt idx="23">
                  <c:v>1.9154618790400111</c:v>
                </c:pt>
                <c:pt idx="24">
                  <c:v>-1.5471906531839732</c:v>
                </c:pt>
                <c:pt idx="25">
                  <c:v>-7.6684481863396242E-2</c:v>
                </c:pt>
                <c:pt idx="26">
                  <c:v>0.81819824091158588</c:v>
                </c:pt>
                <c:pt idx="27">
                  <c:v>-0.54053238770570611</c:v>
                </c:pt>
                <c:pt idx="28">
                  <c:v>0.34700955035049319</c:v>
                </c:pt>
                <c:pt idx="29">
                  <c:v>-0.88469838358895136</c:v>
                </c:pt>
                <c:pt idx="30">
                  <c:v>0.73990934852449985</c:v>
                </c:pt>
                <c:pt idx="31">
                  <c:v>-2.039590632167513</c:v>
                </c:pt>
                <c:pt idx="32">
                  <c:v>0.89586655456639275</c:v>
                </c:pt>
                <c:pt idx="33">
                  <c:v>-0.31442873680285149</c:v>
                </c:pt>
                <c:pt idx="34">
                  <c:v>-0.89222551356658331</c:v>
                </c:pt>
              </c:numCache>
            </c:numRef>
          </c:yVal>
          <c:smooth val="0"/>
        </c:ser>
        <c:ser>
          <c:idx val="1"/>
          <c:order val="1"/>
          <c:tx>
            <c:v>Average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'Trend Exp &amp; Dev'!$BA$50:$BA$59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'Trend Exp &amp; Dev'!$BC$50:$BC$59</c:f>
              <c:numCache>
                <c:formatCode>0.0000</c:formatCode>
                <c:ptCount val="10"/>
                <c:pt idx="0">
                  <c:v>-0.49641312059105203</c:v>
                </c:pt>
                <c:pt idx="1">
                  <c:v>1.187085932059492</c:v>
                </c:pt>
                <c:pt idx="2">
                  <c:v>-0.53542086498188302</c:v>
                </c:pt>
                <c:pt idx="3">
                  <c:v>0.14956301956626525</c:v>
                </c:pt>
                <c:pt idx="4">
                  <c:v>-0.50391185591133136</c:v>
                </c:pt>
                <c:pt idx="5">
                  <c:v>6.0873363109186153E-2</c:v>
                </c:pt>
                <c:pt idx="6">
                  <c:v>0.34968508635870466</c:v>
                </c:pt>
                <c:pt idx="7">
                  <c:v>-0.1678852174789239</c:v>
                </c:pt>
                <c:pt idx="8">
                  <c:v>4.5676036779627782E-2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36160"/>
        <c:axId val="85838080"/>
      </c:scatterChart>
      <c:valAx>
        <c:axId val="85836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Development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838080"/>
        <c:crosses val="autoZero"/>
        <c:crossBetween val="midCat"/>
      </c:valAx>
      <c:valAx>
        <c:axId val="8583808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83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'Trend Exp &amp; Dev'!$AX$50:$AX$84</c:f>
              <c:numCache>
                <c:formatCode>0</c:formatCode>
                <c:ptCount val="35"/>
                <c:pt idx="0">
                  <c:v>275745.45777648088</c:v>
                </c:pt>
                <c:pt idx="1">
                  <c:v>215352.45192876851</c:v>
                </c:pt>
                <c:pt idx="2">
                  <c:v>159673.0488998263</c:v>
                </c:pt>
                <c:pt idx="3">
                  <c:v>262274.85181095451</c:v>
                </c:pt>
                <c:pt idx="4">
                  <c:v>565172.97810453456</c:v>
                </c:pt>
                <c:pt idx="5">
                  <c:v>419047.4348515668</c:v>
                </c:pt>
                <c:pt idx="6">
                  <c:v>310702.66884415515</c:v>
                </c:pt>
                <c:pt idx="7">
                  <c:v>230370.45546186282</c:v>
                </c:pt>
                <c:pt idx="8">
                  <c:v>378400.59724661388</c:v>
                </c:pt>
                <c:pt idx="9">
                  <c:v>1099751.9861090919</c:v>
                </c:pt>
                <c:pt idx="10">
                  <c:v>815410.97434897441</c:v>
                </c:pt>
                <c:pt idx="11">
                  <c:v>448270.48664768174</c:v>
                </c:pt>
                <c:pt idx="12">
                  <c:v>332370.09699113818</c:v>
                </c:pt>
                <c:pt idx="13">
                  <c:v>809202.32927425648</c:v>
                </c:pt>
                <c:pt idx="14">
                  <c:v>444857.29693523125</c:v>
                </c:pt>
                <c:pt idx="15">
                  <c:v>329839.38790016039</c:v>
                </c:pt>
                <c:pt idx="16">
                  <c:v>244559.37344373218</c:v>
                </c:pt>
                <c:pt idx="17">
                  <c:v>587084.98015676765</c:v>
                </c:pt>
                <c:pt idx="18">
                  <c:v>943752.47158529225</c:v>
                </c:pt>
                <c:pt idx="19">
                  <c:v>699745.15356163296</c:v>
                </c:pt>
                <c:pt idx="20">
                  <c:v>518825.95773285936</c:v>
                </c:pt>
                <c:pt idx="21">
                  <c:v>384683.44231798965</c:v>
                </c:pt>
                <c:pt idx="22">
                  <c:v>425936.45798670856</c:v>
                </c:pt>
                <c:pt idx="23">
                  <c:v>684702.55337805219</c:v>
                </c:pt>
                <c:pt idx="24">
                  <c:v>1100674.9429677916</c:v>
                </c:pt>
                <c:pt idx="25">
                  <c:v>816095.30059793044</c:v>
                </c:pt>
                <c:pt idx="26">
                  <c:v>605093.75989084761</c:v>
                </c:pt>
                <c:pt idx="27">
                  <c:v>496759.05570336262</c:v>
                </c:pt>
                <c:pt idx="28">
                  <c:v>798551.49160388706</c:v>
                </c:pt>
                <c:pt idx="29">
                  <c:v>1283689.7031296033</c:v>
                </c:pt>
                <c:pt idx="30">
                  <c:v>951791.57192885911</c:v>
                </c:pt>
                <c:pt idx="31">
                  <c:v>579357.68304434989</c:v>
                </c:pt>
                <c:pt idx="32">
                  <c:v>931330.66555208422</c:v>
                </c:pt>
                <c:pt idx="33">
                  <c:v>1497135.2481939709</c:v>
                </c:pt>
                <c:pt idx="34">
                  <c:v>466288.37638396013</c:v>
                </c:pt>
              </c:numCache>
            </c:numRef>
          </c:xVal>
          <c:yVal>
            <c:numRef>
              <c:f>'Trend Exp &amp; Dev'!$AY$50:$AY$84</c:f>
              <c:numCache>
                <c:formatCode>0.0000</c:formatCode>
                <c:ptCount val="35"/>
                <c:pt idx="0">
                  <c:v>1.3370827408787325</c:v>
                </c:pt>
                <c:pt idx="1">
                  <c:v>-1.0486411044289321</c:v>
                </c:pt>
                <c:pt idx="2">
                  <c:v>-0.35271663257612135</c:v>
                </c:pt>
                <c:pt idx="3">
                  <c:v>-0.59442276011522621</c:v>
                </c:pt>
                <c:pt idx="4">
                  <c:v>-1.0376476686112077</c:v>
                </c:pt>
                <c:pt idx="5">
                  <c:v>-0.96512939924079377</c:v>
                </c:pt>
                <c:pt idx="6">
                  <c:v>2.4887667046477358</c:v>
                </c:pt>
                <c:pt idx="7">
                  <c:v>0.48906580563152285</c:v>
                </c:pt>
                <c:pt idx="8">
                  <c:v>0.68577483367448178</c:v>
                </c:pt>
                <c:pt idx="9">
                  <c:v>-0.59096910513486944</c:v>
                </c:pt>
                <c:pt idx="10">
                  <c:v>-0.49722703445661215</c:v>
                </c:pt>
                <c:pt idx="11">
                  <c:v>0.48779481701156341</c:v>
                </c:pt>
                <c:pt idx="12">
                  <c:v>-0.64000482549217319</c:v>
                </c:pt>
                <c:pt idx="13">
                  <c:v>-0.25477568402059453</c:v>
                </c:pt>
                <c:pt idx="14">
                  <c:v>-1.6807498601483477</c:v>
                </c:pt>
                <c:pt idx="15">
                  <c:v>0.25482897384622538</c:v>
                </c:pt>
                <c:pt idx="16">
                  <c:v>-0.52918007179554849</c:v>
                </c:pt>
                <c:pt idx="17">
                  <c:v>0.89707004747472474</c:v>
                </c:pt>
                <c:pt idx="18">
                  <c:v>0.32398913268695573</c:v>
                </c:pt>
                <c:pt idx="19">
                  <c:v>0.52599631673882685</c:v>
                </c:pt>
                <c:pt idx="20">
                  <c:v>-0.122132957252075</c:v>
                </c:pt>
                <c:pt idx="21">
                  <c:v>0.89292051472212686</c:v>
                </c:pt>
                <c:pt idx="22">
                  <c:v>-0.31320089615055269</c:v>
                </c:pt>
                <c:pt idx="23">
                  <c:v>1.9154618790400111</c:v>
                </c:pt>
                <c:pt idx="24">
                  <c:v>-1.5471906531839732</c:v>
                </c:pt>
                <c:pt idx="25">
                  <c:v>-7.6684481863396242E-2</c:v>
                </c:pt>
                <c:pt idx="26">
                  <c:v>0.81819824091158588</c:v>
                </c:pt>
                <c:pt idx="27">
                  <c:v>-0.54053238770570611</c:v>
                </c:pt>
                <c:pt idx="28">
                  <c:v>0.34700955035049319</c:v>
                </c:pt>
                <c:pt idx="29">
                  <c:v>-0.88469838358895136</c:v>
                </c:pt>
                <c:pt idx="30">
                  <c:v>0.73990934852449985</c:v>
                </c:pt>
                <c:pt idx="31">
                  <c:v>-2.039590632167513</c:v>
                </c:pt>
                <c:pt idx="32">
                  <c:v>0.89586655456639275</c:v>
                </c:pt>
                <c:pt idx="33">
                  <c:v>-0.31442873680285149</c:v>
                </c:pt>
                <c:pt idx="34">
                  <c:v>-0.89222551356658331</c:v>
                </c:pt>
              </c:numCache>
            </c:numRef>
          </c:yVal>
          <c:smooth val="0"/>
        </c:ser>
        <c:ser>
          <c:idx val="1"/>
          <c:order val="1"/>
          <c:tx>
            <c:v>Regression Line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'Trend Exp &amp; Dev'!$AX$50:$AX$84</c:f>
              <c:numCache>
                <c:formatCode>0</c:formatCode>
                <c:ptCount val="35"/>
                <c:pt idx="0">
                  <c:v>275745.45777648088</c:v>
                </c:pt>
                <c:pt idx="1">
                  <c:v>215352.45192876851</c:v>
                </c:pt>
                <c:pt idx="2">
                  <c:v>159673.0488998263</c:v>
                </c:pt>
                <c:pt idx="3">
                  <c:v>262274.85181095451</c:v>
                </c:pt>
                <c:pt idx="4">
                  <c:v>565172.97810453456</c:v>
                </c:pt>
                <c:pt idx="5">
                  <c:v>419047.4348515668</c:v>
                </c:pt>
                <c:pt idx="6">
                  <c:v>310702.66884415515</c:v>
                </c:pt>
                <c:pt idx="7">
                  <c:v>230370.45546186282</c:v>
                </c:pt>
                <c:pt idx="8">
                  <c:v>378400.59724661388</c:v>
                </c:pt>
                <c:pt idx="9">
                  <c:v>1099751.9861090919</c:v>
                </c:pt>
                <c:pt idx="10">
                  <c:v>815410.97434897441</c:v>
                </c:pt>
                <c:pt idx="11">
                  <c:v>448270.48664768174</c:v>
                </c:pt>
                <c:pt idx="12">
                  <c:v>332370.09699113818</c:v>
                </c:pt>
                <c:pt idx="13">
                  <c:v>809202.32927425648</c:v>
                </c:pt>
                <c:pt idx="14">
                  <c:v>444857.29693523125</c:v>
                </c:pt>
                <c:pt idx="15">
                  <c:v>329839.38790016039</c:v>
                </c:pt>
                <c:pt idx="16">
                  <c:v>244559.37344373218</c:v>
                </c:pt>
                <c:pt idx="17">
                  <c:v>587084.98015676765</c:v>
                </c:pt>
                <c:pt idx="18">
                  <c:v>943752.47158529225</c:v>
                </c:pt>
                <c:pt idx="19">
                  <c:v>699745.15356163296</c:v>
                </c:pt>
                <c:pt idx="20">
                  <c:v>518825.95773285936</c:v>
                </c:pt>
                <c:pt idx="21">
                  <c:v>384683.44231798965</c:v>
                </c:pt>
                <c:pt idx="22">
                  <c:v>425936.45798670856</c:v>
                </c:pt>
                <c:pt idx="23">
                  <c:v>684702.55337805219</c:v>
                </c:pt>
                <c:pt idx="24">
                  <c:v>1100674.9429677916</c:v>
                </c:pt>
                <c:pt idx="25">
                  <c:v>816095.30059793044</c:v>
                </c:pt>
                <c:pt idx="26">
                  <c:v>605093.75989084761</c:v>
                </c:pt>
                <c:pt idx="27">
                  <c:v>496759.05570336262</c:v>
                </c:pt>
                <c:pt idx="28">
                  <c:v>798551.49160388706</c:v>
                </c:pt>
                <c:pt idx="29">
                  <c:v>1283689.7031296033</c:v>
                </c:pt>
                <c:pt idx="30">
                  <c:v>951791.57192885911</c:v>
                </c:pt>
                <c:pt idx="31">
                  <c:v>579357.68304434989</c:v>
                </c:pt>
                <c:pt idx="32">
                  <c:v>931330.66555208422</c:v>
                </c:pt>
                <c:pt idx="33">
                  <c:v>1497135.2481939709</c:v>
                </c:pt>
                <c:pt idx="34">
                  <c:v>466288.37638396013</c:v>
                </c:pt>
              </c:numCache>
            </c:numRef>
          </c:xVal>
          <c:yVal>
            <c:numRef>
              <c:f>'Trend Exp &amp; Dev'!$AZ$50:$AZ$84</c:f>
              <c:numCache>
                <c:formatCode>General</c:formatCode>
                <c:ptCount val="35"/>
                <c:pt idx="0">
                  <c:v>5.2353575438137477E-2</c:v>
                </c:pt>
                <c:pt idx="1">
                  <c:v>6.4444878847328357E-2</c:v>
                </c:pt>
                <c:pt idx="2">
                  <c:v>7.5592470297954295E-2</c:v>
                </c:pt>
                <c:pt idx="3">
                  <c:v>5.5050529854441053E-2</c:v>
                </c:pt>
                <c:pt idx="4">
                  <c:v>-5.5928028574017963E-3</c:v>
                </c:pt>
                <c:pt idx="5">
                  <c:v>2.3663039843320549E-2</c:v>
                </c:pt>
                <c:pt idx="6">
                  <c:v>4.5354780802477103E-2</c:v>
                </c:pt>
                <c:pt idx="7">
                  <c:v>6.1438119459050242E-2</c:v>
                </c:pt>
                <c:pt idx="8">
                  <c:v>3.1800956464740238E-2</c:v>
                </c:pt>
                <c:pt idx="9">
                  <c:v>-0.11262104050244393</c:v>
                </c:pt>
                <c:pt idx="10">
                  <c:v>-5.5693033747202747E-2</c:v>
                </c:pt>
                <c:pt idx="11">
                  <c:v>1.7812283106682467E-2</c:v>
                </c:pt>
                <c:pt idx="12">
                  <c:v>4.1016737942304773E-2</c:v>
                </c:pt>
                <c:pt idx="13">
                  <c:v>-5.4449998890688189E-2</c:v>
                </c:pt>
                <c:pt idx="14">
                  <c:v>1.8495638932859326E-2</c:v>
                </c:pt>
                <c:pt idx="15">
                  <c:v>4.1523412035271268E-2</c:v>
                </c:pt>
                <c:pt idx="16">
                  <c:v>5.8597351559543459E-2</c:v>
                </c:pt>
                <c:pt idx="17">
                  <c:v>-9.9798119389575418E-3</c:v>
                </c:pt>
                <c:pt idx="18">
                  <c:v>-8.1388326791354687E-2</c:v>
                </c:pt>
                <c:pt idx="19">
                  <c:v>-3.253554202143169E-2</c:v>
                </c:pt>
                <c:pt idx="20">
                  <c:v>3.6863492159189964E-3</c:v>
                </c:pt>
                <c:pt idx="21">
                  <c:v>3.0543066002680683E-2</c:v>
                </c:pt>
                <c:pt idx="22">
                  <c:v>2.2283786273296594E-2</c:v>
                </c:pt>
                <c:pt idx="23">
                  <c:v>-2.9523858129732905E-2</c:v>
                </c:pt>
                <c:pt idx="24">
                  <c:v>-0.11280582599631839</c:v>
                </c:pt>
                <c:pt idx="25">
                  <c:v>-5.5830042928826623E-2</c:v>
                </c:pt>
                <c:pt idx="26">
                  <c:v>-1.3585355606433341E-2</c:v>
                </c:pt>
                <c:pt idx="27">
                  <c:v>8.1043708724721636E-3</c:v>
                </c:pt>
                <c:pt idx="28">
                  <c:v>-5.2317591204950303E-2</c:v>
                </c:pt>
                <c:pt idx="29">
                  <c:v>-0.14944727085264498</c:v>
                </c:pt>
                <c:pt idx="30">
                  <c:v>-8.2997837694589183E-2</c:v>
                </c:pt>
                <c:pt idx="31">
                  <c:v>-8.4327272623840738E-3</c:v>
                </c:pt>
                <c:pt idx="32">
                  <c:v>-7.8901352951761872E-2</c:v>
                </c:pt>
                <c:pt idx="33">
                  <c:v>-0.19218127308497718</c:v>
                </c:pt>
                <c:pt idx="34">
                  <c:v>1.4204915522693595E-2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45504"/>
        <c:axId val="85847424"/>
      </c:scatterChart>
      <c:valAx>
        <c:axId val="85845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Fitted Value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5847424"/>
        <c:crosses val="autoZero"/>
        <c:crossBetween val="midCat"/>
      </c:valAx>
      <c:valAx>
        <c:axId val="8584742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845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'Each Exp &amp; Dev &amp; Pay'!$BK$58:$BK$92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</c:numCache>
            </c:numRef>
          </c:xVal>
          <c:yVal>
            <c:numRef>
              <c:f>'Each Exp &amp; Dev &amp; Pay'!$BO$58:$BO$92</c:f>
              <c:numCache>
                <c:formatCode>0.0000</c:formatCode>
                <c:ptCount val="35"/>
                <c:pt idx="0">
                  <c:v>9.5942087584320643E-2</c:v>
                </c:pt>
                <c:pt idx="1">
                  <c:v>2.6070123959223168</c:v>
                </c:pt>
                <c:pt idx="2">
                  <c:v>-1.9971969850596814</c:v>
                </c:pt>
                <c:pt idx="3">
                  <c:v>-0.35662419315419608</c:v>
                </c:pt>
                <c:pt idx="4">
                  <c:v>-0.54467441699475927</c:v>
                </c:pt>
                <c:pt idx="5">
                  <c:v>-0.24598961529860197</c:v>
                </c:pt>
                <c:pt idx="6">
                  <c:v>-0.79965738693417465</c:v>
                </c:pt>
                <c:pt idx="7">
                  <c:v>-1.2646437810405085</c:v>
                </c:pt>
                <c:pt idx="8">
                  <c:v>2.2561144082835245</c:v>
                </c:pt>
                <c:pt idx="9">
                  <c:v>0.17994738235224145</c:v>
                </c:pt>
                <c:pt idx="10">
                  <c:v>0.5446744169947122</c:v>
                </c:pt>
                <c:pt idx="11">
                  <c:v>-0.9259309646364049</c:v>
                </c:pt>
                <c:pt idx="12">
                  <c:v>0.1668256778959035</c:v>
                </c:pt>
                <c:pt idx="13">
                  <c:v>0.89409564829621058</c:v>
                </c:pt>
                <c:pt idx="14">
                  <c:v>-1.5507478087608073</c:v>
                </c:pt>
                <c:pt idx="15">
                  <c:v>1.4187550920581491</c:v>
                </c:pt>
                <c:pt idx="16">
                  <c:v>0.13398792881877439</c:v>
                </c:pt>
                <c:pt idx="17">
                  <c:v>0.81344801654281196</c:v>
                </c:pt>
                <c:pt idx="18">
                  <c:v>-0.85950086146252935</c:v>
                </c:pt>
                <c:pt idx="19">
                  <c:v>2.3250309444060888</c:v>
                </c:pt>
                <c:pt idx="20">
                  <c:v>-1.3214634632420805</c:v>
                </c:pt>
                <c:pt idx="21">
                  <c:v>-0.19632705757486518</c:v>
                </c:pt>
                <c:pt idx="22">
                  <c:v>-1.6363640512258384</c:v>
                </c:pt>
                <c:pt idx="23">
                  <c:v>0.38498873965165026</c:v>
                </c:pt>
                <c:pt idx="24">
                  <c:v>-0.62224241347178133</c:v>
                </c:pt>
                <c:pt idx="25">
                  <c:v>-0.22262566229464825</c:v>
                </c:pt>
                <c:pt idx="26">
                  <c:v>-4.2888744791372869E-2</c:v>
                </c:pt>
                <c:pt idx="27">
                  <c:v>9.4697565682183196E-2</c:v>
                </c:pt>
                <c:pt idx="28">
                  <c:v>0.66305181158908555</c:v>
                </c:pt>
                <c:pt idx="29">
                  <c:v>0.32975856928783209</c:v>
                </c:pt>
                <c:pt idx="30">
                  <c:v>-0.42215200126038899</c:v>
                </c:pt>
                <c:pt idx="31">
                  <c:v>0.6453163198645212</c:v>
                </c:pt>
                <c:pt idx="32">
                  <c:v>-1.1741900168942465</c:v>
                </c:pt>
                <c:pt idx="33">
                  <c:v>0.89213020193088477</c:v>
                </c:pt>
                <c:pt idx="34">
                  <c:v>-0.3199298809239689</c:v>
                </c:pt>
              </c:numCache>
            </c:numRef>
          </c:yVal>
          <c:smooth val="0"/>
        </c:ser>
        <c:ser>
          <c:idx val="1"/>
          <c:order val="1"/>
          <c:tx>
            <c:v>Average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'Each Exp &amp; Dev &amp; Pay'!$BQ$58:$BQ$67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'Each Exp &amp; Dev &amp; Pay'!$BR$58:$BR$67</c:f>
              <c:numCache>
                <c:formatCode>0.0000</c:formatCode>
                <c:ptCount val="10"/>
                <c:pt idx="0">
                  <c:v>-3.9108222340399845E-2</c:v>
                </c:pt>
                <c:pt idx="1">
                  <c:v>0.11174090405953219</c:v>
                </c:pt>
                <c:pt idx="2">
                  <c:v>2.2830928945304248E-2</c:v>
                </c:pt>
                <c:pt idx="3">
                  <c:v>-0.14586274542606878</c:v>
                </c:pt>
                <c:pt idx="4">
                  <c:v>4.2496882727519419E-2</c:v>
                </c:pt>
                <c:pt idx="5">
                  <c:v>5.4172614585720515E-2</c:v>
                </c:pt>
                <c:pt idx="6">
                  <c:v>4.961221328482035E-3</c:v>
                </c:pt>
                <c:pt idx="7">
                  <c:v>-3.2750720297103054E-2</c:v>
                </c:pt>
                <c:pt idx="8">
                  <c:v>4.4729844828061971E-14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85664"/>
        <c:axId val="85187584"/>
      </c:scatterChart>
      <c:valAx>
        <c:axId val="8518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Exposure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5187584"/>
        <c:crosses val="autoZero"/>
        <c:crossBetween val="midCat"/>
      </c:valAx>
      <c:valAx>
        <c:axId val="8518758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5185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'Each Exp &amp; Dev &amp; Pay'!$BM$58:$BM$92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7</c:v>
                </c:pt>
              </c:numCache>
            </c:numRef>
          </c:xVal>
          <c:yVal>
            <c:numRef>
              <c:f>'Each Exp &amp; Dev &amp; Pay'!$BO$58:$BO$92</c:f>
              <c:numCache>
                <c:formatCode>0.0000</c:formatCode>
                <c:ptCount val="35"/>
                <c:pt idx="0">
                  <c:v>9.5942087584320643E-2</c:v>
                </c:pt>
                <c:pt idx="1">
                  <c:v>2.6070123959223168</c:v>
                </c:pt>
                <c:pt idx="2">
                  <c:v>-1.9971969850596814</c:v>
                </c:pt>
                <c:pt idx="3">
                  <c:v>-0.35662419315419608</c:v>
                </c:pt>
                <c:pt idx="4">
                  <c:v>-0.54467441699475927</c:v>
                </c:pt>
                <c:pt idx="5">
                  <c:v>-0.24598961529860197</c:v>
                </c:pt>
                <c:pt idx="6">
                  <c:v>-0.79965738693417465</c:v>
                </c:pt>
                <c:pt idx="7">
                  <c:v>-1.2646437810405085</c:v>
                </c:pt>
                <c:pt idx="8">
                  <c:v>2.2561144082835245</c:v>
                </c:pt>
                <c:pt idx="9">
                  <c:v>0.17994738235224145</c:v>
                </c:pt>
                <c:pt idx="10">
                  <c:v>0.5446744169947122</c:v>
                </c:pt>
                <c:pt idx="11">
                  <c:v>-0.9259309646364049</c:v>
                </c:pt>
                <c:pt idx="12">
                  <c:v>0.1668256778959035</c:v>
                </c:pt>
                <c:pt idx="13">
                  <c:v>0.89409564829621058</c:v>
                </c:pt>
                <c:pt idx="14">
                  <c:v>-1.5507478087608073</c:v>
                </c:pt>
                <c:pt idx="15">
                  <c:v>1.4187550920581491</c:v>
                </c:pt>
                <c:pt idx="16">
                  <c:v>0.13398792881877439</c:v>
                </c:pt>
                <c:pt idx="17">
                  <c:v>0.81344801654281196</c:v>
                </c:pt>
                <c:pt idx="18">
                  <c:v>-0.85950086146252935</c:v>
                </c:pt>
                <c:pt idx="19">
                  <c:v>2.3250309444060888</c:v>
                </c:pt>
                <c:pt idx="20">
                  <c:v>-1.3214634632420805</c:v>
                </c:pt>
                <c:pt idx="21">
                  <c:v>-0.19632705757486518</c:v>
                </c:pt>
                <c:pt idx="22">
                  <c:v>-1.6363640512258384</c:v>
                </c:pt>
                <c:pt idx="23">
                  <c:v>0.38498873965165026</c:v>
                </c:pt>
                <c:pt idx="24">
                  <c:v>-0.62224241347178133</c:v>
                </c:pt>
                <c:pt idx="25">
                  <c:v>-0.22262566229464825</c:v>
                </c:pt>
                <c:pt idx="26">
                  <c:v>-4.2888744791372869E-2</c:v>
                </c:pt>
                <c:pt idx="27">
                  <c:v>9.4697565682183196E-2</c:v>
                </c:pt>
                <c:pt idx="28">
                  <c:v>0.66305181158908555</c:v>
                </c:pt>
                <c:pt idx="29">
                  <c:v>0.32975856928783209</c:v>
                </c:pt>
                <c:pt idx="30">
                  <c:v>-0.42215200126038899</c:v>
                </c:pt>
                <c:pt idx="31">
                  <c:v>0.6453163198645212</c:v>
                </c:pt>
                <c:pt idx="32">
                  <c:v>-1.1741900168942465</c:v>
                </c:pt>
                <c:pt idx="33">
                  <c:v>0.89213020193088477</c:v>
                </c:pt>
                <c:pt idx="34">
                  <c:v>-0.3199298809239689</c:v>
                </c:pt>
              </c:numCache>
            </c:numRef>
          </c:yVal>
          <c:smooth val="0"/>
        </c:ser>
        <c:ser>
          <c:idx val="1"/>
          <c:order val="1"/>
          <c:tx>
            <c:v>Averages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'Each Exp &amp; Dev &amp; Pay'!$BQ$58:$BQ$67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'Each Exp &amp; Dev &amp; Pay'!$BT$58:$BT$67</c:f>
              <c:numCache>
                <c:formatCode>0.0000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2.4491652768755222E-2</c:v>
                </c:pt>
                <c:pt idx="5">
                  <c:v>0.13703266353959451</c:v>
                </c:pt>
                <c:pt idx="6">
                  <c:v>-0.14391738826812808</c:v>
                </c:pt>
                <c:pt idx="7">
                  <c:v>-2.1489020777969541E-2</c:v>
                </c:pt>
                <c:pt idx="8">
                  <c:v>2.6298753065543065E-2</c:v>
                </c:pt>
                <c:pt idx="9">
                  <c:v>2.2767671114557051E-2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82912"/>
        <c:axId val="86201472"/>
      </c:scatterChart>
      <c:valAx>
        <c:axId val="861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Payment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201472"/>
        <c:crosses val="autoZero"/>
        <c:crossBetween val="midCat"/>
      </c:valAx>
      <c:valAx>
        <c:axId val="8620147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6182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'Each Exp &amp; Dev &amp; Pay'!$BL$58:$BL$92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1</c:v>
                </c:pt>
              </c:numCache>
            </c:numRef>
          </c:xVal>
          <c:yVal>
            <c:numRef>
              <c:f>'Each Exp &amp; Dev &amp; Pay'!$BO$58:$BO$92</c:f>
              <c:numCache>
                <c:formatCode>0.0000</c:formatCode>
                <c:ptCount val="35"/>
                <c:pt idx="0">
                  <c:v>9.5942087584320643E-2</c:v>
                </c:pt>
                <c:pt idx="1">
                  <c:v>2.6070123959223168</c:v>
                </c:pt>
                <c:pt idx="2">
                  <c:v>-1.9971969850596814</c:v>
                </c:pt>
                <c:pt idx="3">
                  <c:v>-0.35662419315419608</c:v>
                </c:pt>
                <c:pt idx="4">
                  <c:v>-0.54467441699475927</c:v>
                </c:pt>
                <c:pt idx="5">
                  <c:v>-0.24598961529860197</c:v>
                </c:pt>
                <c:pt idx="6">
                  <c:v>-0.79965738693417465</c:v>
                </c:pt>
                <c:pt idx="7">
                  <c:v>-1.2646437810405085</c:v>
                </c:pt>
                <c:pt idx="8">
                  <c:v>2.2561144082835245</c:v>
                </c:pt>
                <c:pt idx="9">
                  <c:v>0.17994738235224145</c:v>
                </c:pt>
                <c:pt idx="10">
                  <c:v>0.5446744169947122</c:v>
                </c:pt>
                <c:pt idx="11">
                  <c:v>-0.9259309646364049</c:v>
                </c:pt>
                <c:pt idx="12">
                  <c:v>0.1668256778959035</c:v>
                </c:pt>
                <c:pt idx="13">
                  <c:v>0.89409564829621058</c:v>
                </c:pt>
                <c:pt idx="14">
                  <c:v>-1.5507478087608073</c:v>
                </c:pt>
                <c:pt idx="15">
                  <c:v>1.4187550920581491</c:v>
                </c:pt>
                <c:pt idx="16">
                  <c:v>0.13398792881877439</c:v>
                </c:pt>
                <c:pt idx="17">
                  <c:v>0.81344801654281196</c:v>
                </c:pt>
                <c:pt idx="18">
                  <c:v>-0.85950086146252935</c:v>
                </c:pt>
                <c:pt idx="19">
                  <c:v>2.3250309444060888</c:v>
                </c:pt>
                <c:pt idx="20">
                  <c:v>-1.3214634632420805</c:v>
                </c:pt>
                <c:pt idx="21">
                  <c:v>-0.19632705757486518</c:v>
                </c:pt>
                <c:pt idx="22">
                  <c:v>-1.6363640512258384</c:v>
                </c:pt>
                <c:pt idx="23">
                  <c:v>0.38498873965165026</c:v>
                </c:pt>
                <c:pt idx="24">
                  <c:v>-0.62224241347178133</c:v>
                </c:pt>
                <c:pt idx="25">
                  <c:v>-0.22262566229464825</c:v>
                </c:pt>
                <c:pt idx="26">
                  <c:v>-4.2888744791372869E-2</c:v>
                </c:pt>
                <c:pt idx="27">
                  <c:v>9.4697565682183196E-2</c:v>
                </c:pt>
                <c:pt idx="28">
                  <c:v>0.66305181158908555</c:v>
                </c:pt>
                <c:pt idx="29">
                  <c:v>0.32975856928783209</c:v>
                </c:pt>
                <c:pt idx="30">
                  <c:v>-0.42215200126038899</c:v>
                </c:pt>
                <c:pt idx="31">
                  <c:v>0.6453163198645212</c:v>
                </c:pt>
                <c:pt idx="32">
                  <c:v>-1.1741900168942465</c:v>
                </c:pt>
                <c:pt idx="33">
                  <c:v>0.89213020193088477</c:v>
                </c:pt>
                <c:pt idx="34">
                  <c:v>-0.3199298809239689</c:v>
                </c:pt>
              </c:numCache>
            </c:numRef>
          </c:yVal>
          <c:smooth val="0"/>
        </c:ser>
        <c:ser>
          <c:idx val="1"/>
          <c:order val="1"/>
          <c:tx>
            <c:v>Average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'Each Exp &amp; Dev &amp; Pay'!$BQ$58:$BQ$67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'Each Exp &amp; Dev &amp; Pay'!$BS$58:$BS$67</c:f>
              <c:numCache>
                <c:formatCode>0.0000</c:formatCode>
                <c:ptCount val="10"/>
                <c:pt idx="0">
                  <c:v>4.0182896690710299E-3</c:v>
                </c:pt>
                <c:pt idx="1">
                  <c:v>-4.4937709688105493E-4</c:v>
                </c:pt>
                <c:pt idx="2">
                  <c:v>1.03211997481056E-2</c:v>
                </c:pt>
                <c:pt idx="3">
                  <c:v>-1.3136120485267206E-3</c:v>
                </c:pt>
                <c:pt idx="4">
                  <c:v>-2.4042557780442658E-2</c:v>
                </c:pt>
                <c:pt idx="5">
                  <c:v>5.1669112027044287E-2</c:v>
                </c:pt>
                <c:pt idx="6">
                  <c:v>1.0327116014038462E-2</c:v>
                </c:pt>
                <c:pt idx="7">
                  <c:v>-1.4229627327726748E-2</c:v>
                </c:pt>
                <c:pt idx="8">
                  <c:v>-2.3536728122053319E-14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30144"/>
        <c:axId val="86232064"/>
      </c:scatterChart>
      <c:valAx>
        <c:axId val="86230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Development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6232064"/>
        <c:crosses val="autoZero"/>
        <c:crossBetween val="midCat"/>
      </c:valAx>
      <c:valAx>
        <c:axId val="8623206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6230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'Each Exp &amp; Dev &amp; Pay'!$BN$58:$BN$92</c:f>
              <c:numCache>
                <c:formatCode>0</c:formatCode>
                <c:ptCount val="35"/>
                <c:pt idx="0">
                  <c:v>516194.33031108452</c:v>
                </c:pt>
                <c:pt idx="1">
                  <c:v>313260.39418099116</c:v>
                </c:pt>
                <c:pt idx="2">
                  <c:v>346790.36918387876</c:v>
                </c:pt>
                <c:pt idx="3">
                  <c:v>167005.0127085009</c:v>
                </c:pt>
                <c:pt idx="4">
                  <c:v>271994.89361553808</c:v>
                </c:pt>
                <c:pt idx="5">
                  <c:v>1220617.7559371565</c:v>
                </c:pt>
                <c:pt idx="6">
                  <c:v>546951.02542098123</c:v>
                </c:pt>
                <c:pt idx="7">
                  <c:v>471008.02868489176</c:v>
                </c:pt>
                <c:pt idx="8">
                  <c:v>299440.86199595447</c:v>
                </c:pt>
                <c:pt idx="9">
                  <c:v>250754.22157655275</c:v>
                </c:pt>
                <c:pt idx="10">
                  <c:v>380280.10638446605</c:v>
                </c:pt>
                <c:pt idx="11">
                  <c:v>1069795.5658999188</c:v>
                </c:pt>
                <c:pt idx="12">
                  <c:v>991518.8285011159</c:v>
                </c:pt>
                <c:pt idx="13">
                  <c:v>630459.70227977959</c:v>
                </c:pt>
                <c:pt idx="14">
                  <c:v>311787.2977509388</c:v>
                </c:pt>
                <c:pt idx="15">
                  <c:v>344679.83985329769</c:v>
                </c:pt>
                <c:pt idx="16">
                  <c:v>268767.76571494056</c:v>
                </c:pt>
                <c:pt idx="17">
                  <c:v>982713.82987013436</c:v>
                </c:pt>
                <c:pt idx="18">
                  <c:v>906809.81760093395</c:v>
                </c:pt>
                <c:pt idx="19">
                  <c:v>1192625.235947883</c:v>
                </c:pt>
                <c:pt idx="20">
                  <c:v>435493.40035998658</c:v>
                </c:pt>
                <c:pt idx="21">
                  <c:v>374504.787254108</c:v>
                </c:pt>
                <c:pt idx="22">
                  <c:v>385512.92896686768</c:v>
                </c:pt>
                <c:pt idx="23">
                  <c:v>398922.51798168331</c:v>
                </c:pt>
                <c:pt idx="24">
                  <c:v>784426.66709272261</c:v>
                </c:pt>
                <c:pt idx="25">
                  <c:v>1027138.7267951538</c:v>
                </c:pt>
                <c:pt idx="26">
                  <c:v>775779.14714758692</c:v>
                </c:pt>
                <c:pt idx="27">
                  <c:v>492595.44885380595</c:v>
                </c:pt>
                <c:pt idx="28">
                  <c:v>394448.49212906341</c:v>
                </c:pt>
                <c:pt idx="29">
                  <c:v>359341.26720326813</c:v>
                </c:pt>
                <c:pt idx="30">
                  <c:v>1002671.1103956233</c:v>
                </c:pt>
                <c:pt idx="31">
                  <c:v>753974.17861041718</c:v>
                </c:pt>
                <c:pt idx="32">
                  <c:v>990239.351016336</c:v>
                </c:pt>
                <c:pt idx="33">
                  <c:v>585486.09277436335</c:v>
                </c:pt>
                <c:pt idx="34">
                  <c:v>479760.82671279873</c:v>
                </c:pt>
              </c:numCache>
            </c:numRef>
          </c:xVal>
          <c:yVal>
            <c:numRef>
              <c:f>'Each Exp &amp; Dev &amp; Pay'!$BO$58:$BO$92</c:f>
              <c:numCache>
                <c:formatCode>0.0000</c:formatCode>
                <c:ptCount val="35"/>
                <c:pt idx="0">
                  <c:v>9.5942087584320643E-2</c:v>
                </c:pt>
                <c:pt idx="1">
                  <c:v>2.6070123959223168</c:v>
                </c:pt>
                <c:pt idx="2">
                  <c:v>-1.9971969850596814</c:v>
                </c:pt>
                <c:pt idx="3">
                  <c:v>-0.35662419315419608</c:v>
                </c:pt>
                <c:pt idx="4">
                  <c:v>-0.54467441699475927</c:v>
                </c:pt>
                <c:pt idx="5">
                  <c:v>-0.24598961529860197</c:v>
                </c:pt>
                <c:pt idx="6">
                  <c:v>-0.79965738693417465</c:v>
                </c:pt>
                <c:pt idx="7">
                  <c:v>-1.2646437810405085</c:v>
                </c:pt>
                <c:pt idx="8">
                  <c:v>2.2561144082835245</c:v>
                </c:pt>
                <c:pt idx="9">
                  <c:v>0.17994738235224145</c:v>
                </c:pt>
                <c:pt idx="10">
                  <c:v>0.5446744169947122</c:v>
                </c:pt>
                <c:pt idx="11">
                  <c:v>-0.9259309646364049</c:v>
                </c:pt>
                <c:pt idx="12">
                  <c:v>0.1668256778959035</c:v>
                </c:pt>
                <c:pt idx="13">
                  <c:v>0.89409564829621058</c:v>
                </c:pt>
                <c:pt idx="14">
                  <c:v>-1.5507478087608073</c:v>
                </c:pt>
                <c:pt idx="15">
                  <c:v>1.4187550920581491</c:v>
                </c:pt>
                <c:pt idx="16">
                  <c:v>0.13398792881877439</c:v>
                </c:pt>
                <c:pt idx="17">
                  <c:v>0.81344801654281196</c:v>
                </c:pt>
                <c:pt idx="18">
                  <c:v>-0.85950086146252935</c:v>
                </c:pt>
                <c:pt idx="19">
                  <c:v>2.3250309444060888</c:v>
                </c:pt>
                <c:pt idx="20">
                  <c:v>-1.3214634632420805</c:v>
                </c:pt>
                <c:pt idx="21">
                  <c:v>-0.19632705757486518</c:v>
                </c:pt>
                <c:pt idx="22">
                  <c:v>-1.6363640512258384</c:v>
                </c:pt>
                <c:pt idx="23">
                  <c:v>0.38498873965165026</c:v>
                </c:pt>
                <c:pt idx="24">
                  <c:v>-0.62224241347178133</c:v>
                </c:pt>
                <c:pt idx="25">
                  <c:v>-0.22262566229464825</c:v>
                </c:pt>
                <c:pt idx="26">
                  <c:v>-4.2888744791372869E-2</c:v>
                </c:pt>
                <c:pt idx="27">
                  <c:v>9.4697565682183196E-2</c:v>
                </c:pt>
                <c:pt idx="28">
                  <c:v>0.66305181158908555</c:v>
                </c:pt>
                <c:pt idx="29">
                  <c:v>0.32975856928783209</c:v>
                </c:pt>
                <c:pt idx="30">
                  <c:v>-0.42215200126038899</c:v>
                </c:pt>
                <c:pt idx="31">
                  <c:v>0.6453163198645212</c:v>
                </c:pt>
                <c:pt idx="32">
                  <c:v>-1.1741900168942465</c:v>
                </c:pt>
                <c:pt idx="33">
                  <c:v>0.89213020193088477</c:v>
                </c:pt>
                <c:pt idx="34">
                  <c:v>-0.3199298809239689</c:v>
                </c:pt>
              </c:numCache>
            </c:numRef>
          </c:yVal>
          <c:smooth val="0"/>
        </c:ser>
        <c:ser>
          <c:idx val="1"/>
          <c:order val="1"/>
          <c:tx>
            <c:v>Regression Line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'Each Exp &amp; Dev &amp; Pay'!$BN$58:$BN$92</c:f>
              <c:numCache>
                <c:formatCode>0</c:formatCode>
                <c:ptCount val="35"/>
                <c:pt idx="0">
                  <c:v>516194.33031108452</c:v>
                </c:pt>
                <c:pt idx="1">
                  <c:v>313260.39418099116</c:v>
                </c:pt>
                <c:pt idx="2">
                  <c:v>346790.36918387876</c:v>
                </c:pt>
                <c:pt idx="3">
                  <c:v>167005.0127085009</c:v>
                </c:pt>
                <c:pt idx="4">
                  <c:v>271994.89361553808</c:v>
                </c:pt>
                <c:pt idx="5">
                  <c:v>1220617.7559371565</c:v>
                </c:pt>
                <c:pt idx="6">
                  <c:v>546951.02542098123</c:v>
                </c:pt>
                <c:pt idx="7">
                  <c:v>471008.02868489176</c:v>
                </c:pt>
                <c:pt idx="8">
                  <c:v>299440.86199595447</c:v>
                </c:pt>
                <c:pt idx="9">
                  <c:v>250754.22157655275</c:v>
                </c:pt>
                <c:pt idx="10">
                  <c:v>380280.10638446605</c:v>
                </c:pt>
                <c:pt idx="11">
                  <c:v>1069795.5658999188</c:v>
                </c:pt>
                <c:pt idx="12">
                  <c:v>991518.8285011159</c:v>
                </c:pt>
                <c:pt idx="13">
                  <c:v>630459.70227977959</c:v>
                </c:pt>
                <c:pt idx="14">
                  <c:v>311787.2977509388</c:v>
                </c:pt>
                <c:pt idx="15">
                  <c:v>344679.83985329769</c:v>
                </c:pt>
                <c:pt idx="16">
                  <c:v>268767.76571494056</c:v>
                </c:pt>
                <c:pt idx="17">
                  <c:v>982713.82987013436</c:v>
                </c:pt>
                <c:pt idx="18">
                  <c:v>906809.81760093395</c:v>
                </c:pt>
                <c:pt idx="19">
                  <c:v>1192625.235947883</c:v>
                </c:pt>
                <c:pt idx="20">
                  <c:v>435493.40035998658</c:v>
                </c:pt>
                <c:pt idx="21">
                  <c:v>374504.787254108</c:v>
                </c:pt>
                <c:pt idx="22">
                  <c:v>385512.92896686768</c:v>
                </c:pt>
                <c:pt idx="23">
                  <c:v>398922.51798168331</c:v>
                </c:pt>
                <c:pt idx="24">
                  <c:v>784426.66709272261</c:v>
                </c:pt>
                <c:pt idx="25">
                  <c:v>1027138.7267951538</c:v>
                </c:pt>
                <c:pt idx="26">
                  <c:v>775779.14714758692</c:v>
                </c:pt>
                <c:pt idx="27">
                  <c:v>492595.44885380595</c:v>
                </c:pt>
                <c:pt idx="28">
                  <c:v>394448.49212906341</c:v>
                </c:pt>
                <c:pt idx="29">
                  <c:v>359341.26720326813</c:v>
                </c:pt>
                <c:pt idx="30">
                  <c:v>1002671.1103956233</c:v>
                </c:pt>
                <c:pt idx="31">
                  <c:v>753974.17861041718</c:v>
                </c:pt>
                <c:pt idx="32">
                  <c:v>990239.351016336</c:v>
                </c:pt>
                <c:pt idx="33">
                  <c:v>585486.09277436335</c:v>
                </c:pt>
                <c:pt idx="34">
                  <c:v>479760.82671279873</c:v>
                </c:pt>
              </c:numCache>
            </c:numRef>
          </c:xVal>
          <c:yVal>
            <c:numRef>
              <c:f>'Each Exp &amp; Dev &amp; Pay'!$BP$58:$BP$92</c:f>
              <c:numCache>
                <c:formatCode>General</c:formatCode>
                <c:ptCount val="35"/>
                <c:pt idx="0">
                  <c:v>1.1209916758212375E-3</c:v>
                </c:pt>
                <c:pt idx="1">
                  <c:v>-3.6698692977873227E-3</c:v>
                </c:pt>
                <c:pt idx="2">
                  <c:v>-2.8782942081264883E-3</c:v>
                </c:pt>
                <c:pt idx="3">
                  <c:v>-7.1226639000050648E-3</c:v>
                </c:pt>
                <c:pt idx="4">
                  <c:v>-4.6440645456866927E-3</c:v>
                </c:pt>
                <c:pt idx="5">
                  <c:v>1.7751008138736275E-2</c:v>
                </c:pt>
                <c:pt idx="6">
                  <c:v>1.8470952201033539E-3</c:v>
                </c:pt>
                <c:pt idx="7">
                  <c:v>5.4234221987326317E-5</c:v>
                </c:pt>
                <c:pt idx="8">
                  <c:v>-3.9961205827196596E-3</c:v>
                </c:pt>
                <c:pt idx="9">
                  <c:v>-5.1455139763011866E-3</c:v>
                </c:pt>
                <c:pt idx="10">
                  <c:v>-2.0876690518300788E-3</c:v>
                </c:pt>
                <c:pt idx="11">
                  <c:v>1.4190400396222651E-2</c:v>
                </c:pt>
                <c:pt idx="12">
                  <c:v>1.2342444487532623E-2</c:v>
                </c:pt>
                <c:pt idx="13">
                  <c:v>3.8185666681515018E-3</c:v>
                </c:pt>
                <c:pt idx="14">
                  <c:v>-3.7046461336960089E-3</c:v>
                </c:pt>
                <c:pt idx="15">
                  <c:v>-2.9281195493008443E-3</c:v>
                </c:pt>
                <c:pt idx="16">
                  <c:v>-4.7202505272462515E-3</c:v>
                </c:pt>
                <c:pt idx="17">
                  <c:v>1.213457622696331E-2</c:v>
                </c:pt>
                <c:pt idx="18">
                  <c:v>1.0342635573490262E-2</c:v>
                </c:pt>
                <c:pt idx="19">
                  <c:v>1.7090161194518942E-2</c:v>
                </c:pt>
                <c:pt idx="20">
                  <c:v>-7.8419453014079085E-4</c:v>
                </c:pt>
                <c:pt idx="21">
                  <c:v>-2.2240126893675188E-3</c:v>
                </c:pt>
                <c:pt idx="22">
                  <c:v>-1.9641326637329492E-3</c:v>
                </c:pt>
                <c:pt idx="23">
                  <c:v>-1.647559310314E-3</c:v>
                </c:pt>
                <c:pt idx="24">
                  <c:v>7.4534162010281603E-3</c:v>
                </c:pt>
                <c:pt idx="25">
                  <c:v>1.3183358451333213E-2</c:v>
                </c:pt>
                <c:pt idx="26">
                  <c:v>7.2492656946431984E-3</c:v>
                </c:pt>
                <c:pt idx="27">
                  <c:v>5.6386967665983216E-4</c:v>
                </c:pt>
                <c:pt idx="28">
                  <c:v>-1.7531820378921606E-3</c:v>
                </c:pt>
                <c:pt idx="29">
                  <c:v>-2.5819928173808487E-3</c:v>
                </c:pt>
                <c:pt idx="30">
                  <c:v>1.2605727372169646E-2</c:v>
                </c:pt>
                <c:pt idx="31">
                  <c:v>6.734494361727638E-3</c:v>
                </c:pt>
                <c:pt idx="32">
                  <c:v>1.2312238604449011E-2</c:v>
                </c:pt>
                <c:pt idx="33">
                  <c:v>2.7568304463512962E-3</c:v>
                </c:pt>
                <c:pt idx="34">
                  <c:v>2.6087013159140429E-4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55936"/>
        <c:axId val="86070400"/>
      </c:scatterChart>
      <c:valAx>
        <c:axId val="8605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Fitted Value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86070400"/>
        <c:crosses val="autoZero"/>
        <c:crossBetween val="midCat"/>
      </c:valAx>
      <c:valAx>
        <c:axId val="86070400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6055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'Trend Exp &amp; Dev &amp; Pay'!$BD$60:$BD$94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</c:numCache>
            </c:numRef>
          </c:xVal>
          <c:yVal>
            <c:numRef>
              <c:f>'Trend Exp &amp; Dev &amp; Pay'!$BH$60:$BH$94</c:f>
              <c:numCache>
                <c:formatCode>0.0000</c:formatCode>
                <c:ptCount val="35"/>
                <c:pt idx="0">
                  <c:v>0.13683430303512198</c:v>
                </c:pt>
                <c:pt idx="1">
                  <c:v>2.3266037782932698</c:v>
                </c:pt>
                <c:pt idx="2">
                  <c:v>-1.8367197344365145</c:v>
                </c:pt>
                <c:pt idx="3">
                  <c:v>-0.20335989950061903</c:v>
                </c:pt>
                <c:pt idx="4">
                  <c:v>-0.39853208650169203</c:v>
                </c:pt>
                <c:pt idx="5">
                  <c:v>-0.72159924121125685</c:v>
                </c:pt>
                <c:pt idx="6">
                  <c:v>-1.1453500965417542</c:v>
                </c:pt>
                <c:pt idx="7">
                  <c:v>-1.230497447177668</c:v>
                </c:pt>
                <c:pt idx="8">
                  <c:v>2.0448025385900701</c:v>
                </c:pt>
                <c:pt idx="9">
                  <c:v>3.4123930798152527E-2</c:v>
                </c:pt>
                <c:pt idx="10">
                  <c:v>0.47038638940291894</c:v>
                </c:pt>
                <c:pt idx="11">
                  <c:v>-0.95110875731153643</c:v>
                </c:pt>
                <c:pt idx="12">
                  <c:v>-0.22970273917254003</c:v>
                </c:pt>
                <c:pt idx="13">
                  <c:v>1.2566148742180665</c:v>
                </c:pt>
                <c:pt idx="14">
                  <c:v>-1.5579548581199398</c:v>
                </c:pt>
                <c:pt idx="15">
                  <c:v>1.1824051376840601</c:v>
                </c:pt>
                <c:pt idx="16">
                  <c:v>0.21285743149631436</c:v>
                </c:pt>
                <c:pt idx="17">
                  <c:v>1.0409639126533348</c:v>
                </c:pt>
                <c:pt idx="18">
                  <c:v>-0.64469752679546266</c:v>
                </c:pt>
                <c:pt idx="19">
                  <c:v>3.0599901667909419</c:v>
                </c:pt>
                <c:pt idx="20">
                  <c:v>-0.8878126899694937</c:v>
                </c:pt>
                <c:pt idx="21">
                  <c:v>-1.8695226154573908E-2</c:v>
                </c:pt>
                <c:pt idx="22">
                  <c:v>-1.4749512250819372</c:v>
                </c:pt>
                <c:pt idx="23">
                  <c:v>0.23772206577591795</c:v>
                </c:pt>
                <c:pt idx="24">
                  <c:v>-1.0376584157013349</c:v>
                </c:pt>
                <c:pt idx="25">
                  <c:v>3.9233236646812893E-2</c:v>
                </c:pt>
                <c:pt idx="26">
                  <c:v>2.4976476662363321E-2</c:v>
                </c:pt>
                <c:pt idx="27">
                  <c:v>1.321953333881047E-2</c:v>
                </c:pt>
                <c:pt idx="28">
                  <c:v>0.4904868107617894</c:v>
                </c:pt>
                <c:pt idx="29">
                  <c:v>5.7949001146697767E-3</c:v>
                </c:pt>
                <c:pt idx="30">
                  <c:v>-0.26093788972023757</c:v>
                </c:pt>
                <c:pt idx="31">
                  <c:v>0.56333385106747758</c:v>
                </c:pt>
                <c:pt idx="32">
                  <c:v>-1.3071425781021473</c:v>
                </c:pt>
                <c:pt idx="33">
                  <c:v>0.76220599790777677</c:v>
                </c:pt>
                <c:pt idx="34">
                  <c:v>-0.10151150837066</c:v>
                </c:pt>
              </c:numCache>
            </c:numRef>
          </c:yVal>
          <c:smooth val="0"/>
        </c:ser>
        <c:ser>
          <c:idx val="1"/>
          <c:order val="1"/>
          <c:tx>
            <c:v>Average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'Trend Exp &amp; Dev &amp; Pay'!$BJ$60:$BJ$69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'Trend Exp &amp; Dev &amp; Pay'!$BK$60:$BK$69</c:f>
              <c:numCache>
                <c:formatCode>0.0000</c:formatCode>
                <c:ptCount val="10"/>
                <c:pt idx="0">
                  <c:v>4.9652721779132047E-3</c:v>
                </c:pt>
                <c:pt idx="1">
                  <c:v>-9.1355654356589613E-2</c:v>
                </c:pt>
                <c:pt idx="2">
                  <c:v>-1.4481485200929206E-2</c:v>
                </c:pt>
                <c:pt idx="3">
                  <c:v>0.17913290190713485</c:v>
                </c:pt>
                <c:pt idx="4">
                  <c:v>-3.8670048752606816E-2</c:v>
                </c:pt>
                <c:pt idx="5">
                  <c:v>-4.7349143746492149E-2</c:v>
                </c:pt>
                <c:pt idx="6">
                  <c:v>-2.3763305538801349E-2</c:v>
                </c:pt>
                <c:pt idx="7">
                  <c:v>3.4569176961780988E-2</c:v>
                </c:pt>
                <c:pt idx="8">
                  <c:v>3.5195081144942337E-3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81920"/>
        <c:axId val="179634176"/>
      </c:scatterChart>
      <c:valAx>
        <c:axId val="16128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Exposure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634176"/>
        <c:crosses val="autoZero"/>
        <c:crossBetween val="midCat"/>
      </c:valAx>
      <c:valAx>
        <c:axId val="17963417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61281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'Trend Exp &amp; Dev &amp; Pay'!$BF$60:$BF$94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7</c:v>
                </c:pt>
              </c:numCache>
            </c:numRef>
          </c:xVal>
          <c:yVal>
            <c:numRef>
              <c:f>'Trend Exp &amp; Dev &amp; Pay'!$BH$60:$BH$94</c:f>
              <c:numCache>
                <c:formatCode>0.0000</c:formatCode>
                <c:ptCount val="35"/>
                <c:pt idx="0">
                  <c:v>0.13683430303512198</c:v>
                </c:pt>
                <c:pt idx="1">
                  <c:v>2.3266037782932698</c:v>
                </c:pt>
                <c:pt idx="2">
                  <c:v>-1.8367197344365145</c:v>
                </c:pt>
                <c:pt idx="3">
                  <c:v>-0.20335989950061903</c:v>
                </c:pt>
                <c:pt idx="4">
                  <c:v>-0.39853208650169203</c:v>
                </c:pt>
                <c:pt idx="5">
                  <c:v>-0.72159924121125685</c:v>
                </c:pt>
                <c:pt idx="6">
                  <c:v>-1.1453500965417542</c:v>
                </c:pt>
                <c:pt idx="7">
                  <c:v>-1.230497447177668</c:v>
                </c:pt>
                <c:pt idx="8">
                  <c:v>2.0448025385900701</c:v>
                </c:pt>
                <c:pt idx="9">
                  <c:v>3.4123930798152527E-2</c:v>
                </c:pt>
                <c:pt idx="10">
                  <c:v>0.47038638940291894</c:v>
                </c:pt>
                <c:pt idx="11">
                  <c:v>-0.95110875731153643</c:v>
                </c:pt>
                <c:pt idx="12">
                  <c:v>-0.22970273917254003</c:v>
                </c:pt>
                <c:pt idx="13">
                  <c:v>1.2566148742180665</c:v>
                </c:pt>
                <c:pt idx="14">
                  <c:v>-1.5579548581199398</c:v>
                </c:pt>
                <c:pt idx="15">
                  <c:v>1.1824051376840601</c:v>
                </c:pt>
                <c:pt idx="16">
                  <c:v>0.21285743149631436</c:v>
                </c:pt>
                <c:pt idx="17">
                  <c:v>1.0409639126533348</c:v>
                </c:pt>
                <c:pt idx="18">
                  <c:v>-0.64469752679546266</c:v>
                </c:pt>
                <c:pt idx="19">
                  <c:v>3.0599901667909419</c:v>
                </c:pt>
                <c:pt idx="20">
                  <c:v>-0.8878126899694937</c:v>
                </c:pt>
                <c:pt idx="21">
                  <c:v>-1.8695226154573908E-2</c:v>
                </c:pt>
                <c:pt idx="22">
                  <c:v>-1.4749512250819372</c:v>
                </c:pt>
                <c:pt idx="23">
                  <c:v>0.23772206577591795</c:v>
                </c:pt>
                <c:pt idx="24">
                  <c:v>-1.0376584157013349</c:v>
                </c:pt>
                <c:pt idx="25">
                  <c:v>3.9233236646812893E-2</c:v>
                </c:pt>
                <c:pt idx="26">
                  <c:v>2.4976476662363321E-2</c:v>
                </c:pt>
                <c:pt idx="27">
                  <c:v>1.321953333881047E-2</c:v>
                </c:pt>
                <c:pt idx="28">
                  <c:v>0.4904868107617894</c:v>
                </c:pt>
                <c:pt idx="29">
                  <c:v>5.7949001146697767E-3</c:v>
                </c:pt>
                <c:pt idx="30">
                  <c:v>-0.26093788972023757</c:v>
                </c:pt>
                <c:pt idx="31">
                  <c:v>0.56333385106747758</c:v>
                </c:pt>
                <c:pt idx="32">
                  <c:v>-1.3071425781021473</c:v>
                </c:pt>
                <c:pt idx="33">
                  <c:v>0.76220599790777677</c:v>
                </c:pt>
                <c:pt idx="34">
                  <c:v>-0.10151150837066</c:v>
                </c:pt>
              </c:numCache>
            </c:numRef>
          </c:yVal>
          <c:smooth val="0"/>
        </c:ser>
        <c:ser>
          <c:idx val="1"/>
          <c:order val="1"/>
          <c:tx>
            <c:v>Averages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'Trend Exp &amp; Dev &amp; Pay'!$BJ$60:$BJ$69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'Trend Exp &amp; Dev &amp; Pay'!$BM$60:$BM$69</c:f>
              <c:numCache>
                <c:formatCode>0.0000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-5.1437543411683717E-2</c:v>
                </c:pt>
                <c:pt idx="5">
                  <c:v>-0.12083501663385871</c:v>
                </c:pt>
                <c:pt idx="6">
                  <c:v>0.13231024256439156</c:v>
                </c:pt>
                <c:pt idx="7">
                  <c:v>4.8236980647693391E-2</c:v>
                </c:pt>
                <c:pt idx="8">
                  <c:v>-4.3885998243212952E-2</c:v>
                </c:pt>
                <c:pt idx="9">
                  <c:v>9.5790633270607783E-3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62848"/>
        <c:axId val="179664768"/>
      </c:scatterChart>
      <c:valAx>
        <c:axId val="17966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Payment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664768"/>
        <c:crosses val="autoZero"/>
        <c:crossBetween val="midCat"/>
      </c:valAx>
      <c:valAx>
        <c:axId val="1796647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9662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'Trend Exp &amp; Dev &amp; Pay'!$BE$60:$BE$94</c:f>
              <c:numCache>
                <c:formatCode>General</c:formatCode>
                <c:ptCount val="3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7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1</c:v>
                </c:pt>
              </c:numCache>
            </c:numRef>
          </c:xVal>
          <c:yVal>
            <c:numRef>
              <c:f>'Trend Exp &amp; Dev &amp; Pay'!$BH$60:$BH$94</c:f>
              <c:numCache>
                <c:formatCode>0.0000</c:formatCode>
                <c:ptCount val="35"/>
                <c:pt idx="0">
                  <c:v>0.13683430303512198</c:v>
                </c:pt>
                <c:pt idx="1">
                  <c:v>2.3266037782932698</c:v>
                </c:pt>
                <c:pt idx="2">
                  <c:v>-1.8367197344365145</c:v>
                </c:pt>
                <c:pt idx="3">
                  <c:v>-0.20335989950061903</c:v>
                </c:pt>
                <c:pt idx="4">
                  <c:v>-0.39853208650169203</c:v>
                </c:pt>
                <c:pt idx="5">
                  <c:v>-0.72159924121125685</c:v>
                </c:pt>
                <c:pt idx="6">
                  <c:v>-1.1453500965417542</c:v>
                </c:pt>
                <c:pt idx="7">
                  <c:v>-1.230497447177668</c:v>
                </c:pt>
                <c:pt idx="8">
                  <c:v>2.0448025385900701</c:v>
                </c:pt>
                <c:pt idx="9">
                  <c:v>3.4123930798152527E-2</c:v>
                </c:pt>
                <c:pt idx="10">
                  <c:v>0.47038638940291894</c:v>
                </c:pt>
                <c:pt idx="11">
                  <c:v>-0.95110875731153643</c:v>
                </c:pt>
                <c:pt idx="12">
                  <c:v>-0.22970273917254003</c:v>
                </c:pt>
                <c:pt idx="13">
                  <c:v>1.2566148742180665</c:v>
                </c:pt>
                <c:pt idx="14">
                  <c:v>-1.5579548581199398</c:v>
                </c:pt>
                <c:pt idx="15">
                  <c:v>1.1824051376840601</c:v>
                </c:pt>
                <c:pt idx="16">
                  <c:v>0.21285743149631436</c:v>
                </c:pt>
                <c:pt idx="17">
                  <c:v>1.0409639126533348</c:v>
                </c:pt>
                <c:pt idx="18">
                  <c:v>-0.64469752679546266</c:v>
                </c:pt>
                <c:pt idx="19">
                  <c:v>3.0599901667909419</c:v>
                </c:pt>
                <c:pt idx="20">
                  <c:v>-0.8878126899694937</c:v>
                </c:pt>
                <c:pt idx="21">
                  <c:v>-1.8695226154573908E-2</c:v>
                </c:pt>
                <c:pt idx="22">
                  <c:v>-1.4749512250819372</c:v>
                </c:pt>
                <c:pt idx="23">
                  <c:v>0.23772206577591795</c:v>
                </c:pt>
                <c:pt idx="24">
                  <c:v>-1.0376584157013349</c:v>
                </c:pt>
                <c:pt idx="25">
                  <c:v>3.9233236646812893E-2</c:v>
                </c:pt>
                <c:pt idx="26">
                  <c:v>2.4976476662363321E-2</c:v>
                </c:pt>
                <c:pt idx="27">
                  <c:v>1.321953333881047E-2</c:v>
                </c:pt>
                <c:pt idx="28">
                  <c:v>0.4904868107617894</c:v>
                </c:pt>
                <c:pt idx="29">
                  <c:v>5.7949001146697767E-3</c:v>
                </c:pt>
                <c:pt idx="30">
                  <c:v>-0.26093788972023757</c:v>
                </c:pt>
                <c:pt idx="31">
                  <c:v>0.56333385106747758</c:v>
                </c:pt>
                <c:pt idx="32">
                  <c:v>-1.3071425781021473</c:v>
                </c:pt>
                <c:pt idx="33">
                  <c:v>0.76220599790777677</c:v>
                </c:pt>
                <c:pt idx="34">
                  <c:v>-0.10151150837066</c:v>
                </c:pt>
              </c:numCache>
            </c:numRef>
          </c:yVal>
          <c:smooth val="0"/>
        </c:ser>
        <c:ser>
          <c:idx val="1"/>
          <c:order val="1"/>
          <c:tx>
            <c:v>Average</c:v>
          </c:tx>
          <c:spPr>
            <a:ln w="28575">
              <a:solidFill>
                <a:srgbClr val="C00000"/>
              </a:solidFill>
            </a:ln>
          </c:spPr>
          <c:marker>
            <c:symbol val="circle"/>
            <c:size val="7"/>
          </c:marker>
          <c:xVal>
            <c:numRef>
              <c:f>'Trend Exp &amp; Dev &amp; Pay'!$BJ$60:$BJ$69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'Trend Exp &amp; Dev &amp; Pay'!$BL$60:$BL$69</c:f>
              <c:numCache>
                <c:formatCode>0.0000</c:formatCode>
                <c:ptCount val="10"/>
                <c:pt idx="0">
                  <c:v>-1.2843286068484655E-3</c:v>
                </c:pt>
                <c:pt idx="1">
                  <c:v>-7.4076326158158609E-3</c:v>
                </c:pt>
                <c:pt idx="2">
                  <c:v>7.8204386863811592E-3</c:v>
                </c:pt>
                <c:pt idx="3">
                  <c:v>-2.6865734455503443E-2</c:v>
                </c:pt>
                <c:pt idx="4">
                  <c:v>2.2618653664754629E-2</c:v>
                </c:pt>
                <c:pt idx="5">
                  <c:v>1.9886115205755006E-3</c:v>
                </c:pt>
                <c:pt idx="6">
                  <c:v>-2.1115820811080377E-2</c:v>
                </c:pt>
                <c:pt idx="7">
                  <c:v>1.4540487597949292E-2</c:v>
                </c:pt>
                <c:pt idx="8">
                  <c:v>3.5927151450613454E-2</c:v>
                </c:pt>
                <c:pt idx="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681152"/>
        <c:axId val="179695616"/>
      </c:scatterChart>
      <c:valAx>
        <c:axId val="179681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Development Period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9695616"/>
        <c:crosses val="autoZero"/>
        <c:crossBetween val="midCat"/>
      </c:valAx>
      <c:valAx>
        <c:axId val="17969561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79681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Residuals</c:v>
          </c:tx>
          <c:spPr>
            <a:ln w="28575">
              <a:noFill/>
            </a:ln>
          </c:spPr>
          <c:xVal>
            <c:numRef>
              <c:f>'Trend Exp &amp; Dev &amp; Pay'!$BG$60:$BG$94</c:f>
              <c:numCache>
                <c:formatCode>0</c:formatCode>
                <c:ptCount val="35"/>
                <c:pt idx="0">
                  <c:v>510126.68910589052</c:v>
                </c:pt>
                <c:pt idx="1">
                  <c:v>334875.30022112001</c:v>
                </c:pt>
                <c:pt idx="2">
                  <c:v>331985.63967278233</c:v>
                </c:pt>
                <c:pt idx="3">
                  <c:v>153759.20480241886</c:v>
                </c:pt>
                <c:pt idx="4">
                  <c:v>257766.94422701324</c:v>
                </c:pt>
                <c:pt idx="5">
                  <c:v>1328639.4959869718</c:v>
                </c:pt>
                <c:pt idx="6">
                  <c:v>606540.82865551568</c:v>
                </c:pt>
                <c:pt idx="7">
                  <c:v>474869.86858258204</c:v>
                </c:pt>
                <c:pt idx="8">
                  <c:v>319706.64761185541</c:v>
                </c:pt>
                <c:pt idx="9">
                  <c:v>263196.95452919928</c:v>
                </c:pt>
                <c:pt idx="10">
                  <c:v>382503.52957086591</c:v>
                </c:pt>
                <c:pt idx="11">
                  <c:v>1103490.7317955801</c:v>
                </c:pt>
                <c:pt idx="12">
                  <c:v>1058835.2165090037</c:v>
                </c:pt>
                <c:pt idx="13">
                  <c:v>576488.65152215154</c:v>
                </c:pt>
                <c:pt idx="14">
                  <c:v>306511.09977442358</c:v>
                </c:pt>
                <c:pt idx="15">
                  <c:v>366801.09754670435</c:v>
                </c:pt>
                <c:pt idx="16">
                  <c:v>261775.08427797185</c:v>
                </c:pt>
                <c:pt idx="17">
                  <c:v>929478.43042650924</c:v>
                </c:pt>
                <c:pt idx="18">
                  <c:v>885594.52549959242</c:v>
                </c:pt>
                <c:pt idx="19">
                  <c:v>1013454.1697108212</c:v>
                </c:pt>
                <c:pt idx="20">
                  <c:v>374720.42806340242</c:v>
                </c:pt>
                <c:pt idx="21">
                  <c:v>354136.08404481417</c:v>
                </c:pt>
                <c:pt idx="22">
                  <c:v>367386.411659242</c:v>
                </c:pt>
                <c:pt idx="23">
                  <c:v>415740.32933233987</c:v>
                </c:pt>
                <c:pt idx="24">
                  <c:v>866783.19673882425</c:v>
                </c:pt>
                <c:pt idx="25">
                  <c:v>984953.1966677258</c:v>
                </c:pt>
                <c:pt idx="26">
                  <c:v>765465.55950331269</c:v>
                </c:pt>
                <c:pt idx="27">
                  <c:v>503079.1032821901</c:v>
                </c:pt>
                <c:pt idx="28">
                  <c:v>412161.64788404811</c:v>
                </c:pt>
                <c:pt idx="29">
                  <c:v>395478.82998471224</c:v>
                </c:pt>
                <c:pt idx="30">
                  <c:v>983379.32143701077</c:v>
                </c:pt>
                <c:pt idx="31">
                  <c:v>758869.42037891666</c:v>
                </c:pt>
                <c:pt idx="32">
                  <c:v>1048297.3336634228</c:v>
                </c:pt>
                <c:pt idx="33">
                  <c:v>597260.22348872502</c:v>
                </c:pt>
                <c:pt idx="34">
                  <c:v>452907.89679113001</c:v>
                </c:pt>
              </c:numCache>
            </c:numRef>
          </c:xVal>
          <c:yVal>
            <c:numRef>
              <c:f>'Trend Exp &amp; Dev &amp; Pay'!$BH$60:$BH$94</c:f>
              <c:numCache>
                <c:formatCode>0.0000</c:formatCode>
                <c:ptCount val="35"/>
                <c:pt idx="0">
                  <c:v>0.13683430303512198</c:v>
                </c:pt>
                <c:pt idx="1">
                  <c:v>2.3266037782932698</c:v>
                </c:pt>
                <c:pt idx="2">
                  <c:v>-1.8367197344365145</c:v>
                </c:pt>
                <c:pt idx="3">
                  <c:v>-0.20335989950061903</c:v>
                </c:pt>
                <c:pt idx="4">
                  <c:v>-0.39853208650169203</c:v>
                </c:pt>
                <c:pt idx="5">
                  <c:v>-0.72159924121125685</c:v>
                </c:pt>
                <c:pt idx="6">
                  <c:v>-1.1453500965417542</c:v>
                </c:pt>
                <c:pt idx="7">
                  <c:v>-1.230497447177668</c:v>
                </c:pt>
                <c:pt idx="8">
                  <c:v>2.0448025385900701</c:v>
                </c:pt>
                <c:pt idx="9">
                  <c:v>3.4123930798152527E-2</c:v>
                </c:pt>
                <c:pt idx="10">
                  <c:v>0.47038638940291894</c:v>
                </c:pt>
                <c:pt idx="11">
                  <c:v>-0.95110875731153643</c:v>
                </c:pt>
                <c:pt idx="12">
                  <c:v>-0.22970273917254003</c:v>
                </c:pt>
                <c:pt idx="13">
                  <c:v>1.2566148742180665</c:v>
                </c:pt>
                <c:pt idx="14">
                  <c:v>-1.5579548581199398</c:v>
                </c:pt>
                <c:pt idx="15">
                  <c:v>1.1824051376840601</c:v>
                </c:pt>
                <c:pt idx="16">
                  <c:v>0.21285743149631436</c:v>
                </c:pt>
                <c:pt idx="17">
                  <c:v>1.0409639126533348</c:v>
                </c:pt>
                <c:pt idx="18">
                  <c:v>-0.64469752679546266</c:v>
                </c:pt>
                <c:pt idx="19">
                  <c:v>3.0599901667909419</c:v>
                </c:pt>
                <c:pt idx="20">
                  <c:v>-0.8878126899694937</c:v>
                </c:pt>
                <c:pt idx="21">
                  <c:v>-1.8695226154573908E-2</c:v>
                </c:pt>
                <c:pt idx="22">
                  <c:v>-1.4749512250819372</c:v>
                </c:pt>
                <c:pt idx="23">
                  <c:v>0.23772206577591795</c:v>
                </c:pt>
                <c:pt idx="24">
                  <c:v>-1.0376584157013349</c:v>
                </c:pt>
                <c:pt idx="25">
                  <c:v>3.9233236646812893E-2</c:v>
                </c:pt>
                <c:pt idx="26">
                  <c:v>2.4976476662363321E-2</c:v>
                </c:pt>
                <c:pt idx="27">
                  <c:v>1.321953333881047E-2</c:v>
                </c:pt>
                <c:pt idx="28">
                  <c:v>0.4904868107617894</c:v>
                </c:pt>
                <c:pt idx="29">
                  <c:v>5.7949001146697767E-3</c:v>
                </c:pt>
                <c:pt idx="30">
                  <c:v>-0.26093788972023757</c:v>
                </c:pt>
                <c:pt idx="31">
                  <c:v>0.56333385106747758</c:v>
                </c:pt>
                <c:pt idx="32">
                  <c:v>-1.3071425781021473</c:v>
                </c:pt>
                <c:pt idx="33">
                  <c:v>0.76220599790777677</c:v>
                </c:pt>
                <c:pt idx="34">
                  <c:v>-0.10151150837066</c:v>
                </c:pt>
              </c:numCache>
            </c:numRef>
          </c:yVal>
          <c:smooth val="0"/>
        </c:ser>
        <c:ser>
          <c:idx val="1"/>
          <c:order val="1"/>
          <c:tx>
            <c:v>Regression Line</c:v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'Trend Exp &amp; Dev &amp; Pay'!$BG$60:$BG$94</c:f>
              <c:numCache>
                <c:formatCode>0</c:formatCode>
                <c:ptCount val="35"/>
                <c:pt idx="0">
                  <c:v>510126.68910589052</c:v>
                </c:pt>
                <c:pt idx="1">
                  <c:v>334875.30022112001</c:v>
                </c:pt>
                <c:pt idx="2">
                  <c:v>331985.63967278233</c:v>
                </c:pt>
                <c:pt idx="3">
                  <c:v>153759.20480241886</c:v>
                </c:pt>
                <c:pt idx="4">
                  <c:v>257766.94422701324</c:v>
                </c:pt>
                <c:pt idx="5">
                  <c:v>1328639.4959869718</c:v>
                </c:pt>
                <c:pt idx="6">
                  <c:v>606540.82865551568</c:v>
                </c:pt>
                <c:pt idx="7">
                  <c:v>474869.86858258204</c:v>
                </c:pt>
                <c:pt idx="8">
                  <c:v>319706.64761185541</c:v>
                </c:pt>
                <c:pt idx="9">
                  <c:v>263196.95452919928</c:v>
                </c:pt>
                <c:pt idx="10">
                  <c:v>382503.52957086591</c:v>
                </c:pt>
                <c:pt idx="11">
                  <c:v>1103490.7317955801</c:v>
                </c:pt>
                <c:pt idx="12">
                  <c:v>1058835.2165090037</c:v>
                </c:pt>
                <c:pt idx="13">
                  <c:v>576488.65152215154</c:v>
                </c:pt>
                <c:pt idx="14">
                  <c:v>306511.09977442358</c:v>
                </c:pt>
                <c:pt idx="15">
                  <c:v>366801.09754670435</c:v>
                </c:pt>
                <c:pt idx="16">
                  <c:v>261775.08427797185</c:v>
                </c:pt>
                <c:pt idx="17">
                  <c:v>929478.43042650924</c:v>
                </c:pt>
                <c:pt idx="18">
                  <c:v>885594.52549959242</c:v>
                </c:pt>
                <c:pt idx="19">
                  <c:v>1013454.1697108212</c:v>
                </c:pt>
                <c:pt idx="20">
                  <c:v>374720.42806340242</c:v>
                </c:pt>
                <c:pt idx="21">
                  <c:v>354136.08404481417</c:v>
                </c:pt>
                <c:pt idx="22">
                  <c:v>367386.411659242</c:v>
                </c:pt>
                <c:pt idx="23">
                  <c:v>415740.32933233987</c:v>
                </c:pt>
                <c:pt idx="24">
                  <c:v>866783.19673882425</c:v>
                </c:pt>
                <c:pt idx="25">
                  <c:v>984953.1966677258</c:v>
                </c:pt>
                <c:pt idx="26">
                  <c:v>765465.55950331269</c:v>
                </c:pt>
                <c:pt idx="27">
                  <c:v>503079.1032821901</c:v>
                </c:pt>
                <c:pt idx="28">
                  <c:v>412161.64788404811</c:v>
                </c:pt>
                <c:pt idx="29">
                  <c:v>395478.82998471224</c:v>
                </c:pt>
                <c:pt idx="30">
                  <c:v>983379.32143701077</c:v>
                </c:pt>
                <c:pt idx="31">
                  <c:v>758869.42037891666</c:v>
                </c:pt>
                <c:pt idx="32">
                  <c:v>1048297.3336634228</c:v>
                </c:pt>
                <c:pt idx="33">
                  <c:v>597260.22348872502</c:v>
                </c:pt>
                <c:pt idx="34">
                  <c:v>452907.89679113001</c:v>
                </c:pt>
              </c:numCache>
            </c:numRef>
          </c:xVal>
          <c:yVal>
            <c:numRef>
              <c:f>'Trend Exp &amp; Dev &amp; Pay'!$BI$60:$BI$94</c:f>
              <c:numCache>
                <c:formatCode>General</c:formatCode>
                <c:ptCount val="35"/>
                <c:pt idx="0">
                  <c:v>1.6347050453772195E-2</c:v>
                </c:pt>
                <c:pt idx="1">
                  <c:v>3.6303609164651432E-2</c:v>
                </c:pt>
                <c:pt idx="2">
                  <c:v>3.6632666074011104E-2</c:v>
                </c:pt>
                <c:pt idx="3">
                  <c:v>5.6928004866787951E-2</c:v>
                </c:pt>
                <c:pt idx="4">
                  <c:v>4.5084238198681834E-2</c:v>
                </c:pt>
                <c:pt idx="5">
                  <c:v>-7.6860193095487667E-2</c:v>
                </c:pt>
                <c:pt idx="6">
                  <c:v>5.3679966001898421E-3</c:v>
                </c:pt>
                <c:pt idx="7">
                  <c:v>2.0361882023494961E-2</c:v>
                </c:pt>
                <c:pt idx="8">
                  <c:v>3.8030922758501222E-2</c:v>
                </c:pt>
                <c:pt idx="9">
                  <c:v>4.4465901761602269E-2</c:v>
                </c:pt>
                <c:pt idx="10">
                  <c:v>3.0879997053146938E-2</c:v>
                </c:pt>
                <c:pt idx="11">
                  <c:v>-5.1221625778787361E-2</c:v>
                </c:pt>
                <c:pt idx="12">
                  <c:v>-4.6136528204085217E-2</c:v>
                </c:pt>
                <c:pt idx="13">
                  <c:v>8.7901551415184853E-3</c:v>
                </c:pt>
                <c:pt idx="14">
                  <c:v>3.9533551221623255E-2</c:v>
                </c:pt>
                <c:pt idx="15">
                  <c:v>3.2668094189425907E-2</c:v>
                </c:pt>
                <c:pt idx="16">
                  <c:v>4.4627815668980941E-2</c:v>
                </c:pt>
                <c:pt idx="17">
                  <c:v>-3.140616679277955E-2</c:v>
                </c:pt>
                <c:pt idx="18">
                  <c:v>-2.6408935497154923E-2</c:v>
                </c:pt>
                <c:pt idx="19">
                  <c:v>-4.096881152833004E-2</c:v>
                </c:pt>
                <c:pt idx="20">
                  <c:v>3.1766289157163043E-2</c:v>
                </c:pt>
                <c:pt idx="21">
                  <c:v>3.4110308639952944E-2</c:v>
                </c:pt>
                <c:pt idx="22">
                  <c:v>3.2601442190115112E-2</c:v>
                </c:pt>
                <c:pt idx="23">
                  <c:v>2.7095193120792865E-2</c:v>
                </c:pt>
                <c:pt idx="24">
                  <c:v>-2.4266816172264685E-2</c:v>
                </c:pt>
                <c:pt idx="25">
                  <c:v>-3.7723294642722352E-2</c:v>
                </c:pt>
                <c:pt idx="26">
                  <c:v>-1.2729381925352654E-2</c:v>
                </c:pt>
                <c:pt idx="27">
                  <c:v>1.7149586520137483E-2</c:v>
                </c:pt>
                <c:pt idx="28">
                  <c:v>2.7502711525553281E-2</c:v>
                </c:pt>
                <c:pt idx="29">
                  <c:v>2.9402449022583384E-2</c:v>
                </c:pt>
                <c:pt idx="30">
                  <c:v>-3.7544071335875895E-2</c:v>
                </c:pt>
                <c:pt idx="31">
                  <c:v>-1.19782538541926E-2</c:v>
                </c:pt>
                <c:pt idx="32">
                  <c:v>-4.4936538412081492E-2</c:v>
                </c:pt>
                <c:pt idx="33">
                  <c:v>6.4248152825531757E-3</c:v>
                </c:pt>
                <c:pt idx="34">
                  <c:v>2.2862777350213095E-2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39744"/>
        <c:axId val="161441664"/>
      </c:scatterChart>
      <c:valAx>
        <c:axId val="16143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By Fitted Value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61441664"/>
        <c:crosses val="autoZero"/>
        <c:crossBetween val="midCat"/>
      </c:valAx>
      <c:valAx>
        <c:axId val="161441664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614397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457200</xdr:colOff>
          <xdr:row>4</xdr:row>
          <xdr:rowOff>0</xdr:rowOff>
        </xdr:to>
        <xdr:sp macro="" textlink="">
          <xdr:nvSpPr>
            <xdr:cNvPr id="1026" name="FitModel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57</xdr:col>
      <xdr:colOff>9525</xdr:colOff>
      <xdr:row>47</xdr:row>
      <xdr:rowOff>4761</xdr:rowOff>
    </xdr:from>
    <xdr:to>
      <xdr:col>65</xdr:col>
      <xdr:colOff>9525</xdr:colOff>
      <xdr:row>61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57</xdr:col>
      <xdr:colOff>0</xdr:colOff>
      <xdr:row>61</xdr:row>
      <xdr:rowOff>180975</xdr:rowOff>
    </xdr:from>
    <xdr:to>
      <xdr:col>65</xdr:col>
      <xdr:colOff>0</xdr:colOff>
      <xdr:row>76</xdr:row>
      <xdr:rowOff>185738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9525</xdr:colOff>
      <xdr:row>47</xdr:row>
      <xdr:rowOff>0</xdr:rowOff>
    </xdr:from>
    <xdr:to>
      <xdr:col>73</xdr:col>
      <xdr:colOff>9525</xdr:colOff>
      <xdr:row>61</xdr:row>
      <xdr:rowOff>166688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65</xdr:col>
      <xdr:colOff>9525</xdr:colOff>
      <xdr:row>61</xdr:row>
      <xdr:rowOff>171450</xdr:rowOff>
    </xdr:from>
    <xdr:to>
      <xdr:col>73</xdr:col>
      <xdr:colOff>9525</xdr:colOff>
      <xdr:row>76</xdr:row>
      <xdr:rowOff>176213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1028" name="BootstrapButton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3</xdr:col>
          <xdr:colOff>466725</xdr:colOff>
          <xdr:row>4</xdr:row>
          <xdr:rowOff>0</xdr:rowOff>
        </xdr:to>
        <xdr:sp macro="" textlink="">
          <xdr:nvSpPr>
            <xdr:cNvPr id="5121" name="FitModelButton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58</xdr:col>
      <xdr:colOff>9525</xdr:colOff>
      <xdr:row>48</xdr:row>
      <xdr:rowOff>4761</xdr:rowOff>
    </xdr:from>
    <xdr:to>
      <xdr:col>67</xdr:col>
      <xdr:colOff>9525</xdr:colOff>
      <xdr:row>62</xdr:row>
      <xdr:rowOff>171449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9525</xdr:colOff>
      <xdr:row>68</xdr:row>
      <xdr:rowOff>38100</xdr:rowOff>
    </xdr:from>
    <xdr:to>
      <xdr:col>67</xdr:col>
      <xdr:colOff>9525</xdr:colOff>
      <xdr:row>83</xdr:row>
      <xdr:rowOff>42863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67</xdr:col>
      <xdr:colOff>19050</xdr:colOff>
      <xdr:row>48</xdr:row>
      <xdr:rowOff>0</xdr:rowOff>
    </xdr:from>
    <xdr:to>
      <xdr:col>75</xdr:col>
      <xdr:colOff>19050</xdr:colOff>
      <xdr:row>62</xdr:row>
      <xdr:rowOff>166688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67</xdr:col>
      <xdr:colOff>9525</xdr:colOff>
      <xdr:row>68</xdr:row>
      <xdr:rowOff>38100</xdr:rowOff>
    </xdr:from>
    <xdr:to>
      <xdr:col>75</xdr:col>
      <xdr:colOff>9525</xdr:colOff>
      <xdr:row>83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5122" name="BootstrapButton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64</xdr:row>
          <xdr:rowOff>0</xdr:rowOff>
        </xdr:from>
        <xdr:to>
          <xdr:col>60</xdr:col>
          <xdr:colOff>19050</xdr:colOff>
          <xdr:row>66</xdr:row>
          <xdr:rowOff>9525</xdr:rowOff>
        </xdr:to>
        <xdr:sp macro="" textlink="">
          <xdr:nvSpPr>
            <xdr:cNvPr id="5123" name="FitModelButton2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3</xdr:col>
          <xdr:colOff>466725</xdr:colOff>
          <xdr:row>4</xdr:row>
          <xdr:rowOff>0</xdr:rowOff>
        </xdr:to>
        <xdr:sp macro="" textlink="">
          <xdr:nvSpPr>
            <xdr:cNvPr id="3073" name="FitModelButton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74</xdr:col>
      <xdr:colOff>9525</xdr:colOff>
      <xdr:row>56</xdr:row>
      <xdr:rowOff>4761</xdr:rowOff>
    </xdr:from>
    <xdr:to>
      <xdr:col>82</xdr:col>
      <xdr:colOff>9525</xdr:colOff>
      <xdr:row>70</xdr:row>
      <xdr:rowOff>171449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74</xdr:col>
      <xdr:colOff>0</xdr:colOff>
      <xdr:row>70</xdr:row>
      <xdr:rowOff>180975</xdr:rowOff>
    </xdr:from>
    <xdr:to>
      <xdr:col>82</xdr:col>
      <xdr:colOff>0</xdr:colOff>
      <xdr:row>85</xdr:row>
      <xdr:rowOff>185738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82</xdr:col>
      <xdr:colOff>9525</xdr:colOff>
      <xdr:row>56</xdr:row>
      <xdr:rowOff>0</xdr:rowOff>
    </xdr:from>
    <xdr:to>
      <xdr:col>90</xdr:col>
      <xdr:colOff>9525</xdr:colOff>
      <xdr:row>70</xdr:row>
      <xdr:rowOff>166688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82</xdr:col>
      <xdr:colOff>9525</xdr:colOff>
      <xdr:row>70</xdr:row>
      <xdr:rowOff>171450</xdr:rowOff>
    </xdr:from>
    <xdr:to>
      <xdr:col>90</xdr:col>
      <xdr:colOff>9525</xdr:colOff>
      <xdr:row>85</xdr:row>
      <xdr:rowOff>176213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3074" name="BootstrapButton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0</xdr:rowOff>
        </xdr:from>
        <xdr:to>
          <xdr:col>3</xdr:col>
          <xdr:colOff>466725</xdr:colOff>
          <xdr:row>4</xdr:row>
          <xdr:rowOff>0</xdr:rowOff>
        </xdr:to>
        <xdr:sp macro="" textlink="">
          <xdr:nvSpPr>
            <xdr:cNvPr id="4097" name="FitModel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67</xdr:col>
      <xdr:colOff>9525</xdr:colOff>
      <xdr:row>58</xdr:row>
      <xdr:rowOff>4761</xdr:rowOff>
    </xdr:from>
    <xdr:to>
      <xdr:col>76</xdr:col>
      <xdr:colOff>9525</xdr:colOff>
      <xdr:row>72</xdr:row>
      <xdr:rowOff>171449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9525</xdr:colOff>
      <xdr:row>78</xdr:row>
      <xdr:rowOff>38100</xdr:rowOff>
    </xdr:from>
    <xdr:to>
      <xdr:col>76</xdr:col>
      <xdr:colOff>9525</xdr:colOff>
      <xdr:row>93</xdr:row>
      <xdr:rowOff>42863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76</xdr:col>
      <xdr:colOff>19050</xdr:colOff>
      <xdr:row>58</xdr:row>
      <xdr:rowOff>0</xdr:rowOff>
    </xdr:from>
    <xdr:to>
      <xdr:col>84</xdr:col>
      <xdr:colOff>19050</xdr:colOff>
      <xdr:row>72</xdr:row>
      <xdr:rowOff>166688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76</xdr:col>
      <xdr:colOff>9525</xdr:colOff>
      <xdr:row>78</xdr:row>
      <xdr:rowOff>38100</xdr:rowOff>
    </xdr:from>
    <xdr:to>
      <xdr:col>84</xdr:col>
      <xdr:colOff>9525</xdr:colOff>
      <xdr:row>93</xdr:row>
      <xdr:rowOff>42863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</xdr:row>
          <xdr:rowOff>9525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4098" name="BootstrapButton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74</xdr:row>
          <xdr:rowOff>0</xdr:rowOff>
        </xdr:from>
        <xdr:to>
          <xdr:col>69</xdr:col>
          <xdr:colOff>19050</xdr:colOff>
          <xdr:row>76</xdr:row>
          <xdr:rowOff>9525</xdr:rowOff>
        </xdr:to>
        <xdr:sp macro="" textlink="">
          <xdr:nvSpPr>
            <xdr:cNvPr id="4102" name="FitModelButton2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control" Target="../activeX/activeX3.xml"/><Relationship Id="rId7" Type="http://schemas.openxmlformats.org/officeDocument/2006/relationships/control" Target="../activeX/activeX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4.emf"/><Relationship Id="rId5" Type="http://schemas.openxmlformats.org/officeDocument/2006/relationships/control" Target="../activeX/activeX4.xml"/><Relationship Id="rId4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6" Type="http://schemas.openxmlformats.org/officeDocument/2006/relationships/image" Target="../media/image7.emf"/><Relationship Id="rId5" Type="http://schemas.openxmlformats.org/officeDocument/2006/relationships/control" Target="../activeX/activeX7.xml"/><Relationship Id="rId4" Type="http://schemas.openxmlformats.org/officeDocument/2006/relationships/image" Target="../media/image6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control" Target="../activeX/activeX8.xml"/><Relationship Id="rId7" Type="http://schemas.openxmlformats.org/officeDocument/2006/relationships/control" Target="../activeX/activeX10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Relationship Id="rId6" Type="http://schemas.openxmlformats.org/officeDocument/2006/relationships/image" Target="../media/image9.emf"/><Relationship Id="rId5" Type="http://schemas.openxmlformats.org/officeDocument/2006/relationships/control" Target="../activeX/activeX9.xml"/><Relationship Id="rId4" Type="http://schemas.openxmlformats.org/officeDocument/2006/relationships/image" Target="../media/image8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29"/>
  <sheetViews>
    <sheetView workbookViewId="0">
      <selection activeCell="A2" sqref="A2"/>
    </sheetView>
  </sheetViews>
  <sheetFormatPr defaultRowHeight="15" x14ac:dyDescent="0.25"/>
  <sheetData>
    <row r="1" spans="1:53" x14ac:dyDescent="0.25">
      <c r="A1" s="10" t="s">
        <v>5</v>
      </c>
      <c r="B1" s="6"/>
      <c r="C1" s="6"/>
      <c r="D1" s="11" t="b">
        <v>1</v>
      </c>
    </row>
    <row r="3" spans="1:53" x14ac:dyDescent="0.25">
      <c r="A3" s="4" t="s">
        <v>6</v>
      </c>
      <c r="B3" s="5"/>
      <c r="C3" s="5"/>
      <c r="D3" s="5"/>
      <c r="E3" s="5"/>
      <c r="F3" s="5"/>
      <c r="G3" s="5"/>
      <c r="N3" s="4" t="s">
        <v>7</v>
      </c>
      <c r="O3" s="5"/>
      <c r="P3" s="5"/>
      <c r="Q3" s="5"/>
      <c r="R3" s="5"/>
      <c r="S3" s="5"/>
      <c r="T3" s="5"/>
      <c r="AA3" s="4" t="s">
        <v>8</v>
      </c>
      <c r="AB3" s="5"/>
      <c r="AC3" s="5"/>
      <c r="AD3" s="5"/>
      <c r="AE3" s="5"/>
      <c r="AF3" s="5"/>
      <c r="AG3" s="5"/>
    </row>
    <row r="4" spans="1:53" x14ac:dyDescent="0.25">
      <c r="A4" s="6" t="s">
        <v>1</v>
      </c>
      <c r="B4" s="6" t="s">
        <v>2</v>
      </c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N4" s="6" t="s">
        <v>1</v>
      </c>
      <c r="O4" s="6" t="s">
        <v>2</v>
      </c>
      <c r="P4" s="6">
        <v>1</v>
      </c>
      <c r="Q4" s="6">
        <v>2</v>
      </c>
      <c r="R4" s="6">
        <v>3</v>
      </c>
      <c r="S4" s="6">
        <v>4</v>
      </c>
      <c r="T4" s="6">
        <v>5</v>
      </c>
      <c r="U4" s="6">
        <v>6</v>
      </c>
      <c r="V4" s="6">
        <v>7</v>
      </c>
      <c r="W4" s="6">
        <v>8</v>
      </c>
      <c r="X4" s="6">
        <v>9</v>
      </c>
      <c r="Y4" s="6">
        <v>10</v>
      </c>
      <c r="AA4" s="6" t="s">
        <v>1</v>
      </c>
      <c r="AB4" s="6" t="s">
        <v>2</v>
      </c>
      <c r="AC4" s="6">
        <v>1</v>
      </c>
      <c r="AD4" s="6">
        <v>2</v>
      </c>
      <c r="AE4" s="6">
        <v>3</v>
      </c>
      <c r="AF4" s="6">
        <v>4</v>
      </c>
      <c r="AG4" s="6">
        <v>5</v>
      </c>
      <c r="AH4" s="6">
        <v>6</v>
      </c>
      <c r="AI4" s="6">
        <v>7</v>
      </c>
      <c r="AJ4" s="6">
        <v>8</v>
      </c>
      <c r="AK4" s="6">
        <v>9</v>
      </c>
      <c r="AL4" s="6">
        <v>10</v>
      </c>
    </row>
    <row r="5" spans="1:53" x14ac:dyDescent="0.25">
      <c r="A5" s="6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N5" s="6" t="s">
        <v>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AA5" s="6" t="s">
        <v>3</v>
      </c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1:53" x14ac:dyDescent="0.25">
      <c r="A6" s="6">
        <v>1</v>
      </c>
      <c r="B6" s="7"/>
      <c r="C6" s="13">
        <v>357848</v>
      </c>
      <c r="D6" s="13">
        <v>766940</v>
      </c>
      <c r="E6" s="13">
        <v>610542</v>
      </c>
      <c r="F6" s="13">
        <v>482940</v>
      </c>
      <c r="G6" s="13">
        <v>527326</v>
      </c>
      <c r="H6" s="13">
        <v>574398</v>
      </c>
      <c r="I6" s="13">
        <v>146342</v>
      </c>
      <c r="J6" s="13">
        <v>139950</v>
      </c>
      <c r="K6" s="13">
        <v>227229</v>
      </c>
      <c r="L6" s="13">
        <v>67948</v>
      </c>
      <c r="N6" s="6">
        <v>1</v>
      </c>
      <c r="O6" s="12">
        <v>0</v>
      </c>
      <c r="P6" s="13">
        <v>357848</v>
      </c>
      <c r="Q6" s="13">
        <v>1124788</v>
      </c>
      <c r="R6" s="13">
        <v>1735330</v>
      </c>
      <c r="S6" s="13">
        <v>2218270</v>
      </c>
      <c r="T6" s="13">
        <v>2745596</v>
      </c>
      <c r="U6" s="13">
        <v>3319994</v>
      </c>
      <c r="V6" s="13">
        <v>3466336</v>
      </c>
      <c r="W6" s="13">
        <v>3606286</v>
      </c>
      <c r="X6" s="13">
        <v>3833515</v>
      </c>
      <c r="Y6" s="13">
        <v>3901463</v>
      </c>
      <c r="AA6" s="6">
        <v>1</v>
      </c>
      <c r="AB6" s="7"/>
      <c r="AC6" s="16" t="str">
        <f t="array" ref="AC6:AL15">IF(UsingIncInput,"",IF(InTriangle,IF(ISNUMBER(RawCumInput),IF(ISNUMBER(RawCumShifted),RawCumInput-RawCumShifted,""),""),""))</f>
        <v/>
      </c>
      <c r="AD6" s="16" t="str">
        <v/>
      </c>
      <c r="AE6" s="16" t="str">
        <v/>
      </c>
      <c r="AF6" s="16" t="str">
        <v/>
      </c>
      <c r="AG6" s="16" t="str">
        <v/>
      </c>
      <c r="AH6" s="16" t="str">
        <v/>
      </c>
      <c r="AI6" s="16" t="str">
        <v/>
      </c>
      <c r="AJ6" s="16" t="str">
        <v/>
      </c>
      <c r="AK6" s="16" t="str">
        <v/>
      </c>
      <c r="AL6" s="16" t="str">
        <v/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</row>
    <row r="7" spans="1:53" x14ac:dyDescent="0.25">
      <c r="A7" s="6">
        <v>2</v>
      </c>
      <c r="B7" s="7"/>
      <c r="C7" s="13">
        <v>352118</v>
      </c>
      <c r="D7" s="13">
        <v>884021</v>
      </c>
      <c r="E7" s="13">
        <v>933894</v>
      </c>
      <c r="F7" s="13">
        <v>1183289</v>
      </c>
      <c r="G7" s="13">
        <v>445745</v>
      </c>
      <c r="H7" s="13">
        <v>320996</v>
      </c>
      <c r="I7" s="13">
        <v>527804</v>
      </c>
      <c r="J7" s="13">
        <v>266172</v>
      </c>
      <c r="K7" s="13">
        <v>425046</v>
      </c>
      <c r="N7" s="6">
        <v>2</v>
      </c>
      <c r="O7" s="12">
        <v>0</v>
      </c>
      <c r="P7" s="13">
        <v>352118</v>
      </c>
      <c r="Q7" s="13">
        <v>1236139</v>
      </c>
      <c r="R7" s="13">
        <v>2170033</v>
      </c>
      <c r="S7" s="13">
        <v>3353322</v>
      </c>
      <c r="T7" s="13">
        <v>3799067</v>
      </c>
      <c r="U7" s="13">
        <v>4120063</v>
      </c>
      <c r="V7" s="13">
        <v>4647867</v>
      </c>
      <c r="W7" s="13">
        <v>4914039</v>
      </c>
      <c r="X7" s="13">
        <v>5339085</v>
      </c>
      <c r="AA7" s="6">
        <v>2</v>
      </c>
      <c r="AB7" s="7"/>
      <c r="AC7" s="16" t="str">
        <v/>
      </c>
      <c r="AD7" s="16" t="str">
        <v/>
      </c>
      <c r="AE7" s="16" t="str">
        <v/>
      </c>
      <c r="AF7" s="16" t="str">
        <v/>
      </c>
      <c r="AG7" s="16" t="str">
        <v/>
      </c>
      <c r="AH7" s="16" t="str">
        <v/>
      </c>
      <c r="AI7" s="16" t="str">
        <v/>
      </c>
      <c r="AJ7" s="16" t="str">
        <v/>
      </c>
      <c r="AK7" s="16" t="str">
        <v/>
      </c>
      <c r="AL7" s="15" t="str">
        <v/>
      </c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</row>
    <row r="8" spans="1:53" x14ac:dyDescent="0.25">
      <c r="A8" s="6">
        <v>3</v>
      </c>
      <c r="B8" s="7"/>
      <c r="C8" s="13">
        <v>290507</v>
      </c>
      <c r="D8" s="13">
        <v>1001799</v>
      </c>
      <c r="E8" s="13">
        <v>926219</v>
      </c>
      <c r="F8" s="13">
        <v>1016654</v>
      </c>
      <c r="G8" s="13">
        <v>750816</v>
      </c>
      <c r="H8" s="13">
        <v>146923</v>
      </c>
      <c r="I8" s="13">
        <v>495992</v>
      </c>
      <c r="J8" s="13">
        <v>280405</v>
      </c>
      <c r="N8" s="6">
        <v>3</v>
      </c>
      <c r="O8" s="12">
        <v>0</v>
      </c>
      <c r="P8" s="13">
        <v>290507</v>
      </c>
      <c r="Q8" s="13">
        <v>1292306</v>
      </c>
      <c r="R8" s="13">
        <v>2218525</v>
      </c>
      <c r="S8" s="13">
        <v>3235179</v>
      </c>
      <c r="T8" s="13">
        <v>3985995</v>
      </c>
      <c r="U8" s="13">
        <v>4132918</v>
      </c>
      <c r="V8" s="13">
        <v>4628910</v>
      </c>
      <c r="W8" s="13">
        <v>4909315</v>
      </c>
      <c r="AA8" s="6">
        <v>3</v>
      </c>
      <c r="AB8" s="7"/>
      <c r="AC8" s="16" t="str">
        <v/>
      </c>
      <c r="AD8" s="16" t="str">
        <v/>
      </c>
      <c r="AE8" s="16" t="str">
        <v/>
      </c>
      <c r="AF8" s="16" t="str">
        <v/>
      </c>
      <c r="AG8" s="16" t="str">
        <v/>
      </c>
      <c r="AH8" s="16" t="str">
        <v/>
      </c>
      <c r="AI8" s="16" t="str">
        <v/>
      </c>
      <c r="AJ8" s="16" t="str">
        <v/>
      </c>
      <c r="AK8" s="15" t="str">
        <v/>
      </c>
      <c r="AL8" s="15" t="str">
        <v/>
      </c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</row>
    <row r="9" spans="1:53" x14ac:dyDescent="0.25">
      <c r="A9" s="6">
        <v>4</v>
      </c>
      <c r="B9" s="7"/>
      <c r="C9" s="13">
        <v>310608</v>
      </c>
      <c r="D9" s="13">
        <v>1108250</v>
      </c>
      <c r="E9" s="13">
        <v>776189</v>
      </c>
      <c r="F9" s="13">
        <v>1562400</v>
      </c>
      <c r="G9" s="13">
        <v>272482</v>
      </c>
      <c r="H9" s="13">
        <v>352053</v>
      </c>
      <c r="I9" s="13">
        <v>206286</v>
      </c>
      <c r="N9" s="6">
        <v>4</v>
      </c>
      <c r="O9" s="12">
        <v>0</v>
      </c>
      <c r="P9" s="13">
        <v>310608</v>
      </c>
      <c r="Q9" s="13">
        <v>1418858</v>
      </c>
      <c r="R9" s="13">
        <v>2195047</v>
      </c>
      <c r="S9" s="13">
        <v>3757447</v>
      </c>
      <c r="T9" s="13">
        <v>4029929</v>
      </c>
      <c r="U9" s="13">
        <v>4381982</v>
      </c>
      <c r="V9" s="13">
        <v>4588268</v>
      </c>
      <c r="AA9" s="6">
        <v>4</v>
      </c>
      <c r="AB9" s="7"/>
      <c r="AC9" s="16" t="str">
        <v/>
      </c>
      <c r="AD9" s="16" t="str">
        <v/>
      </c>
      <c r="AE9" s="16" t="str">
        <v/>
      </c>
      <c r="AF9" s="16" t="str">
        <v/>
      </c>
      <c r="AG9" s="16" t="str">
        <v/>
      </c>
      <c r="AH9" s="16" t="str">
        <v/>
      </c>
      <c r="AI9" s="16" t="str">
        <v/>
      </c>
      <c r="AJ9" s="15" t="str">
        <v/>
      </c>
      <c r="AK9" s="15" t="str">
        <v/>
      </c>
      <c r="AL9" s="15" t="str">
        <v/>
      </c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</row>
    <row r="10" spans="1:53" x14ac:dyDescent="0.25">
      <c r="A10" s="6">
        <v>5</v>
      </c>
      <c r="B10" s="7"/>
      <c r="C10" s="13">
        <v>443160</v>
      </c>
      <c r="D10" s="13">
        <v>693190</v>
      </c>
      <c r="E10" s="13">
        <v>991983</v>
      </c>
      <c r="F10" s="13">
        <v>769488</v>
      </c>
      <c r="G10" s="13">
        <v>504851</v>
      </c>
      <c r="H10" s="13">
        <v>470639</v>
      </c>
      <c r="N10" s="6">
        <v>5</v>
      </c>
      <c r="O10" s="12">
        <v>0</v>
      </c>
      <c r="P10" s="13">
        <v>443160</v>
      </c>
      <c r="Q10" s="13">
        <v>1136350</v>
      </c>
      <c r="R10" s="13">
        <v>2128333</v>
      </c>
      <c r="S10" s="13">
        <v>2897821</v>
      </c>
      <c r="T10" s="13">
        <v>3402672</v>
      </c>
      <c r="U10" s="13">
        <v>3873311</v>
      </c>
      <c r="AA10" s="6">
        <v>5</v>
      </c>
      <c r="AB10" s="7"/>
      <c r="AC10" s="16" t="str">
        <v/>
      </c>
      <c r="AD10" s="16" t="str">
        <v/>
      </c>
      <c r="AE10" s="16" t="str">
        <v/>
      </c>
      <c r="AF10" s="16" t="str">
        <v/>
      </c>
      <c r="AG10" s="16" t="str">
        <v/>
      </c>
      <c r="AH10" s="16" t="str">
        <v/>
      </c>
      <c r="AI10" s="15" t="str">
        <v/>
      </c>
      <c r="AJ10" s="15" t="str">
        <v/>
      </c>
      <c r="AK10" s="15" t="str">
        <v/>
      </c>
      <c r="AL10" s="15" t="str">
        <v/>
      </c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53" x14ac:dyDescent="0.25">
      <c r="A11" s="6">
        <v>6</v>
      </c>
      <c r="B11" s="7"/>
      <c r="C11" s="13">
        <v>396132</v>
      </c>
      <c r="D11" s="13">
        <v>937085</v>
      </c>
      <c r="E11" s="13">
        <v>847498</v>
      </c>
      <c r="F11" s="13">
        <v>805037</v>
      </c>
      <c r="G11" s="13">
        <v>705960</v>
      </c>
      <c r="N11" s="6">
        <v>6</v>
      </c>
      <c r="O11" s="12">
        <v>0</v>
      </c>
      <c r="P11" s="13">
        <v>396132</v>
      </c>
      <c r="Q11" s="13">
        <v>1333217</v>
      </c>
      <c r="R11" s="13">
        <v>2180715</v>
      </c>
      <c r="S11" s="13">
        <v>2985752</v>
      </c>
      <c r="T11" s="13">
        <v>3691712</v>
      </c>
      <c r="AA11" s="6">
        <v>6</v>
      </c>
      <c r="AB11" s="7"/>
      <c r="AC11" s="16" t="str">
        <v/>
      </c>
      <c r="AD11" s="16" t="str">
        <v/>
      </c>
      <c r="AE11" s="16" t="str">
        <v/>
      </c>
      <c r="AF11" s="16" t="str">
        <v/>
      </c>
      <c r="AG11" s="16" t="str">
        <v/>
      </c>
      <c r="AH11" s="15" t="str">
        <v/>
      </c>
      <c r="AI11" s="15" t="str">
        <v/>
      </c>
      <c r="AJ11" s="15" t="str">
        <v/>
      </c>
      <c r="AK11" s="15" t="str">
        <v/>
      </c>
      <c r="AL11" s="15" t="str">
        <v/>
      </c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</row>
    <row r="12" spans="1:53" x14ac:dyDescent="0.25">
      <c r="A12" s="6">
        <v>7</v>
      </c>
      <c r="B12" s="7"/>
      <c r="C12" s="13">
        <v>440832</v>
      </c>
      <c r="D12" s="13">
        <v>847631</v>
      </c>
      <c r="E12" s="13">
        <v>1131398</v>
      </c>
      <c r="F12" s="13">
        <v>1063269</v>
      </c>
      <c r="N12" s="6">
        <v>7</v>
      </c>
      <c r="O12" s="12">
        <v>0</v>
      </c>
      <c r="P12" s="13">
        <v>440832</v>
      </c>
      <c r="Q12" s="13">
        <v>1288463</v>
      </c>
      <c r="R12" s="13">
        <v>2419861</v>
      </c>
      <c r="S12" s="13">
        <v>3483130</v>
      </c>
      <c r="AA12" s="6">
        <v>7</v>
      </c>
      <c r="AB12" s="7"/>
      <c r="AC12" s="16" t="str">
        <v/>
      </c>
      <c r="AD12" s="16" t="str">
        <v/>
      </c>
      <c r="AE12" s="16" t="str">
        <v/>
      </c>
      <c r="AF12" s="16" t="str">
        <v/>
      </c>
      <c r="AG12" s="15" t="str">
        <v/>
      </c>
      <c r="AH12" s="15" t="str">
        <v/>
      </c>
      <c r="AI12" s="15" t="str">
        <v/>
      </c>
      <c r="AJ12" s="15" t="str">
        <v/>
      </c>
      <c r="AK12" s="15" t="str">
        <v/>
      </c>
      <c r="AL12" s="15" t="str">
        <v/>
      </c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</row>
    <row r="13" spans="1:53" x14ac:dyDescent="0.25">
      <c r="A13" s="6">
        <v>8</v>
      </c>
      <c r="B13" s="7"/>
      <c r="C13" s="13">
        <v>359480</v>
      </c>
      <c r="D13" s="13">
        <v>1061648</v>
      </c>
      <c r="E13" s="13">
        <v>1443370</v>
      </c>
      <c r="N13" s="6">
        <v>8</v>
      </c>
      <c r="O13" s="12">
        <v>0</v>
      </c>
      <c r="P13" s="13">
        <v>359480</v>
      </c>
      <c r="Q13" s="13">
        <v>1421128</v>
      </c>
      <c r="R13" s="13">
        <v>2864498</v>
      </c>
      <c r="AA13" s="6">
        <v>8</v>
      </c>
      <c r="AB13" s="7"/>
      <c r="AC13" s="16" t="str">
        <v/>
      </c>
      <c r="AD13" s="16" t="str">
        <v/>
      </c>
      <c r="AE13" s="16" t="str">
        <v/>
      </c>
      <c r="AF13" s="15" t="str">
        <v/>
      </c>
      <c r="AG13" s="15" t="str">
        <v/>
      </c>
      <c r="AH13" s="15" t="str">
        <v/>
      </c>
      <c r="AI13" s="15" t="str">
        <v/>
      </c>
      <c r="AJ13" s="15" t="str">
        <v/>
      </c>
      <c r="AK13" s="15" t="str">
        <v/>
      </c>
      <c r="AL13" s="15" t="str">
        <v/>
      </c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</row>
    <row r="14" spans="1:53" x14ac:dyDescent="0.25">
      <c r="A14" s="6">
        <v>9</v>
      </c>
      <c r="B14" s="7"/>
      <c r="C14" s="13">
        <v>376686</v>
      </c>
      <c r="D14" s="13">
        <v>986608</v>
      </c>
      <c r="N14" s="6">
        <v>9</v>
      </c>
      <c r="O14" s="12">
        <v>0</v>
      </c>
      <c r="P14" s="13">
        <v>376686</v>
      </c>
      <c r="Q14" s="13">
        <v>1363294</v>
      </c>
      <c r="AA14" s="6">
        <v>9</v>
      </c>
      <c r="AB14" s="7"/>
      <c r="AC14" s="16" t="str">
        <v/>
      </c>
      <c r="AD14" s="16" t="str">
        <v/>
      </c>
      <c r="AE14" s="15" t="str">
        <v/>
      </c>
      <c r="AF14" s="15" t="str">
        <v/>
      </c>
      <c r="AG14" s="15" t="str">
        <v/>
      </c>
      <c r="AH14" s="15" t="str">
        <v/>
      </c>
      <c r="AI14" s="15" t="str">
        <v/>
      </c>
      <c r="AJ14" s="15" t="str">
        <v/>
      </c>
      <c r="AK14" s="15" t="str">
        <v/>
      </c>
      <c r="AL14" s="15" t="str">
        <v/>
      </c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</row>
    <row r="15" spans="1:53" x14ac:dyDescent="0.25">
      <c r="A15" s="6">
        <v>10</v>
      </c>
      <c r="B15" s="7"/>
      <c r="C15" s="13">
        <v>344014</v>
      </c>
      <c r="N15" s="6">
        <v>10</v>
      </c>
      <c r="O15" s="12">
        <v>0</v>
      </c>
      <c r="P15" s="13">
        <v>344014</v>
      </c>
      <c r="AA15" s="6">
        <v>10</v>
      </c>
      <c r="AB15" s="7"/>
      <c r="AC15" s="16" t="str">
        <v/>
      </c>
      <c r="AD15" s="15" t="str">
        <v/>
      </c>
      <c r="AE15" s="15" t="str">
        <v/>
      </c>
      <c r="AF15" s="15" t="str">
        <v/>
      </c>
      <c r="AG15" s="15" t="str">
        <v/>
      </c>
      <c r="AH15" s="15" t="str">
        <v/>
      </c>
      <c r="AI15" s="15" t="str">
        <v/>
      </c>
      <c r="AJ15" s="15" t="str">
        <v/>
      </c>
      <c r="AK15" s="15" t="str">
        <v/>
      </c>
      <c r="AL15" s="15" t="str">
        <v/>
      </c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</row>
    <row r="17" spans="1:38" x14ac:dyDescent="0.25">
      <c r="A17" s="4" t="s">
        <v>9</v>
      </c>
      <c r="B17" s="5"/>
      <c r="C17" s="5"/>
      <c r="D17" s="5"/>
      <c r="E17" s="5"/>
      <c r="F17" s="5"/>
      <c r="G17" s="5"/>
      <c r="N17" s="4" t="s">
        <v>4</v>
      </c>
      <c r="O17" s="5"/>
      <c r="P17" s="5"/>
      <c r="Q17" s="5"/>
      <c r="R17" s="5"/>
      <c r="S17" s="5"/>
      <c r="T17" s="5"/>
      <c r="AA17" s="4" t="s">
        <v>10</v>
      </c>
      <c r="AB17" s="5"/>
      <c r="AC17" s="5"/>
      <c r="AD17" s="5"/>
      <c r="AE17" s="5"/>
      <c r="AF17" s="5"/>
      <c r="AG17" s="5"/>
    </row>
    <row r="18" spans="1:38" x14ac:dyDescent="0.25">
      <c r="A18" s="6" t="s">
        <v>1</v>
      </c>
      <c r="B18" s="6" t="s">
        <v>2</v>
      </c>
      <c r="C18" s="6">
        <v>1</v>
      </c>
      <c r="D18" s="6">
        <v>2</v>
      </c>
      <c r="E18" s="6">
        <v>3</v>
      </c>
      <c r="F18" s="6">
        <v>4</v>
      </c>
      <c r="G18" s="6">
        <v>5</v>
      </c>
      <c r="H18" s="6">
        <v>6</v>
      </c>
      <c r="I18" s="6">
        <v>7</v>
      </c>
      <c r="J18" s="6">
        <v>8</v>
      </c>
      <c r="K18" s="6">
        <v>9</v>
      </c>
      <c r="L18" s="6">
        <v>10</v>
      </c>
      <c r="N18" s="6" t="s">
        <v>1</v>
      </c>
      <c r="O18" s="6" t="s">
        <v>2</v>
      </c>
      <c r="P18" s="6">
        <v>1</v>
      </c>
      <c r="Q18" s="6">
        <v>2</v>
      </c>
      <c r="R18" s="6">
        <v>3</v>
      </c>
      <c r="S18" s="6">
        <v>4</v>
      </c>
      <c r="T18" s="6">
        <v>5</v>
      </c>
      <c r="U18" s="6">
        <v>6</v>
      </c>
      <c r="V18" s="6">
        <v>7</v>
      </c>
      <c r="W18" s="6">
        <v>8</v>
      </c>
      <c r="X18" s="6">
        <v>9</v>
      </c>
      <c r="Y18" s="6">
        <v>10</v>
      </c>
      <c r="AA18" s="6" t="s">
        <v>1</v>
      </c>
      <c r="AB18" s="6" t="s">
        <v>2</v>
      </c>
      <c r="AC18" s="6">
        <v>1</v>
      </c>
      <c r="AD18" s="6">
        <v>2</v>
      </c>
      <c r="AE18" s="6">
        <v>3</v>
      </c>
      <c r="AF18" s="6">
        <v>4</v>
      </c>
      <c r="AG18" s="6">
        <v>5</v>
      </c>
      <c r="AH18" s="6">
        <v>6</v>
      </c>
      <c r="AI18" s="6">
        <v>7</v>
      </c>
      <c r="AJ18" s="6">
        <v>8</v>
      </c>
      <c r="AK18" s="6">
        <v>9</v>
      </c>
      <c r="AL18" s="6">
        <v>10</v>
      </c>
    </row>
    <row r="19" spans="1:38" x14ac:dyDescent="0.25">
      <c r="A19" s="6" t="s">
        <v>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N19" s="6" t="s">
        <v>3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A19" s="6" t="s">
        <v>3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8" x14ac:dyDescent="0.25">
      <c r="A20" s="6">
        <v>1</v>
      </c>
      <c r="B20" s="7"/>
      <c r="C20" s="16">
        <f t="array" ref="C20:L29">IF(HasValidInput,IF(UsingIncInput,RawIncInput,IncFromCumInput),"")</f>
        <v>357848</v>
      </c>
      <c r="D20" s="16">
        <v>766940</v>
      </c>
      <c r="E20" s="16">
        <v>610542</v>
      </c>
      <c r="F20" s="16">
        <v>482940</v>
      </c>
      <c r="G20" s="16">
        <v>527326</v>
      </c>
      <c r="H20" s="16">
        <v>574398</v>
      </c>
      <c r="I20" s="16">
        <v>146342</v>
      </c>
      <c r="J20" s="16">
        <v>139950</v>
      </c>
      <c r="K20" s="16">
        <v>227229</v>
      </c>
      <c r="L20" s="16">
        <v>67948</v>
      </c>
      <c r="N20" s="6">
        <v>1</v>
      </c>
      <c r="O20" s="7"/>
      <c r="P20" s="8" t="b">
        <f t="array" ref="P20:Y29">IF(InTriangle,IF(UsingIncInput,IF(ISNUMBER(RawIncInput),RawIncInput&gt;0,FALSE),IF(ISNUMBER(IncFromCumInput),IncFromCumInput&gt;0,FALSE)),FALSE)</f>
        <v>1</v>
      </c>
      <c r="Q20" s="8" t="b">
        <v>1</v>
      </c>
      <c r="R20" s="8" t="b">
        <v>1</v>
      </c>
      <c r="S20" s="8" t="b">
        <v>1</v>
      </c>
      <c r="T20" s="8" t="b">
        <v>1</v>
      </c>
      <c r="U20" s="8" t="b">
        <v>1</v>
      </c>
      <c r="V20" s="8" t="b">
        <v>1</v>
      </c>
      <c r="W20" s="8" t="b">
        <v>1</v>
      </c>
      <c r="X20" s="8" t="b">
        <v>1</v>
      </c>
      <c r="Y20" s="8" t="b">
        <v>1</v>
      </c>
      <c r="AA20" s="6">
        <v>1</v>
      </c>
      <c r="AB20" s="7"/>
      <c r="AC20" s="8" t="b">
        <v>1</v>
      </c>
      <c r="AD20" s="8" t="b">
        <v>1</v>
      </c>
      <c r="AE20" s="8" t="b">
        <v>1</v>
      </c>
      <c r="AF20" s="8" t="b">
        <v>1</v>
      </c>
      <c r="AG20" s="8" t="b">
        <v>1</v>
      </c>
      <c r="AH20" s="8" t="b">
        <v>1</v>
      </c>
      <c r="AI20" s="8" t="b">
        <v>1</v>
      </c>
      <c r="AJ20" s="8" t="b">
        <v>1</v>
      </c>
      <c r="AK20" s="8" t="b">
        <v>1</v>
      </c>
      <c r="AL20" s="8" t="b">
        <v>1</v>
      </c>
    </row>
    <row r="21" spans="1:38" x14ac:dyDescent="0.25">
      <c r="A21" s="6">
        <v>2</v>
      </c>
      <c r="B21" s="7"/>
      <c r="C21" s="16">
        <v>352118</v>
      </c>
      <c r="D21" s="16">
        <v>884021</v>
      </c>
      <c r="E21" s="16">
        <v>933894</v>
      </c>
      <c r="F21" s="16">
        <v>1183289</v>
      </c>
      <c r="G21" s="16">
        <v>445745</v>
      </c>
      <c r="H21" s="16">
        <v>320996</v>
      </c>
      <c r="I21" s="16">
        <v>527804</v>
      </c>
      <c r="J21" s="16">
        <v>266172</v>
      </c>
      <c r="K21" s="16">
        <v>425046</v>
      </c>
      <c r="L21" s="15" t="str">
        <v/>
      </c>
      <c r="N21" s="6">
        <v>2</v>
      </c>
      <c r="O21" s="7"/>
      <c r="P21" s="8" t="b">
        <v>1</v>
      </c>
      <c r="Q21" s="8" t="b">
        <v>1</v>
      </c>
      <c r="R21" s="8" t="b">
        <v>1</v>
      </c>
      <c r="S21" s="8" t="b">
        <v>1</v>
      </c>
      <c r="T21" s="8" t="b">
        <v>1</v>
      </c>
      <c r="U21" s="8" t="b">
        <v>1</v>
      </c>
      <c r="V21" s="8" t="b">
        <v>1</v>
      </c>
      <c r="W21" s="8" t="b">
        <v>1</v>
      </c>
      <c r="X21" s="8" t="b">
        <v>1</v>
      </c>
      <c r="Y21" s="14" t="b">
        <v>0</v>
      </c>
      <c r="AA21" s="6">
        <v>2</v>
      </c>
      <c r="AB21" s="7"/>
      <c r="AC21" s="8" t="b">
        <v>1</v>
      </c>
      <c r="AD21" s="8" t="b">
        <v>1</v>
      </c>
      <c r="AE21" s="8" t="b">
        <v>1</v>
      </c>
      <c r="AF21" s="8" t="b">
        <v>1</v>
      </c>
      <c r="AG21" s="8" t="b">
        <v>1</v>
      </c>
      <c r="AH21" s="8" t="b">
        <v>1</v>
      </c>
      <c r="AI21" s="8" t="b">
        <v>1</v>
      </c>
      <c r="AJ21" s="8" t="b">
        <v>1</v>
      </c>
      <c r="AK21" s="8" t="b">
        <v>1</v>
      </c>
      <c r="AL21" s="14" t="b">
        <v>0</v>
      </c>
    </row>
    <row r="22" spans="1:38" x14ac:dyDescent="0.25">
      <c r="A22" s="6">
        <v>3</v>
      </c>
      <c r="B22" s="7"/>
      <c r="C22" s="16">
        <v>290507</v>
      </c>
      <c r="D22" s="16">
        <v>1001799</v>
      </c>
      <c r="E22" s="16">
        <v>926219</v>
      </c>
      <c r="F22" s="16">
        <v>1016654</v>
      </c>
      <c r="G22" s="16">
        <v>750816</v>
      </c>
      <c r="H22" s="16">
        <v>146923</v>
      </c>
      <c r="I22" s="16">
        <v>495992</v>
      </c>
      <c r="J22" s="16">
        <v>280405</v>
      </c>
      <c r="K22" s="15" t="str">
        <v/>
      </c>
      <c r="L22" s="15" t="str">
        <v/>
      </c>
      <c r="N22" s="6">
        <v>3</v>
      </c>
      <c r="O22" s="7"/>
      <c r="P22" s="8" t="b">
        <v>1</v>
      </c>
      <c r="Q22" s="8" t="b">
        <v>1</v>
      </c>
      <c r="R22" s="8" t="b">
        <v>1</v>
      </c>
      <c r="S22" s="8" t="b">
        <v>1</v>
      </c>
      <c r="T22" s="8" t="b">
        <v>1</v>
      </c>
      <c r="U22" s="8" t="b">
        <v>1</v>
      </c>
      <c r="V22" s="8" t="b">
        <v>1</v>
      </c>
      <c r="W22" s="8" t="b">
        <v>1</v>
      </c>
      <c r="X22" s="14" t="b">
        <v>0</v>
      </c>
      <c r="Y22" s="14" t="b">
        <v>0</v>
      </c>
      <c r="AA22" s="6">
        <v>3</v>
      </c>
      <c r="AB22" s="7"/>
      <c r="AC22" s="8" t="b">
        <v>1</v>
      </c>
      <c r="AD22" s="8" t="b">
        <v>1</v>
      </c>
      <c r="AE22" s="8" t="b">
        <v>1</v>
      </c>
      <c r="AF22" s="8" t="b">
        <v>1</v>
      </c>
      <c r="AG22" s="8" t="b">
        <v>1</v>
      </c>
      <c r="AH22" s="8" t="b">
        <v>1</v>
      </c>
      <c r="AI22" s="8" t="b">
        <v>1</v>
      </c>
      <c r="AJ22" s="8" t="b">
        <v>1</v>
      </c>
      <c r="AK22" s="14" t="b">
        <v>0</v>
      </c>
      <c r="AL22" s="14" t="b">
        <v>0</v>
      </c>
    </row>
    <row r="23" spans="1:38" x14ac:dyDescent="0.25">
      <c r="A23" s="6">
        <v>4</v>
      </c>
      <c r="B23" s="7"/>
      <c r="C23" s="16">
        <v>310608</v>
      </c>
      <c r="D23" s="16">
        <v>1108250</v>
      </c>
      <c r="E23" s="16">
        <v>776189</v>
      </c>
      <c r="F23" s="16">
        <v>1562400</v>
      </c>
      <c r="G23" s="16">
        <v>272482</v>
      </c>
      <c r="H23" s="16">
        <v>352053</v>
      </c>
      <c r="I23" s="16">
        <v>206286</v>
      </c>
      <c r="J23" s="15" t="str">
        <v/>
      </c>
      <c r="K23" s="15" t="str">
        <v/>
      </c>
      <c r="L23" s="15" t="str">
        <v/>
      </c>
      <c r="N23" s="6">
        <v>4</v>
      </c>
      <c r="O23" s="7"/>
      <c r="P23" s="8" t="b">
        <v>1</v>
      </c>
      <c r="Q23" s="8" t="b">
        <v>1</v>
      </c>
      <c r="R23" s="8" t="b">
        <v>1</v>
      </c>
      <c r="S23" s="8" t="b">
        <v>1</v>
      </c>
      <c r="T23" s="8" t="b">
        <v>1</v>
      </c>
      <c r="U23" s="8" t="b">
        <v>1</v>
      </c>
      <c r="V23" s="8" t="b">
        <v>1</v>
      </c>
      <c r="W23" s="14" t="b">
        <v>0</v>
      </c>
      <c r="X23" s="14" t="b">
        <v>0</v>
      </c>
      <c r="Y23" s="14" t="b">
        <v>0</v>
      </c>
      <c r="AA23" s="6">
        <v>4</v>
      </c>
      <c r="AB23" s="7"/>
      <c r="AC23" s="8" t="b">
        <v>1</v>
      </c>
      <c r="AD23" s="8" t="b">
        <v>1</v>
      </c>
      <c r="AE23" s="8" t="b">
        <v>1</v>
      </c>
      <c r="AF23" s="8" t="b">
        <v>1</v>
      </c>
      <c r="AG23" s="8" t="b">
        <v>1</v>
      </c>
      <c r="AH23" s="8" t="b">
        <v>1</v>
      </c>
      <c r="AI23" s="8" t="b">
        <v>1</v>
      </c>
      <c r="AJ23" s="14" t="b">
        <v>0</v>
      </c>
      <c r="AK23" s="14" t="b">
        <v>0</v>
      </c>
      <c r="AL23" s="14" t="b">
        <v>0</v>
      </c>
    </row>
    <row r="24" spans="1:38" x14ac:dyDescent="0.25">
      <c r="A24" s="6">
        <v>5</v>
      </c>
      <c r="B24" s="7"/>
      <c r="C24" s="16">
        <v>443160</v>
      </c>
      <c r="D24" s="16">
        <v>693190</v>
      </c>
      <c r="E24" s="16">
        <v>991983</v>
      </c>
      <c r="F24" s="16">
        <v>769488</v>
      </c>
      <c r="G24" s="16">
        <v>504851</v>
      </c>
      <c r="H24" s="16">
        <v>470639</v>
      </c>
      <c r="I24" s="15" t="str">
        <v/>
      </c>
      <c r="J24" s="15" t="str">
        <v/>
      </c>
      <c r="K24" s="15" t="str">
        <v/>
      </c>
      <c r="L24" s="15" t="str">
        <v/>
      </c>
      <c r="N24" s="6">
        <v>5</v>
      </c>
      <c r="O24" s="7"/>
      <c r="P24" s="8" t="b">
        <v>1</v>
      </c>
      <c r="Q24" s="8" t="b">
        <v>1</v>
      </c>
      <c r="R24" s="8" t="b">
        <v>1</v>
      </c>
      <c r="S24" s="8" t="b">
        <v>1</v>
      </c>
      <c r="T24" s="8" t="b">
        <v>1</v>
      </c>
      <c r="U24" s="8" t="b">
        <v>1</v>
      </c>
      <c r="V24" s="14" t="b">
        <v>0</v>
      </c>
      <c r="W24" s="14" t="b">
        <v>0</v>
      </c>
      <c r="X24" s="14" t="b">
        <v>0</v>
      </c>
      <c r="Y24" s="14" t="b">
        <v>0</v>
      </c>
      <c r="AA24" s="6">
        <v>5</v>
      </c>
      <c r="AB24" s="7"/>
      <c r="AC24" s="8" t="b">
        <v>1</v>
      </c>
      <c r="AD24" s="8" t="b">
        <v>1</v>
      </c>
      <c r="AE24" s="8" t="b">
        <v>1</v>
      </c>
      <c r="AF24" s="8" t="b">
        <v>1</v>
      </c>
      <c r="AG24" s="8" t="b">
        <v>1</v>
      </c>
      <c r="AH24" s="8" t="b">
        <v>1</v>
      </c>
      <c r="AI24" s="14" t="b">
        <v>0</v>
      </c>
      <c r="AJ24" s="14" t="b">
        <v>0</v>
      </c>
      <c r="AK24" s="14" t="b">
        <v>0</v>
      </c>
      <c r="AL24" s="14" t="b">
        <v>0</v>
      </c>
    </row>
    <row r="25" spans="1:38" x14ac:dyDescent="0.25">
      <c r="A25" s="6">
        <v>6</v>
      </c>
      <c r="B25" s="7"/>
      <c r="C25" s="16">
        <v>396132</v>
      </c>
      <c r="D25" s="16">
        <v>937085</v>
      </c>
      <c r="E25" s="16">
        <v>847498</v>
      </c>
      <c r="F25" s="16">
        <v>805037</v>
      </c>
      <c r="G25" s="16">
        <v>705960</v>
      </c>
      <c r="H25" s="15" t="str">
        <v/>
      </c>
      <c r="I25" s="15" t="str">
        <v/>
      </c>
      <c r="J25" s="15" t="str">
        <v/>
      </c>
      <c r="K25" s="15" t="str">
        <v/>
      </c>
      <c r="L25" s="15" t="str">
        <v/>
      </c>
      <c r="N25" s="6">
        <v>6</v>
      </c>
      <c r="O25" s="7"/>
      <c r="P25" s="8" t="b">
        <v>1</v>
      </c>
      <c r="Q25" s="8" t="b">
        <v>1</v>
      </c>
      <c r="R25" s="8" t="b">
        <v>1</v>
      </c>
      <c r="S25" s="8" t="b">
        <v>1</v>
      </c>
      <c r="T25" s="8" t="b">
        <v>1</v>
      </c>
      <c r="U25" s="14" t="b">
        <v>0</v>
      </c>
      <c r="V25" s="14" t="b">
        <v>0</v>
      </c>
      <c r="W25" s="14" t="b">
        <v>0</v>
      </c>
      <c r="X25" s="14" t="b">
        <v>0</v>
      </c>
      <c r="Y25" s="14" t="b">
        <v>0</v>
      </c>
      <c r="AA25" s="6">
        <v>6</v>
      </c>
      <c r="AB25" s="7"/>
      <c r="AC25" s="8" t="b">
        <v>1</v>
      </c>
      <c r="AD25" s="8" t="b">
        <v>1</v>
      </c>
      <c r="AE25" s="8" t="b">
        <v>1</v>
      </c>
      <c r="AF25" s="8" t="b">
        <v>1</v>
      </c>
      <c r="AG25" s="8" t="b">
        <v>1</v>
      </c>
      <c r="AH25" s="14" t="b">
        <v>0</v>
      </c>
      <c r="AI25" s="14" t="b">
        <v>0</v>
      </c>
      <c r="AJ25" s="14" t="b">
        <v>0</v>
      </c>
      <c r="AK25" s="14" t="b">
        <v>0</v>
      </c>
      <c r="AL25" s="14" t="b">
        <v>0</v>
      </c>
    </row>
    <row r="26" spans="1:38" x14ac:dyDescent="0.25">
      <c r="A26" s="6">
        <v>7</v>
      </c>
      <c r="B26" s="7"/>
      <c r="C26" s="16">
        <v>440832</v>
      </c>
      <c r="D26" s="16">
        <v>847631</v>
      </c>
      <c r="E26" s="16">
        <v>1131398</v>
      </c>
      <c r="F26" s="16">
        <v>1063269</v>
      </c>
      <c r="G26" s="15" t="str">
        <v/>
      </c>
      <c r="H26" s="15" t="str">
        <v/>
      </c>
      <c r="I26" s="15" t="str">
        <v/>
      </c>
      <c r="J26" s="15" t="str">
        <v/>
      </c>
      <c r="K26" s="15" t="str">
        <v/>
      </c>
      <c r="L26" s="15" t="str">
        <v/>
      </c>
      <c r="N26" s="6">
        <v>7</v>
      </c>
      <c r="O26" s="7"/>
      <c r="P26" s="8" t="b">
        <v>1</v>
      </c>
      <c r="Q26" s="8" t="b">
        <v>1</v>
      </c>
      <c r="R26" s="8" t="b">
        <v>1</v>
      </c>
      <c r="S26" s="8" t="b">
        <v>1</v>
      </c>
      <c r="T26" s="14" t="b">
        <v>0</v>
      </c>
      <c r="U26" s="14" t="b">
        <v>0</v>
      </c>
      <c r="V26" s="14" t="b">
        <v>0</v>
      </c>
      <c r="W26" s="14" t="b">
        <v>0</v>
      </c>
      <c r="X26" s="14" t="b">
        <v>0</v>
      </c>
      <c r="Y26" s="14" t="b">
        <v>0</v>
      </c>
      <c r="AA26" s="6">
        <v>7</v>
      </c>
      <c r="AB26" s="7"/>
      <c r="AC26" s="8" t="b">
        <v>1</v>
      </c>
      <c r="AD26" s="8" t="b">
        <v>1</v>
      </c>
      <c r="AE26" s="8" t="b">
        <v>1</v>
      </c>
      <c r="AF26" s="8" t="b">
        <v>1</v>
      </c>
      <c r="AG26" s="14" t="b">
        <v>0</v>
      </c>
      <c r="AH26" s="14" t="b">
        <v>0</v>
      </c>
      <c r="AI26" s="14" t="b">
        <v>0</v>
      </c>
      <c r="AJ26" s="14" t="b">
        <v>0</v>
      </c>
      <c r="AK26" s="14" t="b">
        <v>0</v>
      </c>
      <c r="AL26" s="14" t="b">
        <v>0</v>
      </c>
    </row>
    <row r="27" spans="1:38" x14ac:dyDescent="0.25">
      <c r="A27" s="6">
        <v>8</v>
      </c>
      <c r="B27" s="7"/>
      <c r="C27" s="16">
        <v>359480</v>
      </c>
      <c r="D27" s="16">
        <v>1061648</v>
      </c>
      <c r="E27" s="16">
        <v>1443370</v>
      </c>
      <c r="F27" s="15" t="str">
        <v/>
      </c>
      <c r="G27" s="15" t="str">
        <v/>
      </c>
      <c r="H27" s="15" t="str">
        <v/>
      </c>
      <c r="I27" s="15" t="str">
        <v/>
      </c>
      <c r="J27" s="15" t="str">
        <v/>
      </c>
      <c r="K27" s="15" t="str">
        <v/>
      </c>
      <c r="L27" s="15" t="str">
        <v/>
      </c>
      <c r="N27" s="6">
        <v>8</v>
      </c>
      <c r="O27" s="7"/>
      <c r="P27" s="8" t="b">
        <v>1</v>
      </c>
      <c r="Q27" s="8" t="b">
        <v>1</v>
      </c>
      <c r="R27" s="8" t="b">
        <v>1</v>
      </c>
      <c r="S27" s="14" t="b">
        <v>0</v>
      </c>
      <c r="T27" s="14" t="b">
        <v>0</v>
      </c>
      <c r="U27" s="14" t="b">
        <v>0</v>
      </c>
      <c r="V27" s="14" t="b">
        <v>0</v>
      </c>
      <c r="W27" s="14" t="b">
        <v>0</v>
      </c>
      <c r="X27" s="14" t="b">
        <v>0</v>
      </c>
      <c r="Y27" s="14" t="b">
        <v>0</v>
      </c>
      <c r="AA27" s="6">
        <v>8</v>
      </c>
      <c r="AB27" s="7"/>
      <c r="AC27" s="8" t="b">
        <v>1</v>
      </c>
      <c r="AD27" s="8" t="b">
        <v>1</v>
      </c>
      <c r="AE27" s="8" t="b">
        <v>1</v>
      </c>
      <c r="AF27" s="14" t="b">
        <v>0</v>
      </c>
      <c r="AG27" s="14" t="b">
        <v>0</v>
      </c>
      <c r="AH27" s="14" t="b">
        <v>0</v>
      </c>
      <c r="AI27" s="14" t="b">
        <v>0</v>
      </c>
      <c r="AJ27" s="14" t="b">
        <v>0</v>
      </c>
      <c r="AK27" s="14" t="b">
        <v>0</v>
      </c>
      <c r="AL27" s="14" t="b">
        <v>0</v>
      </c>
    </row>
    <row r="28" spans="1:38" x14ac:dyDescent="0.25">
      <c r="A28" s="6">
        <v>9</v>
      </c>
      <c r="B28" s="7"/>
      <c r="C28" s="16">
        <v>376686</v>
      </c>
      <c r="D28" s="16">
        <v>986608</v>
      </c>
      <c r="E28" s="15" t="str">
        <v/>
      </c>
      <c r="F28" s="15" t="str">
        <v/>
      </c>
      <c r="G28" s="15" t="str">
        <v/>
      </c>
      <c r="H28" s="15" t="str">
        <v/>
      </c>
      <c r="I28" s="15" t="str">
        <v/>
      </c>
      <c r="J28" s="15" t="str">
        <v/>
      </c>
      <c r="K28" s="15" t="str">
        <v/>
      </c>
      <c r="L28" s="15" t="str">
        <v/>
      </c>
      <c r="N28" s="6">
        <v>9</v>
      </c>
      <c r="O28" s="7"/>
      <c r="P28" s="8" t="b">
        <v>1</v>
      </c>
      <c r="Q28" s="8" t="b">
        <v>1</v>
      </c>
      <c r="R28" s="14" t="b">
        <v>0</v>
      </c>
      <c r="S28" s="14" t="b">
        <v>0</v>
      </c>
      <c r="T28" s="14" t="b">
        <v>0</v>
      </c>
      <c r="U28" s="14" t="b">
        <v>0</v>
      </c>
      <c r="V28" s="14" t="b">
        <v>0</v>
      </c>
      <c r="W28" s="14" t="b">
        <v>0</v>
      </c>
      <c r="X28" s="14" t="b">
        <v>0</v>
      </c>
      <c r="Y28" s="14" t="b">
        <v>0</v>
      </c>
      <c r="AA28" s="6">
        <v>9</v>
      </c>
      <c r="AB28" s="7"/>
      <c r="AC28" s="8" t="b">
        <v>1</v>
      </c>
      <c r="AD28" s="8" t="b">
        <v>1</v>
      </c>
      <c r="AE28" s="14" t="b">
        <v>0</v>
      </c>
      <c r="AF28" s="14" t="b">
        <v>0</v>
      </c>
      <c r="AG28" s="14" t="b">
        <v>0</v>
      </c>
      <c r="AH28" s="14" t="b">
        <v>0</v>
      </c>
      <c r="AI28" s="14" t="b">
        <v>0</v>
      </c>
      <c r="AJ28" s="14" t="b">
        <v>0</v>
      </c>
      <c r="AK28" s="14" t="b">
        <v>0</v>
      </c>
      <c r="AL28" s="14" t="b">
        <v>0</v>
      </c>
    </row>
    <row r="29" spans="1:38" x14ac:dyDescent="0.25">
      <c r="A29" s="6">
        <v>10</v>
      </c>
      <c r="B29" s="7"/>
      <c r="C29" s="16">
        <v>344014</v>
      </c>
      <c r="D29" s="15" t="str">
        <v/>
      </c>
      <c r="E29" s="15" t="str">
        <v/>
      </c>
      <c r="F29" s="15" t="str">
        <v/>
      </c>
      <c r="G29" s="15" t="str">
        <v/>
      </c>
      <c r="H29" s="15" t="str">
        <v/>
      </c>
      <c r="I29" s="15" t="str">
        <v/>
      </c>
      <c r="J29" s="15" t="str">
        <v/>
      </c>
      <c r="K29" s="15" t="str">
        <v/>
      </c>
      <c r="L29" s="15" t="str">
        <v/>
      </c>
      <c r="N29" s="6">
        <v>10</v>
      </c>
      <c r="O29" s="7"/>
      <c r="P29" s="8" t="b">
        <v>1</v>
      </c>
      <c r="Q29" s="14" t="b">
        <v>0</v>
      </c>
      <c r="R29" s="14" t="b">
        <v>0</v>
      </c>
      <c r="S29" s="14" t="b">
        <v>0</v>
      </c>
      <c r="T29" s="14" t="b">
        <v>0</v>
      </c>
      <c r="U29" s="14" t="b">
        <v>0</v>
      </c>
      <c r="V29" s="14" t="b">
        <v>0</v>
      </c>
      <c r="W29" s="14" t="b">
        <v>0</v>
      </c>
      <c r="X29" s="14" t="b">
        <v>0</v>
      </c>
      <c r="Y29" s="14" t="b">
        <v>0</v>
      </c>
      <c r="AA29" s="6">
        <v>10</v>
      </c>
      <c r="AB29" s="7"/>
      <c r="AC29" s="8" t="b">
        <v>1</v>
      </c>
      <c r="AD29" s="14" t="b">
        <v>0</v>
      </c>
      <c r="AE29" s="14" t="b">
        <v>0</v>
      </c>
      <c r="AF29" s="14" t="b">
        <v>0</v>
      </c>
      <c r="AG29" s="14" t="b">
        <v>0</v>
      </c>
      <c r="AH29" s="14" t="b">
        <v>0</v>
      </c>
      <c r="AI29" s="14" t="b">
        <v>0</v>
      </c>
      <c r="AJ29" s="14" t="b">
        <v>0</v>
      </c>
      <c r="AK29" s="14" t="b">
        <v>0</v>
      </c>
      <c r="AL29" s="14" t="b">
        <v>0</v>
      </c>
    </row>
  </sheetData>
  <dataValidations count="1">
    <dataValidation type="list" showInputMessage="1" showErrorMessage="1" errorTitle="Boolean" error="Enter TRUE or FALSE." promptTitle="Boolean" prompt="Enter TRUE or FALSE." sqref="D1">
      <formula1>"TRUE,FALSE"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J156"/>
  <sheetViews>
    <sheetView tabSelected="1" topLeftCell="C1" workbookViewId="0">
      <selection activeCell="C2" sqref="C2"/>
    </sheetView>
  </sheetViews>
  <sheetFormatPr defaultRowHeight="15" x14ac:dyDescent="0.25"/>
  <cols>
    <col min="1" max="2" width="9.140625" hidden="1" customWidth="1"/>
    <col min="3" max="29" width="11.42578125" customWidth="1"/>
    <col min="34" max="34" width="9.5703125" bestFit="1" customWidth="1"/>
    <col min="35" max="35" width="11.42578125" customWidth="1"/>
    <col min="40" max="40" width="10.5703125" bestFit="1" customWidth="1"/>
    <col min="49" max="49" width="12" bestFit="1" customWidth="1"/>
    <col min="50" max="50" width="9.28515625" bestFit="1" customWidth="1"/>
    <col min="56" max="56" width="12" bestFit="1" customWidth="1"/>
    <col min="76" max="76" width="16.85546875" bestFit="1" customWidth="1"/>
    <col min="77" max="77" width="18" bestFit="1" customWidth="1"/>
    <col min="83" max="83" width="10" bestFit="1" customWidth="1"/>
  </cols>
  <sheetData>
    <row r="1" spans="1:88" ht="18.75" x14ac:dyDescent="0.3">
      <c r="C1" s="17" t="s">
        <v>19</v>
      </c>
    </row>
    <row r="2" spans="1:88" x14ac:dyDescent="0.25">
      <c r="BX2" s="1"/>
      <c r="BY2" s="1"/>
      <c r="CJ2" s="2"/>
    </row>
    <row r="3" spans="1:88" x14ac:dyDescent="0.25">
      <c r="F3" s="4" t="s">
        <v>42</v>
      </c>
      <c r="J3" s="4" t="s">
        <v>51</v>
      </c>
      <c r="K3" s="5"/>
      <c r="L3" s="5"/>
      <c r="M3" s="5"/>
      <c r="N3" s="5"/>
      <c r="O3" s="5"/>
      <c r="Q3" s="4" t="str">
        <f>"Summary of Bootstrap Results ("&amp;TEXT(NumBootstrapIterations,"#,##0")&amp;" Iterations)"</f>
        <v>Summary of Bootstrap Results (1,000 Iterations)</v>
      </c>
      <c r="BW3" s="1"/>
      <c r="BX3" s="1"/>
      <c r="CI3" s="2"/>
    </row>
    <row r="4" spans="1:88" x14ac:dyDescent="0.25">
      <c r="F4" s="9" t="s">
        <v>43</v>
      </c>
      <c r="G4" s="6"/>
      <c r="J4" s="6" t="s">
        <v>1</v>
      </c>
      <c r="K4" s="33" t="s">
        <v>52</v>
      </c>
      <c r="L4" s="33"/>
      <c r="M4" s="33"/>
      <c r="N4" s="6" t="s">
        <v>56</v>
      </c>
      <c r="O4" s="6"/>
      <c r="Q4" s="6" t="s">
        <v>1</v>
      </c>
      <c r="R4" s="33" t="s">
        <v>79</v>
      </c>
      <c r="S4" s="33"/>
      <c r="T4" s="33" t="s">
        <v>81</v>
      </c>
      <c r="U4" s="33"/>
      <c r="V4" s="33"/>
      <c r="W4" s="33" t="s">
        <v>82</v>
      </c>
      <c r="X4" s="33"/>
      <c r="Y4" s="33"/>
      <c r="Z4" s="33" t="s">
        <v>90</v>
      </c>
      <c r="AA4" s="33"/>
      <c r="AB4" s="33"/>
    </row>
    <row r="5" spans="1:88" x14ac:dyDescent="0.25">
      <c r="F5" s="8" t="s">
        <v>44</v>
      </c>
      <c r="G5" s="8"/>
      <c r="J5" s="6" t="s">
        <v>3</v>
      </c>
      <c r="K5" s="26" t="s">
        <v>53</v>
      </c>
      <c r="L5" s="26" t="s">
        <v>54</v>
      </c>
      <c r="M5" s="26" t="s">
        <v>55</v>
      </c>
      <c r="N5" s="26" t="s">
        <v>53</v>
      </c>
      <c r="O5" s="26" t="s">
        <v>57</v>
      </c>
      <c r="Q5" s="6" t="s">
        <v>3</v>
      </c>
      <c r="R5" s="7" t="s">
        <v>80</v>
      </c>
      <c r="S5" s="7" t="s">
        <v>85</v>
      </c>
      <c r="T5" s="7" t="s">
        <v>80</v>
      </c>
      <c r="U5" s="7" t="s">
        <v>86</v>
      </c>
      <c r="V5" s="7" t="s">
        <v>84</v>
      </c>
      <c r="W5" s="7" t="s">
        <v>0</v>
      </c>
      <c r="X5" s="7" t="s">
        <v>83</v>
      </c>
      <c r="Y5" s="7" t="s">
        <v>87</v>
      </c>
      <c r="Z5" s="7" t="s">
        <v>85</v>
      </c>
      <c r="AA5" s="7" t="s">
        <v>86</v>
      </c>
      <c r="AB5" s="7" t="s">
        <v>84</v>
      </c>
    </row>
    <row r="6" spans="1:88" x14ac:dyDescent="0.25">
      <c r="A6" s="9" t="s">
        <v>46</v>
      </c>
      <c r="B6" s="6"/>
      <c r="F6" s="9" t="s">
        <v>45</v>
      </c>
      <c r="G6" s="6"/>
      <c r="J6" s="6">
        <v>1</v>
      </c>
      <c r="K6" s="34">
        <f t="array" aca="1" ref="K6" ca="1">SUM(IF(Input!AC20:AL20,IF(AH21:AQ21,0,H35:Q35),0))</f>
        <v>2269020.0677219639</v>
      </c>
      <c r="L6" s="34">
        <f t="array" aca="1" ref="L6" ca="1">SUM(IF(Input!AC20:AL20,IF(AH21:AQ21,H35:Q35,0),0))</f>
        <v>939317.00000000151</v>
      </c>
      <c r="M6" s="34">
        <f t="array" ref="M6:M15" ca="1">K6:K15+L6:L15</f>
        <v>3208337.0677219653</v>
      </c>
      <c r="N6" s="34">
        <f t="array" aca="1" ref="N6" ca="1">SUM(IF(Input!AC20:AL20,0,H35:Q35))</f>
        <v>0</v>
      </c>
      <c r="O6" s="34">
        <f t="array" ref="O6:O15" ca="1">M6:M15+N6:N15</f>
        <v>3208337.0677219653</v>
      </c>
      <c r="Q6" s="6">
        <v>1</v>
      </c>
      <c r="R6" s="34">
        <v>939317.00000000151</v>
      </c>
      <c r="S6" s="34">
        <v>934079.61759130354</v>
      </c>
      <c r="T6" s="34"/>
      <c r="U6" s="34"/>
      <c r="V6" s="34"/>
      <c r="W6" s="34"/>
      <c r="X6" s="34"/>
      <c r="Y6" s="34"/>
      <c r="Z6" s="34"/>
      <c r="AA6" s="34"/>
      <c r="AB6" s="34"/>
    </row>
    <row r="7" spans="1:88" x14ac:dyDescent="0.25">
      <c r="A7" t="s">
        <v>47</v>
      </c>
      <c r="B7">
        <v>0</v>
      </c>
      <c r="F7" s="11" t="s">
        <v>48</v>
      </c>
      <c r="G7" s="32">
        <v>1.78</v>
      </c>
      <c r="J7" s="6">
        <v>2</v>
      </c>
      <c r="K7" s="34">
        <f t="array" aca="1" ref="K7" ca="1">SUM(IF(Input!AC21:AL21,IF(AH22:AQ22,0,H36:Q36),0))</f>
        <v>2969099.6321556126</v>
      </c>
      <c r="L7" s="34">
        <f t="array" aca="1" ref="L7" ca="1">SUM(IF(Input!AC21:AL21,IF(AH22:AQ22,H36:Q36,0),0))</f>
        <v>1985763.0000000014</v>
      </c>
      <c r="M7" s="34">
        <f ca="1"/>
        <v>4954862.632155614</v>
      </c>
      <c r="N7" s="34">
        <f t="array" aca="1" ref="N7" ca="1">SUM(IF(Input!AC21:AL21,0,H36:Q36))</f>
        <v>107207.41884824312</v>
      </c>
      <c r="O7" s="34">
        <f ca="1"/>
        <v>5062070.0510038575</v>
      </c>
      <c r="Q7" s="6">
        <v>2</v>
      </c>
      <c r="R7" s="34">
        <v>1985763.0000000014</v>
      </c>
      <c r="S7" s="34">
        <v>1975731.1464013767</v>
      </c>
      <c r="T7" s="34">
        <v>107207.41884824312</v>
      </c>
      <c r="U7" s="34">
        <v>108589.16085765562</v>
      </c>
      <c r="V7" s="34">
        <v>109590.46344168051</v>
      </c>
      <c r="W7" s="34">
        <f t="array" ref="W7:W16">V7:V16-U7:U16</f>
        <v>1001.3025840248883</v>
      </c>
      <c r="X7" s="34">
        <v>86895.455373544944</v>
      </c>
      <c r="Y7" s="50">
        <f t="array" ref="Y7:Y16">X7:X16/T7:T16</f>
        <v>0.81053584077562146</v>
      </c>
      <c r="Z7" s="34">
        <v>219216.04452966782</v>
      </c>
      <c r="AA7" s="34">
        <v>69947.266166412723</v>
      </c>
      <c r="AB7" s="34">
        <v>51409.428290626529</v>
      </c>
      <c r="BW7" s="1"/>
      <c r="BX7" s="1"/>
    </row>
    <row r="8" spans="1:88" x14ac:dyDescent="0.25">
      <c r="A8" t="s">
        <v>48</v>
      </c>
      <c r="B8">
        <v>1</v>
      </c>
      <c r="F8" s="20" t="str">
        <f>IF(F7="Tweedy","Please verify the Tweedy parameter, p.","")</f>
        <v/>
      </c>
      <c r="J8" s="6">
        <v>3</v>
      </c>
      <c r="K8" s="34">
        <f t="array" aca="1" ref="K8" ca="1">SUM(IF(Input!AC22:AL22,IF(AH23:AQ23,0,H37:Q37),0))</f>
        <v>3338172.5437284708</v>
      </c>
      <c r="L8" s="34">
        <f t="array" aca="1" ref="L8" ca="1">SUM(IF(Input!AC22:AL22,IF(AH23:AQ23,H37:Q37,0),0))</f>
        <v>2543867.0000000717</v>
      </c>
      <c r="M8" s="34">
        <f ca="1"/>
        <v>5882039.5437285425</v>
      </c>
      <c r="N8" s="34">
        <f t="array" aca="1" ref="N8" ca="1">SUM(IF(Input!AC22:AL22,0,H37:Q37))</f>
        <v>653902.14689631108</v>
      </c>
      <c r="O8" s="34">
        <f ca="1"/>
        <v>6535941.6906248536</v>
      </c>
      <c r="Q8" s="6">
        <v>3</v>
      </c>
      <c r="R8" s="34">
        <v>2543867.0000000717</v>
      </c>
      <c r="S8" s="34">
        <v>2553675.8399133901</v>
      </c>
      <c r="T8" s="34">
        <v>653902.14689631108</v>
      </c>
      <c r="U8" s="34">
        <v>670054.89540337492</v>
      </c>
      <c r="V8" s="34">
        <v>652630.5332117487</v>
      </c>
      <c r="W8" s="34">
        <v>-17424.36219162622</v>
      </c>
      <c r="X8" s="34">
        <v>213028.46741404841</v>
      </c>
      <c r="Y8" s="50">
        <v>0.32578034561466002</v>
      </c>
      <c r="Z8" s="34">
        <v>241871.79300437155</v>
      </c>
      <c r="AA8" s="34">
        <v>171129.6854890942</v>
      </c>
      <c r="AB8" s="34">
        <v>124878.31694437045</v>
      </c>
    </row>
    <row r="9" spans="1:88" x14ac:dyDescent="0.25">
      <c r="A9" t="s">
        <v>49</v>
      </c>
      <c r="B9">
        <v>2</v>
      </c>
      <c r="C9" s="4" t="s">
        <v>77</v>
      </c>
      <c r="D9" s="5"/>
      <c r="F9" s="4" t="s">
        <v>88</v>
      </c>
      <c r="J9" s="6">
        <v>4</v>
      </c>
      <c r="K9" s="34">
        <f t="array" aca="1" ref="K9" ca="1">SUM(IF(Input!AC23:AL23,IF(AH24:AQ24,0,H38:Q38),0))</f>
        <v>1347470.8872886945</v>
      </c>
      <c r="L9" s="34">
        <f t="array" aca="1" ref="L9" ca="1">SUM(IF(Input!AC23:AL23,IF(AH24:AQ24,H38:Q38,0),0))</f>
        <v>1607009.9999999993</v>
      </c>
      <c r="M9" s="34">
        <f ca="1"/>
        <v>2954480.8872886938</v>
      </c>
      <c r="N9" s="34">
        <f t="array" aca="1" ref="N9" ca="1">SUM(IF(Input!AC23:AL23,0,H38:Q38))</f>
        <v>506777.31569526158</v>
      </c>
      <c r="O9" s="34">
        <f ca="1"/>
        <v>3461258.2029839554</v>
      </c>
      <c r="Q9" s="6">
        <v>4</v>
      </c>
      <c r="R9" s="34">
        <v>1607009.9999999993</v>
      </c>
      <c r="S9" s="34">
        <v>1606760.6178101469</v>
      </c>
      <c r="T9" s="34">
        <v>506777.31569526158</v>
      </c>
      <c r="U9" s="34">
        <v>515485.90526782296</v>
      </c>
      <c r="V9" s="34">
        <v>512160.23643695953</v>
      </c>
      <c r="W9" s="34">
        <v>-3325.668830863433</v>
      </c>
      <c r="X9" s="34">
        <v>165016.76810368872</v>
      </c>
      <c r="Y9" s="50">
        <v>0.32561987877712667</v>
      </c>
      <c r="Z9" s="34">
        <v>195399.96350808538</v>
      </c>
      <c r="AA9" s="34">
        <v>115864.29797291252</v>
      </c>
      <c r="AB9" s="34">
        <v>111954.22033002105</v>
      </c>
    </row>
    <row r="10" spans="1:88" x14ac:dyDescent="0.25">
      <c r="A10" t="s">
        <v>50</v>
      </c>
      <c r="B10">
        <f>TweedyP</f>
        <v>1.78</v>
      </c>
      <c r="C10" s="6" t="s">
        <v>78</v>
      </c>
      <c r="D10" s="6"/>
      <c r="F10" s="9" t="s">
        <v>89</v>
      </c>
      <c r="G10" s="6"/>
      <c r="J10" s="6">
        <v>5</v>
      </c>
      <c r="K10" s="34">
        <f t="array" aca="1" ref="K10" ca="1">SUM(IF(Input!AC24:AL24,IF(AH25:AQ25,0,H39:Q39),0))</f>
        <v>344417.65634980612</v>
      </c>
      <c r="L10" s="34">
        <f t="array" aca="1" ref="L10" ca="1">SUM(IF(Input!AC24:AL24,IF(AH25:AQ25,H39:Q39,0),0))</f>
        <v>3430151.0000000014</v>
      </c>
      <c r="M10" s="34">
        <f ca="1"/>
        <v>3774568.6563498075</v>
      </c>
      <c r="N10" s="34">
        <f t="array" aca="1" ref="N10" ca="1">SUM(IF(Input!AC24:AL24,0,H39:Q39))</f>
        <v>1075578.2232378996</v>
      </c>
      <c r="O10" s="34">
        <f ca="1"/>
        <v>4850146.8795877071</v>
      </c>
      <c r="Q10" s="6">
        <v>5</v>
      </c>
      <c r="R10" s="34">
        <v>3430151.0000000014</v>
      </c>
      <c r="S10" s="34">
        <v>3441616.6581079629</v>
      </c>
      <c r="T10" s="34">
        <v>1075578.2232378996</v>
      </c>
      <c r="U10" s="34">
        <v>1095560.7956182773</v>
      </c>
      <c r="V10" s="34">
        <v>1081203.5423868301</v>
      </c>
      <c r="W10" s="34">
        <v>-14357.25323144719</v>
      </c>
      <c r="X10" s="34">
        <v>244832.96112915175</v>
      </c>
      <c r="Y10" s="50">
        <v>0.22762915410476739</v>
      </c>
      <c r="Z10" s="34">
        <v>275915.25840125087</v>
      </c>
      <c r="AA10" s="34">
        <v>191772.07970663975</v>
      </c>
      <c r="AB10" s="34">
        <v>161586.29115382241</v>
      </c>
    </row>
    <row r="11" spans="1:88" x14ac:dyDescent="0.25">
      <c r="C11" s="47">
        <v>24390.619615897165</v>
      </c>
      <c r="D11" s="8"/>
      <c r="F11" s="49">
        <v>1000</v>
      </c>
      <c r="G11" s="8"/>
      <c r="J11" s="6">
        <v>6</v>
      </c>
      <c r="K11" s="34">
        <f t="array" aca="1" ref="K11" ca="1">SUM(IF(Input!AC25:AL25,IF(AH26:AQ26,0,H40:Q40),0))</f>
        <v>0</v>
      </c>
      <c r="L11" s="34">
        <f t="array" aca="1" ref="L11" ca="1">SUM(IF(Input!AC25:AL25,IF(AH26:AQ26,H40:Q40,0),0))</f>
        <v>3691712.0000000009</v>
      </c>
      <c r="M11" s="34">
        <f ca="1"/>
        <v>3691712.0000000009</v>
      </c>
      <c r="N11" s="34">
        <f t="array" aca="1" ref="N11" ca="1">SUM(IF(Input!AC25:AL25,0,H40:Q40))</f>
        <v>1637595.6347355617</v>
      </c>
      <c r="O11" s="34">
        <f ca="1"/>
        <v>5329307.6347355628</v>
      </c>
      <c r="Q11" s="6">
        <v>6</v>
      </c>
      <c r="R11" s="34">
        <v>3691712.0000000009</v>
      </c>
      <c r="S11" s="34">
        <v>3702267.9311346984</v>
      </c>
      <c r="T11" s="34">
        <v>1637595.6347355617</v>
      </c>
      <c r="U11" s="34">
        <v>1663624.9624431231</v>
      </c>
      <c r="V11" s="34">
        <v>1654675.3965833811</v>
      </c>
      <c r="W11" s="34">
        <v>-8949.565859741997</v>
      </c>
      <c r="X11" s="34">
        <v>327521.95192426181</v>
      </c>
      <c r="Y11" s="50">
        <v>0.20000172507613573</v>
      </c>
      <c r="Z11" s="34">
        <v>297266.30456215813</v>
      </c>
      <c r="AA11" s="34">
        <v>259951.39809596282</v>
      </c>
      <c r="AB11" s="34">
        <v>202057.99736604697</v>
      </c>
    </row>
    <row r="12" spans="1:88" x14ac:dyDescent="0.25">
      <c r="J12" s="6">
        <v>7</v>
      </c>
      <c r="K12" s="34">
        <f t="array" aca="1" ref="K12" ca="1">SUM(IF(Input!AC26:AL26,IF(AH27:AQ27,0,H41:Q41),0))</f>
        <v>0</v>
      </c>
      <c r="L12" s="34">
        <f t="array" aca="1" ref="L12" ca="1">SUM(IF(Input!AC26:AL26,IF(AH27:AQ27,H41:Q41,0),0))</f>
        <v>3483129.9999999804</v>
      </c>
      <c r="M12" s="34">
        <f ca="1"/>
        <v>3483129.9999999804</v>
      </c>
      <c r="N12" s="34">
        <f t="array" aca="1" ref="N12" ca="1">SUM(IF(Input!AC26:AL26,0,H41:Q41))</f>
        <v>2455319.442988893</v>
      </c>
      <c r="O12" s="34">
        <f ca="1"/>
        <v>5938449.4429888735</v>
      </c>
      <c r="Q12" s="6">
        <v>7</v>
      </c>
      <c r="R12" s="34">
        <v>3483129.9999999804</v>
      </c>
      <c r="S12" s="34">
        <v>3491508.6421100204</v>
      </c>
      <c r="T12" s="34">
        <v>2455319.442988893</v>
      </c>
      <c r="U12" s="34">
        <v>2489411.9507921874</v>
      </c>
      <c r="V12" s="34">
        <v>2443013.5994787635</v>
      </c>
      <c r="W12" s="34">
        <v>-46398.351313423831</v>
      </c>
      <c r="X12" s="34">
        <v>437616.82080031041</v>
      </c>
      <c r="Y12" s="50">
        <v>0.17823213270677057</v>
      </c>
      <c r="Z12" s="34">
        <v>290456.20093724557</v>
      </c>
      <c r="AA12" s="34">
        <v>361497.96647688374</v>
      </c>
      <c r="AB12" s="34">
        <v>239014.39829723141</v>
      </c>
    </row>
    <row r="13" spans="1:88" x14ac:dyDescent="0.25">
      <c r="C13" s="4" t="s">
        <v>27</v>
      </c>
      <c r="D13" s="5"/>
      <c r="J13" s="6">
        <v>8</v>
      </c>
      <c r="K13" s="34">
        <f t="array" aca="1" ref="K13" ca="1">SUM(IF(Input!AC27:AL27,IF(AH28:AQ28,0,H42:Q42),0))</f>
        <v>0</v>
      </c>
      <c r="L13" s="34">
        <f t="array" aca="1" ref="L13" ca="1">SUM(IF(Input!AC27:AL27,IF(AH28:AQ28,H42:Q42,0),0))</f>
        <v>2864498.000000013</v>
      </c>
      <c r="M13" s="34">
        <f ca="1"/>
        <v>2864498.000000013</v>
      </c>
      <c r="N13" s="34">
        <f t="array" aca="1" ref="N13" ca="1">SUM(IF(Input!AC27:AL27,0,H42:Q42))</f>
        <v>3871982.6478717681</v>
      </c>
      <c r="O13" s="34">
        <f ca="1"/>
        <v>6736480.6478717811</v>
      </c>
      <c r="Q13" s="6">
        <v>8</v>
      </c>
      <c r="R13" s="34">
        <v>2864498.000000013</v>
      </c>
      <c r="S13" s="34">
        <v>2882449.4450894273</v>
      </c>
      <c r="T13" s="34">
        <v>3871982.6478717681</v>
      </c>
      <c r="U13" s="34">
        <v>3942695.8603566424</v>
      </c>
      <c r="V13" s="34">
        <v>3856200.9619050557</v>
      </c>
      <c r="W13" s="34">
        <v>-86494.89845158672</v>
      </c>
      <c r="X13" s="34">
        <v>619484.79800622072</v>
      </c>
      <c r="Y13" s="50">
        <v>0.15999162556854948</v>
      </c>
      <c r="Z13" s="34">
        <v>265292.49162377679</v>
      </c>
      <c r="AA13" s="34">
        <v>542736.46137821197</v>
      </c>
      <c r="AB13" s="34">
        <v>305307.90962751576</v>
      </c>
    </row>
    <row r="14" spans="1:88" x14ac:dyDescent="0.25">
      <c r="C14" s="6" t="s">
        <v>3</v>
      </c>
      <c r="D14" s="6" t="s">
        <v>2</v>
      </c>
      <c r="J14" s="6">
        <v>9</v>
      </c>
      <c r="K14" s="34">
        <f t="array" aca="1" ref="K14" ca="1">SUM(IF(Input!AC28:AL28,IF(AH29:AQ29,0,H43:Q43),0))</f>
        <v>0</v>
      </c>
      <c r="L14" s="34">
        <f t="array" aca="1" ref="L14" ca="1">SUM(IF(Input!AC28:AL28,IF(AH29:AQ29,H43:Q43,0),0))</f>
        <v>1363294.0000000033</v>
      </c>
      <c r="M14" s="34">
        <f ca="1"/>
        <v>1363294.0000000033</v>
      </c>
      <c r="N14" s="34">
        <f t="array" aca="1" ref="N14" ca="1">SUM(IF(Input!AC28:AL28,0,H43:Q43))</f>
        <v>4616485.4561993387</v>
      </c>
      <c r="O14" s="34">
        <f ca="1"/>
        <v>5979779.4561993424</v>
      </c>
      <c r="Q14" s="6">
        <v>9</v>
      </c>
      <c r="R14" s="34">
        <v>1363294.0000000033</v>
      </c>
      <c r="S14" s="34">
        <v>1365441.9272834368</v>
      </c>
      <c r="T14" s="34">
        <v>4616485.4561993387</v>
      </c>
      <c r="U14" s="34">
        <v>4675047.9334057057</v>
      </c>
      <c r="V14" s="34">
        <v>4627678.4256690359</v>
      </c>
      <c r="W14" s="34">
        <v>-47369.507736669853</v>
      </c>
      <c r="X14" s="34">
        <v>849852.44887716917</v>
      </c>
      <c r="Y14" s="50">
        <v>0.18409078874838175</v>
      </c>
      <c r="Z14" s="34">
        <v>176975.3191853473</v>
      </c>
      <c r="AA14" s="34">
        <v>775000.60818946979</v>
      </c>
      <c r="AB14" s="34">
        <v>335004.91238902399</v>
      </c>
    </row>
    <row r="15" spans="1:88" x14ac:dyDescent="0.25">
      <c r="C15" s="11">
        <v>3</v>
      </c>
      <c r="D15" s="11">
        <v>6</v>
      </c>
      <c r="J15" s="6">
        <v>10</v>
      </c>
      <c r="K15" s="34">
        <f t="array" aca="1" ref="K15" ca="1">SUM(IF(Input!AC29:AL29,IF(AH30:AQ30,0,H44:Q44),0))</f>
        <v>0</v>
      </c>
      <c r="L15" s="34">
        <f t="array" aca="1" ref="L15" ca="1">SUM(IF(Input!AC29:AL29,IF(AH30:AQ30,H44:Q44,0),0))</f>
        <v>344013.99999999756</v>
      </c>
      <c r="M15" s="34">
        <f ca="1"/>
        <v>344013.99999999756</v>
      </c>
      <c r="N15" s="34">
        <f t="array" aca="1" ref="N15" ca="1">SUM(IF(Input!AC29:AL29,0,H44:Q44))</f>
        <v>4500448.5235468531</v>
      </c>
      <c r="O15" s="34">
        <f ca="1"/>
        <v>4844462.5235468503</v>
      </c>
      <c r="Q15" s="6">
        <v>10</v>
      </c>
      <c r="R15" s="34">
        <v>344013.99999999756</v>
      </c>
      <c r="S15" s="34">
        <v>340682.6898767259</v>
      </c>
      <c r="T15" s="34">
        <v>4500448.5235468531</v>
      </c>
      <c r="U15" s="34">
        <v>4558160.0336946426</v>
      </c>
      <c r="V15" s="34">
        <v>4494852.2516123084</v>
      </c>
      <c r="W15" s="34">
        <v>-63307.782082334161</v>
      </c>
      <c r="X15" s="34">
        <v>1379205.7251579762</v>
      </c>
      <c r="Y15" s="50">
        <v>0.30645961573425773</v>
      </c>
      <c r="Z15" s="34">
        <v>90542.711212701019</v>
      </c>
      <c r="AA15" s="34">
        <v>1354866.1409471354</v>
      </c>
      <c r="AB15" s="34">
        <v>313880.2504793207</v>
      </c>
    </row>
    <row r="16" spans="1:88" x14ac:dyDescent="0.25">
      <c r="J16" s="35" t="s">
        <v>57</v>
      </c>
      <c r="K16" s="36">
        <f ca="1">SUM(K6:K15)</f>
        <v>10268180.787244549</v>
      </c>
      <c r="L16" s="36">
        <f t="shared" ref="L16:O16" ca="1" si="0">SUM(L6:L15)</f>
        <v>22252756.000000067</v>
      </c>
      <c r="M16" s="36">
        <f t="shared" ca="1" si="0"/>
        <v>32520936.787244618</v>
      </c>
      <c r="N16" s="36">
        <f t="shared" ca="1" si="0"/>
        <v>19425296.81002013</v>
      </c>
      <c r="O16" s="36">
        <f t="shared" ca="1" si="0"/>
        <v>51946233.597264752</v>
      </c>
      <c r="Q16" s="35" t="s">
        <v>57</v>
      </c>
      <c r="R16" s="36">
        <v>22252756.000000071</v>
      </c>
      <c r="S16" s="36">
        <v>22294214.515318539</v>
      </c>
      <c r="T16" s="36">
        <v>19425296.81002013</v>
      </c>
      <c r="U16" s="36">
        <v>19718631.497839388</v>
      </c>
      <c r="V16" s="36">
        <v>19432005.410725743</v>
      </c>
      <c r="W16" s="36">
        <v>-286626.08711364493</v>
      </c>
      <c r="X16" s="36">
        <v>2474093.5622668462</v>
      </c>
      <c r="Y16" s="51">
        <v>0.12736451784822342</v>
      </c>
      <c r="Z16" s="36">
        <v>727929.05217659881</v>
      </c>
      <c r="AA16" s="36">
        <v>2391543.4213725682</v>
      </c>
      <c r="AB16" s="36">
        <v>676175.12213006511</v>
      </c>
    </row>
    <row r="17" spans="1:71" x14ac:dyDescent="0.25">
      <c r="C17" s="4" t="s">
        <v>11</v>
      </c>
      <c r="D17" s="5"/>
      <c r="Q17" s="38"/>
    </row>
    <row r="18" spans="1:71" x14ac:dyDescent="0.25">
      <c r="C18" s="18" t="s">
        <v>12</v>
      </c>
      <c r="D18" s="8">
        <v>13.233811845129319</v>
      </c>
      <c r="F18" s="4" t="s">
        <v>35</v>
      </c>
      <c r="G18" s="5"/>
      <c r="H18" s="5"/>
      <c r="I18" s="5"/>
      <c r="J18" s="5"/>
      <c r="K18" s="5"/>
      <c r="L18" s="5"/>
      <c r="R18" s="5"/>
      <c r="S18" s="4" t="s">
        <v>21</v>
      </c>
      <c r="T18" s="5"/>
      <c r="U18" s="5"/>
      <c r="V18" s="5"/>
      <c r="W18" s="5"/>
      <c r="X18" s="5"/>
      <c r="Y18" s="5"/>
      <c r="AE18" s="5"/>
      <c r="AF18" s="4" t="s">
        <v>37</v>
      </c>
      <c r="AG18" s="5"/>
      <c r="AH18" s="5"/>
      <c r="AI18" s="5"/>
      <c r="AJ18" s="5"/>
      <c r="AK18" s="5"/>
      <c r="AL18" s="5"/>
      <c r="AS18" s="4" t="s">
        <v>29</v>
      </c>
      <c r="AT18" s="5"/>
      <c r="AU18" s="5"/>
      <c r="AV18" s="5"/>
      <c r="AW18" s="5"/>
      <c r="AX18" s="5"/>
      <c r="AY18" s="5"/>
      <c r="BG18" s="4" t="s">
        <v>30</v>
      </c>
      <c r="BH18" s="5"/>
      <c r="BI18" s="5"/>
      <c r="BJ18" s="5"/>
      <c r="BK18" s="5"/>
      <c r="BL18" s="5"/>
      <c r="BM18" s="5"/>
    </row>
    <row r="19" spans="1:71" x14ac:dyDescent="0.25">
      <c r="A19" s="19">
        <f>IF(RefExp=1,2,1)</f>
        <v>1</v>
      </c>
      <c r="C19" s="6" t="str">
        <f t="shared" ref="C19:C27" si="1">"α"&amp;INDEX(SubNums,A19+1)</f>
        <v>α₁</v>
      </c>
      <c r="D19" s="8">
        <v>-0.71156368078453136</v>
      </c>
      <c r="F19" s="6" t="s">
        <v>1</v>
      </c>
      <c r="G19" s="6" t="s">
        <v>2</v>
      </c>
      <c r="H19" s="6">
        <v>1</v>
      </c>
      <c r="I19" s="6">
        <v>2</v>
      </c>
      <c r="J19" s="6">
        <v>3</v>
      </c>
      <c r="K19" s="6">
        <v>4</v>
      </c>
      <c r="L19" s="6">
        <v>5</v>
      </c>
      <c r="M19" s="6">
        <v>6</v>
      </c>
      <c r="N19" s="6">
        <v>7</v>
      </c>
      <c r="O19" s="6">
        <v>8</v>
      </c>
      <c r="P19" s="6">
        <v>9</v>
      </c>
      <c r="Q19" s="6">
        <v>10</v>
      </c>
      <c r="S19" s="6" t="s">
        <v>1</v>
      </c>
      <c r="T19" s="6" t="s">
        <v>2</v>
      </c>
      <c r="U19" s="6">
        <v>1</v>
      </c>
      <c r="V19" s="6">
        <v>2</v>
      </c>
      <c r="W19" s="6">
        <v>3</v>
      </c>
      <c r="X19" s="6">
        <v>4</v>
      </c>
      <c r="Y19" s="6">
        <v>5</v>
      </c>
      <c r="Z19" s="6">
        <v>6</v>
      </c>
      <c r="AA19" s="6">
        <v>7</v>
      </c>
      <c r="AB19" s="6">
        <v>8</v>
      </c>
      <c r="AC19" s="6">
        <v>9</v>
      </c>
      <c r="AD19" s="6">
        <v>10</v>
      </c>
      <c r="AF19" s="6" t="s">
        <v>1</v>
      </c>
      <c r="AG19" s="6" t="s">
        <v>2</v>
      </c>
      <c r="AH19" s="6">
        <v>1</v>
      </c>
      <c r="AI19" s="6">
        <v>2</v>
      </c>
      <c r="AJ19" s="6">
        <v>3</v>
      </c>
      <c r="AK19" s="6">
        <v>4</v>
      </c>
      <c r="AL19" s="6">
        <v>5</v>
      </c>
      <c r="AM19" s="6">
        <v>6</v>
      </c>
      <c r="AN19" s="6">
        <v>7</v>
      </c>
      <c r="AO19" s="6">
        <v>8</v>
      </c>
      <c r="AP19" s="6">
        <v>9</v>
      </c>
      <c r="AQ19" s="6">
        <v>10</v>
      </c>
      <c r="AS19" s="6" t="s">
        <v>1</v>
      </c>
      <c r="AT19" s="6" t="s">
        <v>2</v>
      </c>
      <c r="AU19" s="6">
        <v>1</v>
      </c>
      <c r="AV19" s="6">
        <v>2</v>
      </c>
      <c r="AW19" s="6">
        <v>3</v>
      </c>
      <c r="AX19" s="6">
        <v>4</v>
      </c>
      <c r="AY19" s="6">
        <v>5</v>
      </c>
      <c r="AZ19" s="6">
        <v>6</v>
      </c>
      <c r="BA19" s="6">
        <v>7</v>
      </c>
      <c r="BB19" s="6">
        <v>8</v>
      </c>
      <c r="BC19" s="6">
        <v>9</v>
      </c>
      <c r="BD19" s="6">
        <v>10</v>
      </c>
      <c r="BE19" s="7" t="s">
        <v>28</v>
      </c>
      <c r="BG19" s="6" t="s">
        <v>1</v>
      </c>
      <c r="BH19" s="6" t="s">
        <v>2</v>
      </c>
      <c r="BI19" s="6">
        <v>1</v>
      </c>
      <c r="BJ19" s="6">
        <v>2</v>
      </c>
      <c r="BK19" s="6">
        <v>3</v>
      </c>
      <c r="BL19" s="6">
        <v>4</v>
      </c>
      <c r="BM19" s="6">
        <v>5</v>
      </c>
      <c r="BN19" s="6">
        <v>6</v>
      </c>
      <c r="BO19" s="6">
        <v>7</v>
      </c>
      <c r="BP19" s="6">
        <v>8</v>
      </c>
      <c r="BQ19" s="6">
        <v>9</v>
      </c>
      <c r="BR19" s="6">
        <v>10</v>
      </c>
      <c r="BS19" s="7" t="s">
        <v>28</v>
      </c>
    </row>
    <row r="20" spans="1:71" x14ac:dyDescent="0.25">
      <c r="A20" s="19">
        <f t="shared" ref="A20:A27" si="2">A19+IF(A19+1=RefExp,2,1)</f>
        <v>2</v>
      </c>
      <c r="C20" s="6" t="str">
        <f t="shared" si="1"/>
        <v>α₂</v>
      </c>
      <c r="D20" s="8">
        <v>-0.25554093562559471</v>
      </c>
      <c r="F20" s="6" t="s">
        <v>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S20" s="6" t="s">
        <v>3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F20" s="6" t="s">
        <v>3</v>
      </c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S20" s="6" t="s">
        <v>3</v>
      </c>
      <c r="AT20" s="29" t="s">
        <v>38</v>
      </c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22">
        <v>0</v>
      </c>
      <c r="BG20" s="6" t="s">
        <v>3</v>
      </c>
      <c r="BH20" s="29" t="s">
        <v>38</v>
      </c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22">
        <f>NumCellsIncluded</f>
        <v>38</v>
      </c>
    </row>
    <row r="21" spans="1:71" x14ac:dyDescent="0.25">
      <c r="A21" s="19">
        <f t="shared" si="2"/>
        <v>4</v>
      </c>
      <c r="C21" s="6" t="str">
        <f t="shared" si="1"/>
        <v>α₄</v>
      </c>
      <c r="D21" s="8">
        <v>-0.63568427080623668</v>
      </c>
      <c r="F21" s="6">
        <v>1</v>
      </c>
      <c r="G21" s="7"/>
      <c r="H21" s="58">
        <f t="array" ref="H21:Q30">Input!CleanData</f>
        <v>357848</v>
      </c>
      <c r="I21" s="58">
        <v>766940</v>
      </c>
      <c r="J21" s="58">
        <v>610542</v>
      </c>
      <c r="K21" s="58">
        <v>482940</v>
      </c>
      <c r="L21" s="58">
        <v>527326</v>
      </c>
      <c r="M21" s="58">
        <v>574398</v>
      </c>
      <c r="N21" s="58">
        <v>146342</v>
      </c>
      <c r="O21" s="58">
        <v>139950</v>
      </c>
      <c r="P21" s="58">
        <v>227229</v>
      </c>
      <c r="Q21" s="58">
        <v>67948</v>
      </c>
      <c r="S21" s="6">
        <v>1</v>
      </c>
      <c r="T21" s="7"/>
      <c r="U21" s="11" t="b">
        <v>1</v>
      </c>
      <c r="V21" s="11" t="b">
        <v>1</v>
      </c>
      <c r="W21" s="11" t="b">
        <v>1</v>
      </c>
      <c r="X21" s="11" t="b">
        <v>1</v>
      </c>
      <c r="Y21" s="11" t="b">
        <v>1</v>
      </c>
      <c r="Z21" s="11" t="b">
        <v>0</v>
      </c>
      <c r="AA21" s="11" t="b">
        <v>1</v>
      </c>
      <c r="AB21" s="11" t="b">
        <v>1</v>
      </c>
      <c r="AC21" s="11" t="b">
        <v>1</v>
      </c>
      <c r="AD21" s="11" t="b">
        <v>1</v>
      </c>
      <c r="AF21" s="6">
        <v>1</v>
      </c>
      <c r="AG21" s="7"/>
      <c r="AH21" s="8" t="b">
        <f t="array" ref="AH21:AQ30">IF(Input!InTriangle,IF(Input!HasValidInput,IF(OverrideDiagonals,OverrideCells,FALSE),FALSE),FALSE)</f>
        <v>1</v>
      </c>
      <c r="AI21" s="8" t="b">
        <v>0</v>
      </c>
      <c r="AJ21" s="8" t="b">
        <v>0</v>
      </c>
      <c r="AK21" s="8" t="b">
        <v>0</v>
      </c>
      <c r="AL21" s="8" t="b">
        <v>0</v>
      </c>
      <c r="AM21" s="8" t="b">
        <v>0</v>
      </c>
      <c r="AN21" s="8" t="b">
        <v>1</v>
      </c>
      <c r="AO21" s="8" t="b">
        <v>1</v>
      </c>
      <c r="AP21" s="8" t="b">
        <v>1</v>
      </c>
      <c r="AQ21" s="8" t="b">
        <v>1</v>
      </c>
      <c r="AS21" s="6">
        <v>1</v>
      </c>
      <c r="AT21" s="22">
        <v>0</v>
      </c>
      <c r="AU21" s="23">
        <f t="array" ref="AU21:BD30">IF(Input!InTriangle,IF(IncludedDataPoints,1,0)+LookupIncludedShifted,"")</f>
        <v>1</v>
      </c>
      <c r="AV21" s="23">
        <v>1</v>
      </c>
      <c r="AW21" s="23">
        <v>1</v>
      </c>
      <c r="AX21" s="23">
        <v>1</v>
      </c>
      <c r="AY21" s="23">
        <v>1</v>
      </c>
      <c r="AZ21" s="23">
        <v>1</v>
      </c>
      <c r="BA21" s="23">
        <v>2</v>
      </c>
      <c r="BB21" s="23">
        <v>3</v>
      </c>
      <c r="BC21" s="23">
        <v>4</v>
      </c>
      <c r="BD21" s="23">
        <v>5</v>
      </c>
      <c r="BE21" s="22">
        <f>BD21</f>
        <v>5</v>
      </c>
      <c r="BG21" s="6">
        <v>1</v>
      </c>
      <c r="BH21" s="22">
        <f>NumCellsIncluded</f>
        <v>38</v>
      </c>
      <c r="BI21" s="23">
        <f t="array" ref="BI21:BR30">IF(IncludedDataPoints,0,1)+LookupExtrapolatedShifted</f>
        <v>38</v>
      </c>
      <c r="BJ21" s="23">
        <v>39</v>
      </c>
      <c r="BK21" s="23">
        <v>40</v>
      </c>
      <c r="BL21" s="23">
        <v>41</v>
      </c>
      <c r="BM21" s="23">
        <v>42</v>
      </c>
      <c r="BN21" s="23">
        <v>43</v>
      </c>
      <c r="BO21" s="23">
        <v>43</v>
      </c>
      <c r="BP21" s="23">
        <v>43</v>
      </c>
      <c r="BQ21" s="23">
        <v>43</v>
      </c>
      <c r="BR21" s="23">
        <v>43</v>
      </c>
      <c r="BS21" s="22">
        <f>BR21</f>
        <v>43</v>
      </c>
    </row>
    <row r="22" spans="1:71" x14ac:dyDescent="0.25">
      <c r="A22" s="19">
        <f t="shared" si="2"/>
        <v>5</v>
      </c>
      <c r="B22" s="5"/>
      <c r="C22" s="6" t="str">
        <f t="shared" si="1"/>
        <v>α₅</v>
      </c>
      <c r="D22" s="8">
        <v>-0.2983074473129797</v>
      </c>
      <c r="E22" s="5"/>
      <c r="F22" s="6">
        <v>2</v>
      </c>
      <c r="G22" s="7"/>
      <c r="H22" s="58">
        <v>352118</v>
      </c>
      <c r="I22" s="58">
        <v>884021</v>
      </c>
      <c r="J22" s="58">
        <v>933894</v>
      </c>
      <c r="K22" s="58">
        <v>1183289</v>
      </c>
      <c r="L22" s="58">
        <v>445745</v>
      </c>
      <c r="M22" s="58">
        <v>320996</v>
      </c>
      <c r="N22" s="58">
        <v>527804</v>
      </c>
      <c r="O22" s="58">
        <v>266172</v>
      </c>
      <c r="P22" s="58">
        <v>425046</v>
      </c>
      <c r="Q22" s="1" t="str">
        <v/>
      </c>
      <c r="S22" s="6">
        <v>2</v>
      </c>
      <c r="T22" s="7"/>
      <c r="U22" s="11" t="b">
        <v>1</v>
      </c>
      <c r="V22" s="11" t="b">
        <v>1</v>
      </c>
      <c r="W22" s="11" t="b">
        <v>1</v>
      </c>
      <c r="X22" s="11" t="b">
        <v>1</v>
      </c>
      <c r="Y22" s="11" t="b">
        <v>1</v>
      </c>
      <c r="Z22" s="11" t="b">
        <v>1</v>
      </c>
      <c r="AA22" s="11" t="b">
        <v>1</v>
      </c>
      <c r="AB22" s="11" t="b">
        <v>1</v>
      </c>
      <c r="AC22" s="11" t="b">
        <v>1</v>
      </c>
      <c r="AD22" s="15"/>
      <c r="AF22" s="6">
        <v>2</v>
      </c>
      <c r="AG22" s="7"/>
      <c r="AH22" s="8" t="b">
        <v>0</v>
      </c>
      <c r="AI22" s="8" t="b">
        <v>0</v>
      </c>
      <c r="AJ22" s="8" t="b">
        <v>0</v>
      </c>
      <c r="AK22" s="8" t="b">
        <v>0</v>
      </c>
      <c r="AL22" s="8" t="b">
        <v>1</v>
      </c>
      <c r="AM22" s="8" t="b">
        <v>1</v>
      </c>
      <c r="AN22" s="8" t="b">
        <v>1</v>
      </c>
      <c r="AO22" s="8" t="b">
        <v>1</v>
      </c>
      <c r="AP22" s="8" t="b">
        <v>1</v>
      </c>
      <c r="AQ22" s="14" t="b">
        <v>0</v>
      </c>
      <c r="AS22" s="6">
        <v>2</v>
      </c>
      <c r="AT22" s="22">
        <f>BD21</f>
        <v>5</v>
      </c>
      <c r="AU22" s="23">
        <v>5</v>
      </c>
      <c r="AV22" s="23">
        <v>5</v>
      </c>
      <c r="AW22" s="23">
        <v>5</v>
      </c>
      <c r="AX22" s="23">
        <v>5</v>
      </c>
      <c r="AY22" s="23">
        <v>6</v>
      </c>
      <c r="AZ22" s="23">
        <v>7</v>
      </c>
      <c r="BA22" s="23">
        <v>8</v>
      </c>
      <c r="BB22" s="23">
        <v>9</v>
      </c>
      <c r="BC22" s="23">
        <v>10</v>
      </c>
      <c r="BD22" s="25" t="str">
        <v/>
      </c>
      <c r="BE22" s="22">
        <f>BC22</f>
        <v>10</v>
      </c>
      <c r="BG22" s="6">
        <v>2</v>
      </c>
      <c r="BH22" s="22">
        <f>BR21</f>
        <v>43</v>
      </c>
      <c r="BI22" s="23">
        <v>44</v>
      </c>
      <c r="BJ22" s="23">
        <v>45</v>
      </c>
      <c r="BK22" s="23">
        <v>46</v>
      </c>
      <c r="BL22" s="23">
        <v>47</v>
      </c>
      <c r="BM22" s="23">
        <v>47</v>
      </c>
      <c r="BN22" s="23">
        <v>47</v>
      </c>
      <c r="BO22" s="23">
        <v>47</v>
      </c>
      <c r="BP22" s="23">
        <v>47</v>
      </c>
      <c r="BQ22" s="23">
        <v>47</v>
      </c>
      <c r="BR22" s="24">
        <v>48</v>
      </c>
      <c r="BS22" s="22">
        <f t="shared" ref="BS22:BS30" si="3">BR22</f>
        <v>48</v>
      </c>
    </row>
    <row r="23" spans="1:71" x14ac:dyDescent="0.25">
      <c r="A23" s="19">
        <f t="shared" si="2"/>
        <v>6</v>
      </c>
      <c r="C23" s="6" t="str">
        <f t="shared" si="1"/>
        <v>α₆</v>
      </c>
      <c r="D23" s="8">
        <v>-0.20409510618919763</v>
      </c>
      <c r="F23" s="6">
        <v>3</v>
      </c>
      <c r="G23" s="7"/>
      <c r="H23" s="58">
        <v>290507</v>
      </c>
      <c r="I23" s="58">
        <v>1001799</v>
      </c>
      <c r="J23" s="58">
        <v>926219</v>
      </c>
      <c r="K23" s="58">
        <v>1016654</v>
      </c>
      <c r="L23" s="58">
        <v>750816</v>
      </c>
      <c r="M23" s="58">
        <v>146923</v>
      </c>
      <c r="N23" s="58">
        <v>495992</v>
      </c>
      <c r="O23" s="58">
        <v>280405</v>
      </c>
      <c r="P23" s="1" t="str">
        <v/>
      </c>
      <c r="Q23" s="1" t="str">
        <v/>
      </c>
      <c r="S23" s="6">
        <v>3</v>
      </c>
      <c r="T23" s="7"/>
      <c r="U23" s="11" t="b">
        <v>1</v>
      </c>
      <c r="V23" s="11" t="b">
        <v>1</v>
      </c>
      <c r="W23" s="11" t="b">
        <v>1</v>
      </c>
      <c r="X23" s="11" t="b">
        <v>1</v>
      </c>
      <c r="Y23" s="11" t="b">
        <v>1</v>
      </c>
      <c r="Z23" s="11" t="b">
        <v>0</v>
      </c>
      <c r="AA23" s="11" t="b">
        <v>1</v>
      </c>
      <c r="AB23" s="11" t="b">
        <v>1</v>
      </c>
      <c r="AC23" s="15"/>
      <c r="AD23" s="15"/>
      <c r="AF23" s="6">
        <v>3</v>
      </c>
      <c r="AG23" s="7"/>
      <c r="AH23" s="8" t="b">
        <v>0</v>
      </c>
      <c r="AI23" s="8" t="b">
        <v>0</v>
      </c>
      <c r="AJ23" s="8" t="b">
        <v>0</v>
      </c>
      <c r="AK23" s="8" t="b">
        <v>1</v>
      </c>
      <c r="AL23" s="8" t="b">
        <v>1</v>
      </c>
      <c r="AM23" s="8" t="b">
        <v>0</v>
      </c>
      <c r="AN23" s="8" t="b">
        <v>1</v>
      </c>
      <c r="AO23" s="8" t="b">
        <v>1</v>
      </c>
      <c r="AP23" s="14" t="b">
        <v>0</v>
      </c>
      <c r="AQ23" s="14" t="b">
        <v>0</v>
      </c>
      <c r="AS23" s="6">
        <v>3</v>
      </c>
      <c r="AT23" s="22">
        <f>BC22</f>
        <v>10</v>
      </c>
      <c r="AU23" s="23">
        <v>10</v>
      </c>
      <c r="AV23" s="23">
        <v>10</v>
      </c>
      <c r="AW23" s="23">
        <v>10</v>
      </c>
      <c r="AX23" s="23">
        <v>11</v>
      </c>
      <c r="AY23" s="23">
        <v>12</v>
      </c>
      <c r="AZ23" s="23">
        <v>12</v>
      </c>
      <c r="BA23" s="23">
        <v>13</v>
      </c>
      <c r="BB23" s="23">
        <v>14</v>
      </c>
      <c r="BC23" s="25" t="str">
        <v/>
      </c>
      <c r="BD23" s="25" t="str">
        <v/>
      </c>
      <c r="BE23" s="22">
        <f>BB23</f>
        <v>14</v>
      </c>
      <c r="BG23" s="6">
        <v>3</v>
      </c>
      <c r="BH23" s="22">
        <f t="shared" ref="BH23:BH30" si="4">BR22</f>
        <v>48</v>
      </c>
      <c r="BI23" s="23">
        <v>49</v>
      </c>
      <c r="BJ23" s="23">
        <v>50</v>
      </c>
      <c r="BK23" s="23">
        <v>51</v>
      </c>
      <c r="BL23" s="23">
        <v>51</v>
      </c>
      <c r="BM23" s="23">
        <v>51</v>
      </c>
      <c r="BN23" s="23">
        <v>52</v>
      </c>
      <c r="BO23" s="23">
        <v>52</v>
      </c>
      <c r="BP23" s="23">
        <v>52</v>
      </c>
      <c r="BQ23" s="24">
        <v>53</v>
      </c>
      <c r="BR23" s="24">
        <v>54</v>
      </c>
      <c r="BS23" s="22">
        <f t="shared" si="3"/>
        <v>54</v>
      </c>
    </row>
    <row r="24" spans="1:71" x14ac:dyDescent="0.25">
      <c r="A24" s="19">
        <f t="shared" si="2"/>
        <v>7</v>
      </c>
      <c r="B24" s="19"/>
      <c r="C24" s="6" t="str">
        <f t="shared" si="1"/>
        <v>α₇</v>
      </c>
      <c r="D24" s="8">
        <v>-9.586837349015194E-2</v>
      </c>
      <c r="F24" s="6">
        <v>4</v>
      </c>
      <c r="G24" s="7"/>
      <c r="H24" s="58">
        <v>310608</v>
      </c>
      <c r="I24" s="58">
        <v>1108250</v>
      </c>
      <c r="J24" s="58">
        <v>776189</v>
      </c>
      <c r="K24" s="58">
        <v>1562400</v>
      </c>
      <c r="L24" s="58">
        <v>272482</v>
      </c>
      <c r="M24" s="58">
        <v>352053</v>
      </c>
      <c r="N24" s="58">
        <v>206286</v>
      </c>
      <c r="O24" s="1" t="str">
        <v/>
      </c>
      <c r="P24" s="1" t="str">
        <v/>
      </c>
      <c r="Q24" s="1" t="str">
        <v/>
      </c>
      <c r="S24" s="6">
        <v>4</v>
      </c>
      <c r="T24" s="7"/>
      <c r="U24" s="11" t="b">
        <v>1</v>
      </c>
      <c r="V24" s="11" t="b">
        <v>1</v>
      </c>
      <c r="W24" s="11" t="b">
        <v>1</v>
      </c>
      <c r="X24" s="11" t="b">
        <v>0</v>
      </c>
      <c r="Y24" s="11" t="b">
        <v>1</v>
      </c>
      <c r="Z24" s="11" t="b">
        <v>1</v>
      </c>
      <c r="AA24" s="11" t="b">
        <v>1</v>
      </c>
      <c r="AB24" s="15"/>
      <c r="AC24" s="15"/>
      <c r="AD24" s="15"/>
      <c r="AF24" s="6">
        <v>4</v>
      </c>
      <c r="AG24" s="7"/>
      <c r="AH24" s="8" t="b">
        <v>0</v>
      </c>
      <c r="AI24" s="8" t="b">
        <v>0</v>
      </c>
      <c r="AJ24" s="8" t="b">
        <v>1</v>
      </c>
      <c r="AK24" s="8" t="b">
        <v>0</v>
      </c>
      <c r="AL24" s="8" t="b">
        <v>1</v>
      </c>
      <c r="AM24" s="8" t="b">
        <v>1</v>
      </c>
      <c r="AN24" s="8" t="b">
        <v>1</v>
      </c>
      <c r="AO24" s="14" t="b">
        <v>0</v>
      </c>
      <c r="AP24" s="14" t="b">
        <v>0</v>
      </c>
      <c r="AQ24" s="14" t="b">
        <v>0</v>
      </c>
      <c r="AS24" s="6">
        <v>4</v>
      </c>
      <c r="AT24" s="22">
        <f>BB23</f>
        <v>14</v>
      </c>
      <c r="AU24" s="23">
        <v>14</v>
      </c>
      <c r="AV24" s="23">
        <v>14</v>
      </c>
      <c r="AW24" s="23">
        <v>15</v>
      </c>
      <c r="AX24" s="23">
        <v>15</v>
      </c>
      <c r="AY24" s="23">
        <v>16</v>
      </c>
      <c r="AZ24" s="23">
        <v>17</v>
      </c>
      <c r="BA24" s="23">
        <v>18</v>
      </c>
      <c r="BB24" s="25" t="str">
        <v/>
      </c>
      <c r="BC24" s="25" t="str">
        <v/>
      </c>
      <c r="BD24" s="25" t="str">
        <v/>
      </c>
      <c r="BE24" s="22">
        <f>BA24</f>
        <v>18</v>
      </c>
      <c r="BG24" s="6">
        <v>4</v>
      </c>
      <c r="BH24" s="22">
        <f t="shared" si="4"/>
        <v>54</v>
      </c>
      <c r="BI24" s="23">
        <v>55</v>
      </c>
      <c r="BJ24" s="23">
        <v>56</v>
      </c>
      <c r="BK24" s="23">
        <v>56</v>
      </c>
      <c r="BL24" s="23">
        <v>57</v>
      </c>
      <c r="BM24" s="23">
        <v>57</v>
      </c>
      <c r="BN24" s="23">
        <v>57</v>
      </c>
      <c r="BO24" s="23">
        <v>57</v>
      </c>
      <c r="BP24" s="24">
        <v>58</v>
      </c>
      <c r="BQ24" s="24">
        <v>59</v>
      </c>
      <c r="BR24" s="24">
        <v>60</v>
      </c>
      <c r="BS24" s="22">
        <f t="shared" si="3"/>
        <v>60</v>
      </c>
    </row>
    <row r="25" spans="1:71" x14ac:dyDescent="0.25">
      <c r="A25" s="19">
        <f t="shared" si="2"/>
        <v>8</v>
      </c>
      <c r="B25" s="19"/>
      <c r="C25" s="6" t="str">
        <f t="shared" si="1"/>
        <v>α₈</v>
      </c>
      <c r="D25" s="8">
        <v>3.0221193227346479E-2</v>
      </c>
      <c r="F25" s="6">
        <v>5</v>
      </c>
      <c r="G25" s="7"/>
      <c r="H25" s="58">
        <v>443160</v>
      </c>
      <c r="I25" s="58">
        <v>693190</v>
      </c>
      <c r="J25" s="58">
        <v>991983</v>
      </c>
      <c r="K25" s="58">
        <v>769488</v>
      </c>
      <c r="L25" s="58">
        <v>504851</v>
      </c>
      <c r="M25" s="58">
        <v>470639</v>
      </c>
      <c r="N25" s="1" t="str">
        <v/>
      </c>
      <c r="O25" s="1" t="str">
        <v/>
      </c>
      <c r="P25" s="1" t="str">
        <v/>
      </c>
      <c r="Q25" s="1" t="str">
        <v/>
      </c>
      <c r="S25" s="6">
        <v>5</v>
      </c>
      <c r="T25" s="7"/>
      <c r="U25" s="11" t="b">
        <v>1</v>
      </c>
      <c r="V25" s="11" t="b">
        <v>1</v>
      </c>
      <c r="W25" s="11" t="b">
        <v>1</v>
      </c>
      <c r="X25" s="11" t="b">
        <v>1</v>
      </c>
      <c r="Y25" s="11" t="b">
        <v>1</v>
      </c>
      <c r="Z25" s="11" t="b">
        <v>1</v>
      </c>
      <c r="AA25" s="15"/>
      <c r="AB25" s="15"/>
      <c r="AC25" s="15"/>
      <c r="AD25" s="15"/>
      <c r="AF25" s="6">
        <v>5</v>
      </c>
      <c r="AG25" s="7"/>
      <c r="AH25" s="8" t="b">
        <v>0</v>
      </c>
      <c r="AI25" s="8" t="b">
        <v>1</v>
      </c>
      <c r="AJ25" s="8" t="b">
        <v>1</v>
      </c>
      <c r="AK25" s="8" t="b">
        <v>1</v>
      </c>
      <c r="AL25" s="8" t="b">
        <v>1</v>
      </c>
      <c r="AM25" s="8" t="b">
        <v>1</v>
      </c>
      <c r="AN25" s="14" t="b">
        <v>0</v>
      </c>
      <c r="AO25" s="14" t="b">
        <v>0</v>
      </c>
      <c r="AP25" s="14" t="b">
        <v>0</v>
      </c>
      <c r="AQ25" s="14" t="b">
        <v>0</v>
      </c>
      <c r="AS25" s="6">
        <v>5</v>
      </c>
      <c r="AT25" s="22">
        <f>BA24</f>
        <v>18</v>
      </c>
      <c r="AU25" s="23">
        <v>18</v>
      </c>
      <c r="AV25" s="23">
        <v>19</v>
      </c>
      <c r="AW25" s="23">
        <v>20</v>
      </c>
      <c r="AX25" s="23">
        <v>21</v>
      </c>
      <c r="AY25" s="23">
        <v>22</v>
      </c>
      <c r="AZ25" s="23">
        <v>23</v>
      </c>
      <c r="BA25" s="25" t="str">
        <v/>
      </c>
      <c r="BB25" s="25" t="str">
        <v/>
      </c>
      <c r="BC25" s="25" t="str">
        <v/>
      </c>
      <c r="BD25" s="25" t="str">
        <v/>
      </c>
      <c r="BE25" s="22">
        <f>AZ25</f>
        <v>23</v>
      </c>
      <c r="BG25" s="6">
        <v>5</v>
      </c>
      <c r="BH25" s="22">
        <f t="shared" si="4"/>
        <v>60</v>
      </c>
      <c r="BI25" s="23">
        <v>61</v>
      </c>
      <c r="BJ25" s="23">
        <v>61</v>
      </c>
      <c r="BK25" s="23">
        <v>61</v>
      </c>
      <c r="BL25" s="23">
        <v>61</v>
      </c>
      <c r="BM25" s="23">
        <v>61</v>
      </c>
      <c r="BN25" s="23">
        <v>61</v>
      </c>
      <c r="BO25" s="24">
        <v>62</v>
      </c>
      <c r="BP25" s="24">
        <v>63</v>
      </c>
      <c r="BQ25" s="24">
        <v>64</v>
      </c>
      <c r="BR25" s="24">
        <v>65</v>
      </c>
      <c r="BS25" s="22">
        <f t="shared" si="3"/>
        <v>65</v>
      </c>
    </row>
    <row r="26" spans="1:71" x14ac:dyDescent="0.25">
      <c r="A26" s="19">
        <f t="shared" si="2"/>
        <v>9</v>
      </c>
      <c r="B26" s="19"/>
      <c r="C26" s="6" t="str">
        <f t="shared" si="1"/>
        <v>α₉</v>
      </c>
      <c r="D26" s="8">
        <v>-8.8932749206655823E-2</v>
      </c>
      <c r="F26" s="6">
        <v>6</v>
      </c>
      <c r="G26" s="7"/>
      <c r="H26" s="58">
        <v>396132</v>
      </c>
      <c r="I26" s="58">
        <v>937085</v>
      </c>
      <c r="J26" s="58">
        <v>847498</v>
      </c>
      <c r="K26" s="58">
        <v>805037</v>
      </c>
      <c r="L26" s="58">
        <v>705960</v>
      </c>
      <c r="M26" s="1" t="str">
        <v/>
      </c>
      <c r="N26" s="1" t="str">
        <v/>
      </c>
      <c r="O26" s="1" t="str">
        <v/>
      </c>
      <c r="P26" s="1" t="str">
        <v/>
      </c>
      <c r="Q26" s="1" t="str">
        <v/>
      </c>
      <c r="S26" s="6">
        <v>6</v>
      </c>
      <c r="T26" s="7"/>
      <c r="U26" s="11" t="b">
        <v>1</v>
      </c>
      <c r="V26" s="11" t="b">
        <v>1</v>
      </c>
      <c r="W26" s="11" t="b">
        <v>1</v>
      </c>
      <c r="X26" s="11" t="b">
        <v>1</v>
      </c>
      <c r="Y26" s="11" t="b">
        <v>1</v>
      </c>
      <c r="Z26" s="15"/>
      <c r="AA26" s="15"/>
      <c r="AB26" s="15"/>
      <c r="AC26" s="15"/>
      <c r="AD26" s="15"/>
      <c r="AF26" s="6">
        <v>6</v>
      </c>
      <c r="AG26" s="7"/>
      <c r="AH26" s="8" t="b">
        <v>1</v>
      </c>
      <c r="AI26" s="8" t="b">
        <v>1</v>
      </c>
      <c r="AJ26" s="8" t="b">
        <v>1</v>
      </c>
      <c r="AK26" s="8" t="b">
        <v>1</v>
      </c>
      <c r="AL26" s="8" t="b">
        <v>1</v>
      </c>
      <c r="AM26" s="14" t="b">
        <v>0</v>
      </c>
      <c r="AN26" s="14" t="b">
        <v>0</v>
      </c>
      <c r="AO26" s="14" t="b">
        <v>0</v>
      </c>
      <c r="AP26" s="14" t="b">
        <v>0</v>
      </c>
      <c r="AQ26" s="14" t="b">
        <v>0</v>
      </c>
      <c r="AS26" s="6">
        <v>6</v>
      </c>
      <c r="AT26" s="22">
        <f>AZ25</f>
        <v>23</v>
      </c>
      <c r="AU26" s="23">
        <v>24</v>
      </c>
      <c r="AV26" s="23">
        <v>25</v>
      </c>
      <c r="AW26" s="23">
        <v>26</v>
      </c>
      <c r="AX26" s="23">
        <v>27</v>
      </c>
      <c r="AY26" s="23">
        <v>28</v>
      </c>
      <c r="AZ26" s="25" t="str">
        <v/>
      </c>
      <c r="BA26" s="25" t="str">
        <v/>
      </c>
      <c r="BB26" s="25" t="str">
        <v/>
      </c>
      <c r="BC26" s="25" t="str">
        <v/>
      </c>
      <c r="BD26" s="25" t="str">
        <v/>
      </c>
      <c r="BE26" s="22">
        <f>AY26</f>
        <v>28</v>
      </c>
      <c r="BG26" s="6">
        <v>6</v>
      </c>
      <c r="BH26" s="22">
        <f t="shared" si="4"/>
        <v>65</v>
      </c>
      <c r="BI26" s="23">
        <v>65</v>
      </c>
      <c r="BJ26" s="23">
        <v>65</v>
      </c>
      <c r="BK26" s="23">
        <v>65</v>
      </c>
      <c r="BL26" s="23">
        <v>65</v>
      </c>
      <c r="BM26" s="23">
        <v>65</v>
      </c>
      <c r="BN26" s="24">
        <v>66</v>
      </c>
      <c r="BO26" s="24">
        <v>67</v>
      </c>
      <c r="BP26" s="24">
        <v>68</v>
      </c>
      <c r="BQ26" s="24">
        <v>69</v>
      </c>
      <c r="BR26" s="24">
        <v>70</v>
      </c>
      <c r="BS26" s="22">
        <f t="shared" si="3"/>
        <v>70</v>
      </c>
    </row>
    <row r="27" spans="1:71" x14ac:dyDescent="0.25">
      <c r="A27" s="19">
        <f t="shared" si="2"/>
        <v>10</v>
      </c>
      <c r="B27" s="19"/>
      <c r="C27" s="6" t="str">
        <f t="shared" si="1"/>
        <v>α₁₀</v>
      </c>
      <c r="D27" s="8">
        <v>-0.29948013131826517</v>
      </c>
      <c r="F27" s="6">
        <v>7</v>
      </c>
      <c r="G27" s="7"/>
      <c r="H27" s="58">
        <v>440832</v>
      </c>
      <c r="I27" s="58">
        <v>847631</v>
      </c>
      <c r="J27" s="58">
        <v>1131398</v>
      </c>
      <c r="K27" s="58">
        <v>1063269</v>
      </c>
      <c r="L27" s="1" t="str">
        <v/>
      </c>
      <c r="M27" s="1" t="str">
        <v/>
      </c>
      <c r="N27" s="1" t="str">
        <v/>
      </c>
      <c r="O27" s="1" t="str">
        <v/>
      </c>
      <c r="P27" s="1" t="str">
        <v/>
      </c>
      <c r="Q27" s="1" t="str">
        <v/>
      </c>
      <c r="S27" s="6">
        <v>7</v>
      </c>
      <c r="T27" s="7"/>
      <c r="U27" s="11" t="b">
        <v>1</v>
      </c>
      <c r="V27" s="11" t="b">
        <v>1</v>
      </c>
      <c r="W27" s="11" t="b">
        <v>1</v>
      </c>
      <c r="X27" s="11" t="b">
        <v>1</v>
      </c>
      <c r="Y27" s="15"/>
      <c r="Z27" s="15"/>
      <c r="AA27" s="15"/>
      <c r="AB27" s="15"/>
      <c r="AC27" s="15"/>
      <c r="AD27" s="15"/>
      <c r="AF27" s="6">
        <v>7</v>
      </c>
      <c r="AG27" s="7"/>
      <c r="AH27" s="8" t="b">
        <v>1</v>
      </c>
      <c r="AI27" s="8" t="b">
        <v>1</v>
      </c>
      <c r="AJ27" s="8" t="b">
        <v>1</v>
      </c>
      <c r="AK27" s="8" t="b">
        <v>1</v>
      </c>
      <c r="AL27" s="14" t="b">
        <v>0</v>
      </c>
      <c r="AM27" s="14" t="b">
        <v>0</v>
      </c>
      <c r="AN27" s="14" t="b">
        <v>0</v>
      </c>
      <c r="AO27" s="14" t="b">
        <v>0</v>
      </c>
      <c r="AP27" s="14" t="b">
        <v>0</v>
      </c>
      <c r="AQ27" s="14" t="b">
        <v>0</v>
      </c>
      <c r="AS27" s="6">
        <v>7</v>
      </c>
      <c r="AT27" s="22">
        <f>AY26</f>
        <v>28</v>
      </c>
      <c r="AU27" s="23">
        <v>29</v>
      </c>
      <c r="AV27" s="23">
        <v>30</v>
      </c>
      <c r="AW27" s="23">
        <v>31</v>
      </c>
      <c r="AX27" s="23">
        <v>32</v>
      </c>
      <c r="AY27" s="25" t="str">
        <v/>
      </c>
      <c r="AZ27" s="25" t="str">
        <v/>
      </c>
      <c r="BA27" s="25" t="str">
        <v/>
      </c>
      <c r="BB27" s="25" t="str">
        <v/>
      </c>
      <c r="BC27" s="25" t="str">
        <v/>
      </c>
      <c r="BD27" s="25" t="str">
        <v/>
      </c>
      <c r="BE27" s="22">
        <f>AX27</f>
        <v>32</v>
      </c>
      <c r="BG27" s="6">
        <v>7</v>
      </c>
      <c r="BH27" s="22">
        <f t="shared" si="4"/>
        <v>70</v>
      </c>
      <c r="BI27" s="23">
        <v>70</v>
      </c>
      <c r="BJ27" s="23">
        <v>70</v>
      </c>
      <c r="BK27" s="23">
        <v>70</v>
      </c>
      <c r="BL27" s="23">
        <v>70</v>
      </c>
      <c r="BM27" s="24">
        <v>71</v>
      </c>
      <c r="BN27" s="24">
        <v>72</v>
      </c>
      <c r="BO27" s="24">
        <v>73</v>
      </c>
      <c r="BP27" s="24">
        <v>74</v>
      </c>
      <c r="BQ27" s="24">
        <v>75</v>
      </c>
      <c r="BR27" s="24">
        <v>76</v>
      </c>
      <c r="BS27" s="22">
        <f t="shared" si="3"/>
        <v>76</v>
      </c>
    </row>
    <row r="28" spans="1:71" x14ac:dyDescent="0.25">
      <c r="A28" s="19">
        <f>IF($D$15=1,2,1)</f>
        <v>1</v>
      </c>
      <c r="B28" s="19"/>
      <c r="C28" s="6" t="str">
        <f t="shared" ref="C28:C36" si="5">"β"&amp;INDEX(SubNums,A28+1)</f>
        <v>β₁</v>
      </c>
      <c r="D28" s="8">
        <v>-0.18589408060923387</v>
      </c>
      <c r="F28" s="6">
        <v>8</v>
      </c>
      <c r="G28" s="7"/>
      <c r="H28" s="58">
        <v>359480</v>
      </c>
      <c r="I28" s="58">
        <v>1061648</v>
      </c>
      <c r="J28" s="58">
        <v>1443370</v>
      </c>
      <c r="K28" s="1" t="str">
        <v/>
      </c>
      <c r="L28" s="1" t="str">
        <v/>
      </c>
      <c r="M28" s="1" t="str">
        <v/>
      </c>
      <c r="N28" s="1" t="str">
        <v/>
      </c>
      <c r="O28" s="1" t="str">
        <v/>
      </c>
      <c r="P28" s="1" t="str">
        <v/>
      </c>
      <c r="Q28" s="1" t="str">
        <v/>
      </c>
      <c r="S28" s="6">
        <v>8</v>
      </c>
      <c r="T28" s="7"/>
      <c r="U28" s="11" t="b">
        <v>1</v>
      </c>
      <c r="V28" s="11" t="b">
        <v>1</v>
      </c>
      <c r="W28" s="11" t="b">
        <v>1</v>
      </c>
      <c r="X28" s="15"/>
      <c r="Y28" s="15"/>
      <c r="Z28" s="15"/>
      <c r="AA28" s="15"/>
      <c r="AB28" s="15"/>
      <c r="AC28" s="15"/>
      <c r="AD28" s="15"/>
      <c r="AF28" s="6">
        <v>8</v>
      </c>
      <c r="AG28" s="7"/>
      <c r="AH28" s="8" t="b">
        <v>1</v>
      </c>
      <c r="AI28" s="8" t="b">
        <v>1</v>
      </c>
      <c r="AJ28" s="8" t="b">
        <v>1</v>
      </c>
      <c r="AK28" s="14" t="b">
        <v>0</v>
      </c>
      <c r="AL28" s="14" t="b">
        <v>0</v>
      </c>
      <c r="AM28" s="14" t="b">
        <v>0</v>
      </c>
      <c r="AN28" s="14" t="b">
        <v>0</v>
      </c>
      <c r="AO28" s="14" t="b">
        <v>0</v>
      </c>
      <c r="AP28" s="14" t="b">
        <v>0</v>
      </c>
      <c r="AQ28" s="14" t="b">
        <v>0</v>
      </c>
      <c r="AS28" s="6">
        <v>8</v>
      </c>
      <c r="AT28" s="22">
        <f>AX27</f>
        <v>32</v>
      </c>
      <c r="AU28" s="23">
        <v>33</v>
      </c>
      <c r="AV28" s="23">
        <v>34</v>
      </c>
      <c r="AW28" s="23">
        <v>35</v>
      </c>
      <c r="AX28" s="25" t="str">
        <v/>
      </c>
      <c r="AY28" s="25" t="str">
        <v/>
      </c>
      <c r="AZ28" s="25" t="str">
        <v/>
      </c>
      <c r="BA28" s="25" t="str">
        <v/>
      </c>
      <c r="BB28" s="25" t="str">
        <v/>
      </c>
      <c r="BC28" s="25" t="str">
        <v/>
      </c>
      <c r="BD28" s="25" t="str">
        <v/>
      </c>
      <c r="BE28" s="22">
        <f>AW28</f>
        <v>35</v>
      </c>
      <c r="BG28" s="6">
        <v>8</v>
      </c>
      <c r="BH28" s="22">
        <f t="shared" si="4"/>
        <v>76</v>
      </c>
      <c r="BI28" s="23">
        <v>76</v>
      </c>
      <c r="BJ28" s="23">
        <v>76</v>
      </c>
      <c r="BK28" s="23">
        <v>76</v>
      </c>
      <c r="BL28" s="24">
        <v>77</v>
      </c>
      <c r="BM28" s="24">
        <v>78</v>
      </c>
      <c r="BN28" s="24">
        <v>79</v>
      </c>
      <c r="BO28" s="24">
        <v>80</v>
      </c>
      <c r="BP28" s="24">
        <v>81</v>
      </c>
      <c r="BQ28" s="24">
        <v>82</v>
      </c>
      <c r="BR28" s="24">
        <v>83</v>
      </c>
      <c r="BS28" s="22">
        <f t="shared" si="3"/>
        <v>83</v>
      </c>
    </row>
    <row r="29" spans="1:71" x14ac:dyDescent="0.25">
      <c r="A29" s="19">
        <f t="shared" ref="A29:A36" si="6">A28+IF(A28+1=RefDev,2,1)</f>
        <v>2</v>
      </c>
      <c r="B29" s="19"/>
      <c r="C29" s="6" t="str">
        <f t="shared" si="5"/>
        <v>β₂</v>
      </c>
      <c r="D29" s="8">
        <v>0.60732855262335317</v>
      </c>
      <c r="F29" s="6">
        <v>9</v>
      </c>
      <c r="G29" s="7"/>
      <c r="H29" s="58">
        <v>376686</v>
      </c>
      <c r="I29" s="58">
        <v>986608</v>
      </c>
      <c r="J29" s="1" t="str">
        <v/>
      </c>
      <c r="K29" s="1" t="str">
        <v/>
      </c>
      <c r="L29" s="1" t="str">
        <v/>
      </c>
      <c r="M29" s="1" t="str">
        <v/>
      </c>
      <c r="N29" s="1" t="str">
        <v/>
      </c>
      <c r="O29" s="1" t="str">
        <v/>
      </c>
      <c r="P29" s="1" t="str">
        <v/>
      </c>
      <c r="Q29" s="1" t="str">
        <v/>
      </c>
      <c r="S29" s="6">
        <v>9</v>
      </c>
      <c r="T29" s="7"/>
      <c r="U29" s="11" t="b">
        <v>1</v>
      </c>
      <c r="V29" s="11" t="b">
        <v>1</v>
      </c>
      <c r="W29" s="15"/>
      <c r="X29" s="15"/>
      <c r="Y29" s="15"/>
      <c r="Z29" s="15"/>
      <c r="AA29" s="15"/>
      <c r="AB29" s="15"/>
      <c r="AC29" s="15"/>
      <c r="AD29" s="15"/>
      <c r="AF29" s="6">
        <v>9</v>
      </c>
      <c r="AG29" s="7"/>
      <c r="AH29" s="8" t="b">
        <v>1</v>
      </c>
      <c r="AI29" s="8" t="b">
        <v>1</v>
      </c>
      <c r="AJ29" s="14" t="b">
        <v>0</v>
      </c>
      <c r="AK29" s="14" t="b">
        <v>0</v>
      </c>
      <c r="AL29" s="14" t="b">
        <v>0</v>
      </c>
      <c r="AM29" s="14" t="b">
        <v>0</v>
      </c>
      <c r="AN29" s="14" t="b">
        <v>0</v>
      </c>
      <c r="AO29" s="14" t="b">
        <v>0</v>
      </c>
      <c r="AP29" s="14" t="b">
        <v>0</v>
      </c>
      <c r="AQ29" s="14" t="b">
        <v>0</v>
      </c>
      <c r="AS29" s="6">
        <v>9</v>
      </c>
      <c r="AT29" s="22">
        <f>AW28</f>
        <v>35</v>
      </c>
      <c r="AU29" s="23">
        <v>36</v>
      </c>
      <c r="AV29" s="23">
        <v>37</v>
      </c>
      <c r="AW29" s="25" t="str">
        <v/>
      </c>
      <c r="AX29" s="25" t="str">
        <v/>
      </c>
      <c r="AY29" s="25" t="str">
        <v/>
      </c>
      <c r="AZ29" s="25" t="str">
        <v/>
      </c>
      <c r="BA29" s="25" t="str">
        <v/>
      </c>
      <c r="BB29" s="25" t="str">
        <v/>
      </c>
      <c r="BC29" s="25" t="str">
        <v/>
      </c>
      <c r="BD29" s="25" t="str">
        <v/>
      </c>
      <c r="BE29" s="22">
        <f>AV29</f>
        <v>37</v>
      </c>
      <c r="BG29" s="6">
        <v>9</v>
      </c>
      <c r="BH29" s="22">
        <f t="shared" si="4"/>
        <v>83</v>
      </c>
      <c r="BI29" s="23">
        <v>83</v>
      </c>
      <c r="BJ29" s="23">
        <v>83</v>
      </c>
      <c r="BK29" s="24">
        <v>84</v>
      </c>
      <c r="BL29" s="24">
        <v>85</v>
      </c>
      <c r="BM29" s="24">
        <v>86</v>
      </c>
      <c r="BN29" s="24">
        <v>87</v>
      </c>
      <c r="BO29" s="24">
        <v>88</v>
      </c>
      <c r="BP29" s="24">
        <v>89</v>
      </c>
      <c r="BQ29" s="24">
        <v>90</v>
      </c>
      <c r="BR29" s="24">
        <v>91</v>
      </c>
      <c r="BS29" s="22">
        <f t="shared" si="3"/>
        <v>91</v>
      </c>
    </row>
    <row r="30" spans="1:71" x14ac:dyDescent="0.25">
      <c r="A30" s="19">
        <f t="shared" si="6"/>
        <v>3</v>
      </c>
      <c r="B30" s="19"/>
      <c r="C30" s="6" t="str">
        <f t="shared" si="5"/>
        <v>β₃</v>
      </c>
      <c r="D30" s="8">
        <v>0.83566968981972001</v>
      </c>
      <c r="F30" s="6">
        <v>10</v>
      </c>
      <c r="G30" s="7"/>
      <c r="H30" s="58">
        <v>344014</v>
      </c>
      <c r="I30" s="1" t="str">
        <v/>
      </c>
      <c r="J30" s="1" t="str">
        <v/>
      </c>
      <c r="K30" s="1" t="str">
        <v/>
      </c>
      <c r="L30" s="1" t="str">
        <v/>
      </c>
      <c r="M30" s="1" t="str">
        <v/>
      </c>
      <c r="N30" s="1" t="str">
        <v/>
      </c>
      <c r="O30" s="1" t="str">
        <v/>
      </c>
      <c r="P30" s="1" t="str">
        <v/>
      </c>
      <c r="Q30" s="1" t="str">
        <v/>
      </c>
      <c r="S30" s="6">
        <v>10</v>
      </c>
      <c r="T30" s="7"/>
      <c r="U30" s="11" t="b">
        <v>1</v>
      </c>
      <c r="V30" s="15"/>
      <c r="W30" s="15"/>
      <c r="X30" s="15"/>
      <c r="Y30" s="15"/>
      <c r="Z30" s="15"/>
      <c r="AA30" s="15"/>
      <c r="AB30" s="15"/>
      <c r="AC30" s="15"/>
      <c r="AD30" s="15"/>
      <c r="AF30" s="6">
        <v>10</v>
      </c>
      <c r="AG30" s="7"/>
      <c r="AH30" s="8" t="b">
        <v>1</v>
      </c>
      <c r="AI30" s="14" t="b">
        <v>0</v>
      </c>
      <c r="AJ30" s="14" t="b">
        <v>0</v>
      </c>
      <c r="AK30" s="14" t="b">
        <v>0</v>
      </c>
      <c r="AL30" s="14" t="b">
        <v>0</v>
      </c>
      <c r="AM30" s="14" t="b">
        <v>0</v>
      </c>
      <c r="AN30" s="14" t="b">
        <v>0</v>
      </c>
      <c r="AO30" s="14" t="b">
        <v>0</v>
      </c>
      <c r="AP30" s="14" t="b">
        <v>0</v>
      </c>
      <c r="AQ30" s="14" t="b">
        <v>0</v>
      </c>
      <c r="AS30" s="6">
        <v>10</v>
      </c>
      <c r="AT30" s="22">
        <f>AV29</f>
        <v>37</v>
      </c>
      <c r="AU30" s="23">
        <v>38</v>
      </c>
      <c r="AV30" s="25" t="str">
        <v/>
      </c>
      <c r="AW30" s="25" t="str">
        <v/>
      </c>
      <c r="AX30" s="25" t="str">
        <v/>
      </c>
      <c r="AY30" s="25" t="str">
        <v/>
      </c>
      <c r="AZ30" s="25" t="str">
        <v/>
      </c>
      <c r="BA30" s="25" t="str">
        <v/>
      </c>
      <c r="BB30" s="25" t="str">
        <v/>
      </c>
      <c r="BC30" s="25" t="str">
        <v/>
      </c>
      <c r="BD30" s="25" t="str">
        <v/>
      </c>
      <c r="BE30" s="22">
        <f>AU30</f>
        <v>38</v>
      </c>
      <c r="BG30" s="6">
        <v>10</v>
      </c>
      <c r="BH30" s="22">
        <f t="shared" si="4"/>
        <v>91</v>
      </c>
      <c r="BI30" s="23">
        <v>91</v>
      </c>
      <c r="BJ30" s="24">
        <v>92</v>
      </c>
      <c r="BK30" s="24">
        <v>93</v>
      </c>
      <c r="BL30" s="24">
        <v>94</v>
      </c>
      <c r="BM30" s="24">
        <v>95</v>
      </c>
      <c r="BN30" s="24">
        <v>96</v>
      </c>
      <c r="BO30" s="24">
        <v>97</v>
      </c>
      <c r="BP30" s="24">
        <v>98</v>
      </c>
      <c r="BQ30" s="24">
        <v>99</v>
      </c>
      <c r="BR30" s="24">
        <v>100</v>
      </c>
      <c r="BS30" s="22">
        <f t="shared" si="3"/>
        <v>100</v>
      </c>
    </row>
    <row r="31" spans="1:71" x14ac:dyDescent="0.25">
      <c r="A31" s="19">
        <f t="shared" si="6"/>
        <v>4</v>
      </c>
      <c r="B31" s="19"/>
      <c r="C31" s="6" t="str">
        <f t="shared" si="5"/>
        <v>β₄</v>
      </c>
      <c r="D31" s="8">
        <v>0.63463058159626318</v>
      </c>
    </row>
    <row r="32" spans="1:71" x14ac:dyDescent="0.25">
      <c r="A32" s="19">
        <f t="shared" si="6"/>
        <v>5</v>
      </c>
      <c r="B32" s="19"/>
      <c r="C32" s="6" t="str">
        <f t="shared" si="5"/>
        <v>β₅</v>
      </c>
      <c r="D32" s="8">
        <v>0.21639796461293526</v>
      </c>
      <c r="F32" s="4" t="s">
        <v>36</v>
      </c>
      <c r="G32" s="5"/>
      <c r="H32" s="5"/>
      <c r="I32" s="5"/>
      <c r="J32" s="5"/>
      <c r="K32" s="5"/>
      <c r="L32" s="5"/>
      <c r="S32" s="4" t="s">
        <v>22</v>
      </c>
      <c r="T32" s="5"/>
      <c r="U32" s="5"/>
      <c r="V32" s="5"/>
      <c r="W32" s="5"/>
      <c r="X32" s="5"/>
      <c r="Y32" s="5"/>
      <c r="AF32" s="20" t="s">
        <v>23</v>
      </c>
      <c r="AS32" s="4" t="s">
        <v>31</v>
      </c>
      <c r="AT32" s="5"/>
      <c r="AU32" s="5"/>
      <c r="AV32" s="5"/>
      <c r="AW32" s="5"/>
      <c r="AX32" s="5"/>
      <c r="AY32" s="5"/>
    </row>
    <row r="33" spans="1:58" x14ac:dyDescent="0.25">
      <c r="A33" s="19">
        <f t="shared" si="6"/>
        <v>7</v>
      </c>
      <c r="B33" s="19"/>
      <c r="C33" s="6" t="str">
        <f t="shared" si="5"/>
        <v>β₇</v>
      </c>
      <c r="D33" s="8">
        <v>-0.12662540206766965</v>
      </c>
      <c r="F33" s="6" t="s">
        <v>1</v>
      </c>
      <c r="G33" s="6" t="s">
        <v>2</v>
      </c>
      <c r="H33" s="6">
        <v>1</v>
      </c>
      <c r="I33" s="6">
        <v>2</v>
      </c>
      <c r="J33" s="6">
        <v>3</v>
      </c>
      <c r="K33" s="6">
        <v>4</v>
      </c>
      <c r="L33" s="6">
        <v>5</v>
      </c>
      <c r="M33" s="6">
        <v>6</v>
      </c>
      <c r="N33" s="6">
        <v>7</v>
      </c>
      <c r="O33" s="6">
        <v>8</v>
      </c>
      <c r="P33" s="6">
        <v>9</v>
      </c>
      <c r="Q33" s="6">
        <v>10</v>
      </c>
      <c r="S33" s="6" t="s">
        <v>1</v>
      </c>
      <c r="T33" s="6" t="s">
        <v>20</v>
      </c>
      <c r="U33" s="6">
        <v>1</v>
      </c>
      <c r="V33" s="6">
        <v>2</v>
      </c>
      <c r="W33" s="6">
        <v>3</v>
      </c>
      <c r="X33" s="6">
        <v>4</v>
      </c>
      <c r="Y33" s="6">
        <v>5</v>
      </c>
      <c r="Z33" s="6">
        <v>6</v>
      </c>
      <c r="AA33" s="6">
        <v>7</v>
      </c>
      <c r="AB33" s="6">
        <v>8</v>
      </c>
      <c r="AC33" s="6">
        <v>9</v>
      </c>
      <c r="AD33" s="6">
        <v>10</v>
      </c>
      <c r="AF33" s="9" t="s">
        <v>24</v>
      </c>
      <c r="AG33" s="6"/>
      <c r="AH33" s="6"/>
      <c r="AI33" s="6"/>
      <c r="AS33" s="6" t="s">
        <v>1</v>
      </c>
      <c r="AT33" s="6" t="s">
        <v>2</v>
      </c>
      <c r="AU33" s="6">
        <v>1</v>
      </c>
      <c r="AV33" s="6">
        <v>2</v>
      </c>
      <c r="AW33" s="6">
        <v>3</v>
      </c>
      <c r="AX33" s="6">
        <v>4</v>
      </c>
      <c r="AY33" s="6">
        <v>5</v>
      </c>
      <c r="AZ33" s="6">
        <v>6</v>
      </c>
      <c r="BA33" s="6">
        <v>7</v>
      </c>
      <c r="BB33" s="6">
        <v>8</v>
      </c>
      <c r="BC33" s="6">
        <v>9</v>
      </c>
      <c r="BD33" s="6">
        <v>10</v>
      </c>
    </row>
    <row r="34" spans="1:58" x14ac:dyDescent="0.25">
      <c r="A34" s="19">
        <f t="shared" si="6"/>
        <v>8</v>
      </c>
      <c r="B34" s="19"/>
      <c r="C34" s="6" t="str">
        <f t="shared" si="5"/>
        <v>β₈</v>
      </c>
      <c r="D34" s="8">
        <v>-0.61215063791522972</v>
      </c>
      <c r="F34" s="6" t="s">
        <v>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S34" s="6" t="s">
        <v>3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F34" s="9" t="s">
        <v>25</v>
      </c>
      <c r="AG34" s="6"/>
      <c r="AH34" s="6"/>
      <c r="AI34" s="6"/>
      <c r="AS34" s="6" t="s">
        <v>3</v>
      </c>
      <c r="AT34" s="7"/>
      <c r="AU34" s="26"/>
      <c r="AV34" s="26"/>
      <c r="AW34" s="26"/>
      <c r="AX34" s="26"/>
      <c r="AY34" s="26"/>
      <c r="AZ34" s="26"/>
      <c r="BA34" s="26"/>
      <c r="BB34" s="26"/>
      <c r="BC34" s="26"/>
      <c r="BD34" s="26"/>
    </row>
    <row r="35" spans="1:58" x14ac:dyDescent="0.25">
      <c r="A35" s="19">
        <f t="shared" si="6"/>
        <v>9</v>
      </c>
      <c r="B35" s="19"/>
      <c r="C35" s="6" t="str">
        <f t="shared" si="5"/>
        <v>β₉</v>
      </c>
      <c r="D35" s="8">
        <v>-8.0957613955109753E-2</v>
      </c>
      <c r="F35" s="6">
        <v>1</v>
      </c>
      <c r="G35" s="7"/>
      <c r="H35" s="56">
        <f t="array" aca="1" ref="H35:Q44" ca="1">INDEX(ModeledValues,LookupAll)</f>
        <v>227829.78764942911</v>
      </c>
      <c r="I35" s="56">
        <f ca="1"/>
        <v>503619.70918250823</v>
      </c>
      <c r="J35" s="56">
        <f ca="1"/>
        <v>632805.16286472639</v>
      </c>
      <c r="K35" s="56">
        <f ca="1"/>
        <v>517558.96825094486</v>
      </c>
      <c r="L35" s="56">
        <f ca="1"/>
        <v>340662.02268945624</v>
      </c>
      <c r="M35" s="56">
        <f ca="1"/>
        <v>274374.20473432838</v>
      </c>
      <c r="N35" s="56">
        <f ca="1"/>
        <v>241741.13977383036</v>
      </c>
      <c r="O35" s="56">
        <f ca="1"/>
        <v>148761.18687011313</v>
      </c>
      <c r="P35" s="56">
        <f ca="1"/>
        <v>253036.88570662832</v>
      </c>
      <c r="Q35" s="56">
        <f ca="1"/>
        <v>67948.000000000553</v>
      </c>
      <c r="S35" s="6">
        <v>1</v>
      </c>
      <c r="T35" s="7"/>
      <c r="U35" s="11" t="b">
        <v>1</v>
      </c>
      <c r="V35" s="11" t="b">
        <v>0</v>
      </c>
      <c r="W35" s="11" t="b">
        <v>0</v>
      </c>
      <c r="X35" s="11" t="b">
        <v>0</v>
      </c>
      <c r="Y35" s="11" t="b">
        <v>0</v>
      </c>
      <c r="Z35" s="11" t="b">
        <v>1</v>
      </c>
      <c r="AA35" s="11" t="b">
        <v>1</v>
      </c>
      <c r="AB35" s="11" t="b">
        <v>1</v>
      </c>
      <c r="AC35" s="11" t="b">
        <v>1</v>
      </c>
      <c r="AD35" s="11" t="b">
        <v>1</v>
      </c>
      <c r="AF35" s="9" t="s">
        <v>26</v>
      </c>
      <c r="AG35" s="6"/>
      <c r="AH35" s="6"/>
      <c r="AI35" s="6"/>
      <c r="AS35" s="6">
        <v>1</v>
      </c>
      <c r="AT35" s="12">
        <f>AQ44</f>
        <v>0</v>
      </c>
      <c r="AU35" s="27">
        <f t="array" ref="AU35:BD44">IF(IncludedDataPoints,LookupIncludedCells,LookupExtrapolatedCells)</f>
        <v>1</v>
      </c>
      <c r="AV35" s="27">
        <v>39</v>
      </c>
      <c r="AW35" s="27">
        <v>40</v>
      </c>
      <c r="AX35" s="27">
        <v>41</v>
      </c>
      <c r="AY35" s="27">
        <v>42</v>
      </c>
      <c r="AZ35" s="27">
        <v>43</v>
      </c>
      <c r="BA35" s="27">
        <v>2</v>
      </c>
      <c r="BB35" s="27">
        <v>3</v>
      </c>
      <c r="BC35" s="27">
        <v>4</v>
      </c>
      <c r="BD35" s="27">
        <v>5</v>
      </c>
    </row>
    <row r="36" spans="1:58" x14ac:dyDescent="0.25">
      <c r="A36" s="19">
        <f t="shared" si="6"/>
        <v>10</v>
      </c>
      <c r="B36" s="19"/>
      <c r="C36" s="6" t="str">
        <f t="shared" si="5"/>
        <v>β₁₀</v>
      </c>
      <c r="D36" s="8">
        <v>-1.3957501786055788</v>
      </c>
      <c r="F36" s="6">
        <v>2</v>
      </c>
      <c r="G36" s="7"/>
      <c r="H36" s="56">
        <f ca="1"/>
        <v>359466.70204624761</v>
      </c>
      <c r="I36" s="56">
        <f ca="1"/>
        <v>794604.24298815429</v>
      </c>
      <c r="J36" s="56">
        <f ca="1"/>
        <v>998431.27309955948</v>
      </c>
      <c r="K36" s="56">
        <f ca="1"/>
        <v>816597.41402165114</v>
      </c>
      <c r="L36" s="56">
        <f ca="1"/>
        <v>537491.84894563397</v>
      </c>
      <c r="M36" s="56">
        <f ca="1"/>
        <v>432903.84246933699</v>
      </c>
      <c r="N36" s="56">
        <f ca="1"/>
        <v>381415.84188768623</v>
      </c>
      <c r="O36" s="56">
        <f ca="1"/>
        <v>234713.35240398321</v>
      </c>
      <c r="P36" s="56">
        <f ca="1"/>
        <v>399238.11429336114</v>
      </c>
      <c r="Q36" s="57">
        <f ca="1"/>
        <v>107207.41884824312</v>
      </c>
      <c r="S36" s="6">
        <v>2</v>
      </c>
      <c r="T36" s="7"/>
      <c r="U36" s="8" t="b">
        <f>V35</f>
        <v>0</v>
      </c>
      <c r="V36" s="8" t="b">
        <f t="shared" ref="V36:AC43" si="7">W35</f>
        <v>0</v>
      </c>
      <c r="W36" s="8" t="b">
        <f t="shared" si="7"/>
        <v>0</v>
      </c>
      <c r="X36" s="8" t="b">
        <f t="shared" si="7"/>
        <v>0</v>
      </c>
      <c r="Y36" s="8" t="b">
        <f t="shared" si="7"/>
        <v>1</v>
      </c>
      <c r="Z36" s="8" t="b">
        <f t="shared" si="7"/>
        <v>1</v>
      </c>
      <c r="AA36" s="8" t="b">
        <f t="shared" si="7"/>
        <v>1</v>
      </c>
      <c r="AB36" s="8" t="b">
        <f t="shared" si="7"/>
        <v>1</v>
      </c>
      <c r="AC36" s="8" t="b">
        <f t="shared" si="7"/>
        <v>1</v>
      </c>
      <c r="AS36" s="6">
        <v>2</v>
      </c>
      <c r="AT36" s="12">
        <f>BD35</f>
        <v>5</v>
      </c>
      <c r="AU36" s="27">
        <v>44</v>
      </c>
      <c r="AV36" s="27">
        <v>45</v>
      </c>
      <c r="AW36" s="27">
        <v>46</v>
      </c>
      <c r="AX36" s="27">
        <v>47</v>
      </c>
      <c r="AY36" s="27">
        <v>6</v>
      </c>
      <c r="AZ36" s="27">
        <v>7</v>
      </c>
      <c r="BA36" s="27">
        <v>8</v>
      </c>
      <c r="BB36" s="27">
        <v>9</v>
      </c>
      <c r="BC36" s="27">
        <v>10</v>
      </c>
      <c r="BD36" s="28">
        <v>48</v>
      </c>
    </row>
    <row r="37" spans="1:58" x14ac:dyDescent="0.25">
      <c r="F37" s="6">
        <v>3</v>
      </c>
      <c r="G37" s="7"/>
      <c r="H37" s="56">
        <f ca="1"/>
        <v>464128.97897957242</v>
      </c>
      <c r="I37" s="56">
        <f ca="1"/>
        <v>1025961.1081959942</v>
      </c>
      <c r="J37" s="56">
        <f ca="1"/>
        <v>1289134.3891578412</v>
      </c>
      <c r="K37" s="56">
        <f ca="1"/>
        <v>1054357.8079687259</v>
      </c>
      <c r="L37" s="56">
        <f ca="1"/>
        <v>693987.90386121592</v>
      </c>
      <c r="M37" s="56">
        <f ca="1"/>
        <v>558948.067395063</v>
      </c>
      <c r="N37" s="56">
        <f ca="1"/>
        <v>492468.82744424633</v>
      </c>
      <c r="O37" s="56">
        <f ca="1"/>
        <v>303052.46072588343</v>
      </c>
      <c r="P37" s="57">
        <f ca="1"/>
        <v>515480.23030202056</v>
      </c>
      <c r="Q37" s="57">
        <f ca="1"/>
        <v>138421.91659429047</v>
      </c>
      <c r="S37" s="6">
        <v>3</v>
      </c>
      <c r="T37" s="7"/>
      <c r="U37" s="8" t="b">
        <f t="shared" ref="U37:U43" si="8">V36</f>
        <v>0</v>
      </c>
      <c r="V37" s="8" t="b">
        <f t="shared" si="7"/>
        <v>0</v>
      </c>
      <c r="W37" s="8" t="b">
        <f t="shared" si="7"/>
        <v>0</v>
      </c>
      <c r="X37" s="8" t="b">
        <f t="shared" si="7"/>
        <v>1</v>
      </c>
      <c r="Y37" s="8" t="b">
        <f t="shared" si="7"/>
        <v>1</v>
      </c>
      <c r="Z37" s="8" t="b">
        <f t="shared" si="7"/>
        <v>1</v>
      </c>
      <c r="AA37" s="8" t="b">
        <f t="shared" si="7"/>
        <v>1</v>
      </c>
      <c r="AB37" s="8" t="b">
        <f t="shared" si="7"/>
        <v>1</v>
      </c>
      <c r="AS37" s="6">
        <v>3</v>
      </c>
      <c r="AT37" s="12">
        <f t="shared" ref="AT37:AT44" si="9">BD36</f>
        <v>48</v>
      </c>
      <c r="AU37" s="27">
        <v>49</v>
      </c>
      <c r="AV37" s="27">
        <v>50</v>
      </c>
      <c r="AW37" s="27">
        <v>51</v>
      </c>
      <c r="AX37" s="27">
        <v>11</v>
      </c>
      <c r="AY37" s="27">
        <v>12</v>
      </c>
      <c r="AZ37" s="27">
        <v>52</v>
      </c>
      <c r="BA37" s="27">
        <v>13</v>
      </c>
      <c r="BB37" s="27">
        <v>14</v>
      </c>
      <c r="BC37" s="28">
        <v>53</v>
      </c>
      <c r="BD37" s="28">
        <v>54</v>
      </c>
    </row>
    <row r="38" spans="1:58" x14ac:dyDescent="0.25">
      <c r="A38" t="s">
        <v>99</v>
      </c>
      <c r="F38" s="6">
        <v>4</v>
      </c>
      <c r="G38" s="7"/>
      <c r="H38" s="56">
        <f ca="1"/>
        <v>245790.17252248924</v>
      </c>
      <c r="I38" s="56">
        <f ca="1"/>
        <v>543321.29473853949</v>
      </c>
      <c r="J38" s="56">
        <f ca="1"/>
        <v>682690.75680733414</v>
      </c>
      <c r="K38" s="56">
        <f ca="1"/>
        <v>558359.42002766579</v>
      </c>
      <c r="L38" s="56">
        <f ca="1"/>
        <v>367517.25133301027</v>
      </c>
      <c r="M38" s="56">
        <f ca="1"/>
        <v>296003.80096540175</v>
      </c>
      <c r="N38" s="56">
        <f ca="1"/>
        <v>260798.19089425306</v>
      </c>
      <c r="O38" s="57">
        <f ca="1"/>
        <v>160488.39865363843</v>
      </c>
      <c r="P38" s="57">
        <f ca="1"/>
        <v>272984.40837809123</v>
      </c>
      <c r="Q38" s="57">
        <f ca="1"/>
        <v>73304.508663531888</v>
      </c>
      <c r="S38" s="6">
        <v>4</v>
      </c>
      <c r="T38" s="7"/>
      <c r="U38" s="8" t="b">
        <f t="shared" si="8"/>
        <v>0</v>
      </c>
      <c r="V38" s="8" t="b">
        <f t="shared" si="7"/>
        <v>0</v>
      </c>
      <c r="W38" s="8" t="b">
        <f t="shared" si="7"/>
        <v>1</v>
      </c>
      <c r="X38" s="8" t="b">
        <f t="shared" si="7"/>
        <v>1</v>
      </c>
      <c r="Y38" s="8" t="b">
        <f t="shared" si="7"/>
        <v>1</v>
      </c>
      <c r="Z38" s="8" t="b">
        <f t="shared" si="7"/>
        <v>1</v>
      </c>
      <c r="AA38" s="8" t="b">
        <f t="shared" si="7"/>
        <v>1</v>
      </c>
      <c r="AS38" s="6">
        <v>4</v>
      </c>
      <c r="AT38" s="12">
        <f t="shared" si="9"/>
        <v>54</v>
      </c>
      <c r="AU38" s="27">
        <v>55</v>
      </c>
      <c r="AV38" s="27">
        <v>56</v>
      </c>
      <c r="AW38" s="27">
        <v>15</v>
      </c>
      <c r="AX38" s="27">
        <v>57</v>
      </c>
      <c r="AY38" s="27">
        <v>16</v>
      </c>
      <c r="AZ38" s="27">
        <v>17</v>
      </c>
      <c r="BA38" s="27">
        <v>18</v>
      </c>
      <c r="BB38" s="28">
        <v>58</v>
      </c>
      <c r="BC38" s="28">
        <v>59</v>
      </c>
      <c r="BD38" s="28">
        <v>60</v>
      </c>
    </row>
    <row r="39" spans="1:58" x14ac:dyDescent="0.25">
      <c r="A39" s="59">
        <v>19</v>
      </c>
      <c r="F39" s="6">
        <v>5</v>
      </c>
      <c r="G39" s="7"/>
      <c r="H39" s="56">
        <f ca="1"/>
        <v>344417.65634980612</v>
      </c>
      <c r="I39" s="56">
        <f ca="1"/>
        <v>761338.19777382712</v>
      </c>
      <c r="J39" s="56">
        <f ca="1"/>
        <v>956632.02502428589</v>
      </c>
      <c r="K39" s="56">
        <f ca="1"/>
        <v>782410.62640195608</v>
      </c>
      <c r="L39" s="56">
        <f ca="1"/>
        <v>514989.79423457757</v>
      </c>
      <c r="M39" s="56">
        <f ca="1"/>
        <v>414780.35656535474</v>
      </c>
      <c r="N39" s="57">
        <f ca="1"/>
        <v>365447.89714832616</v>
      </c>
      <c r="O39" s="57">
        <f ca="1"/>
        <v>224887.09604759314</v>
      </c>
      <c r="P39" s="57">
        <f ca="1"/>
        <v>382524.04149729741</v>
      </c>
      <c r="Q39" s="57">
        <f ca="1"/>
        <v>102719.1885446829</v>
      </c>
      <c r="S39" s="6">
        <v>5</v>
      </c>
      <c r="T39" s="7"/>
      <c r="U39" s="8" t="b">
        <f t="shared" si="8"/>
        <v>0</v>
      </c>
      <c r="V39" s="8" t="b">
        <f t="shared" si="7"/>
        <v>1</v>
      </c>
      <c r="W39" s="8" t="b">
        <f t="shared" si="7"/>
        <v>1</v>
      </c>
      <c r="X39" s="8" t="b">
        <f t="shared" si="7"/>
        <v>1</v>
      </c>
      <c r="Y39" s="8" t="b">
        <f t="shared" si="7"/>
        <v>1</v>
      </c>
      <c r="Z39" s="8" t="b">
        <f t="shared" si="7"/>
        <v>1</v>
      </c>
      <c r="AS39" s="6">
        <v>5</v>
      </c>
      <c r="AT39" s="12">
        <f t="shared" si="9"/>
        <v>60</v>
      </c>
      <c r="AU39" s="27">
        <v>61</v>
      </c>
      <c r="AV39" s="27">
        <v>19</v>
      </c>
      <c r="AW39" s="27">
        <v>20</v>
      </c>
      <c r="AX39" s="27">
        <v>21</v>
      </c>
      <c r="AY39" s="27">
        <v>22</v>
      </c>
      <c r="AZ39" s="27">
        <v>23</v>
      </c>
      <c r="BA39" s="28">
        <v>62</v>
      </c>
      <c r="BB39" s="28">
        <v>63</v>
      </c>
      <c r="BC39" s="28">
        <v>64</v>
      </c>
      <c r="BD39" s="28">
        <v>65</v>
      </c>
    </row>
    <row r="40" spans="1:58" x14ac:dyDescent="0.25">
      <c r="F40" s="6">
        <v>6</v>
      </c>
      <c r="G40" s="7"/>
      <c r="H40" s="56">
        <f ca="1"/>
        <v>378443.72368343221</v>
      </c>
      <c r="I40" s="56">
        <f ca="1"/>
        <v>836553.1128733122</v>
      </c>
      <c r="J40" s="56">
        <f ca="1"/>
        <v>1051140.6110298759</v>
      </c>
      <c r="K40" s="56">
        <f ca="1"/>
        <v>859707.35078782227</v>
      </c>
      <c r="L40" s="56">
        <f ca="1"/>
        <v>565867.20162555855</v>
      </c>
      <c r="M40" s="57">
        <f ca="1"/>
        <v>455757.76896265656</v>
      </c>
      <c r="N40" s="57">
        <f ca="1"/>
        <v>401551.60590439435</v>
      </c>
      <c r="O40" s="57">
        <f ca="1"/>
        <v>247104.37594455431</v>
      </c>
      <c r="P40" s="57">
        <f ca="1"/>
        <v>420314.75446672307</v>
      </c>
      <c r="Q40" s="57">
        <f ca="1"/>
        <v>112867.12945723318</v>
      </c>
      <c r="S40" s="6">
        <v>6</v>
      </c>
      <c r="T40" s="7"/>
      <c r="U40" s="8" t="b">
        <f t="shared" si="8"/>
        <v>1</v>
      </c>
      <c r="V40" s="8" t="b">
        <f t="shared" si="7"/>
        <v>1</v>
      </c>
      <c r="W40" s="8" t="b">
        <f t="shared" si="7"/>
        <v>1</v>
      </c>
      <c r="X40" s="8" t="b">
        <f t="shared" si="7"/>
        <v>1</v>
      </c>
      <c r="Y40" s="8" t="b">
        <f t="shared" si="7"/>
        <v>1</v>
      </c>
      <c r="AS40" s="6">
        <v>6</v>
      </c>
      <c r="AT40" s="12">
        <f t="shared" si="9"/>
        <v>65</v>
      </c>
      <c r="AU40" s="27">
        <v>24</v>
      </c>
      <c r="AV40" s="27">
        <v>25</v>
      </c>
      <c r="AW40" s="27">
        <v>26</v>
      </c>
      <c r="AX40" s="27">
        <v>27</v>
      </c>
      <c r="AY40" s="27">
        <v>28</v>
      </c>
      <c r="AZ40" s="28">
        <v>66</v>
      </c>
      <c r="BA40" s="28">
        <v>67</v>
      </c>
      <c r="BB40" s="28">
        <v>68</v>
      </c>
      <c r="BC40" s="28">
        <v>69</v>
      </c>
      <c r="BD40" s="28">
        <v>70</v>
      </c>
    </row>
    <row r="41" spans="1:58" x14ac:dyDescent="0.25">
      <c r="A41" t="s">
        <v>103</v>
      </c>
      <c r="F41" s="6">
        <v>7</v>
      </c>
      <c r="G41" s="7"/>
      <c r="H41" s="56">
        <f ca="1"/>
        <v>421699.97946122062</v>
      </c>
      <c r="I41" s="56">
        <f ca="1"/>
        <v>932171.43908030773</v>
      </c>
      <c r="J41" s="56">
        <f ca="1"/>
        <v>1171286.3666169429</v>
      </c>
      <c r="K41" s="56">
        <f ca="1"/>
        <v>957972.21484150947</v>
      </c>
      <c r="L41" s="57">
        <f ca="1"/>
        <v>630546.02935597103</v>
      </c>
      <c r="M41" s="57">
        <f ca="1"/>
        <v>507851.04834137321</v>
      </c>
      <c r="N41" s="57">
        <f ca="1"/>
        <v>447449.10105617513</v>
      </c>
      <c r="O41" s="57">
        <f ca="1"/>
        <v>275348.4963269275</v>
      </c>
      <c r="P41" s="57">
        <f ca="1"/>
        <v>468356.88434915582</v>
      </c>
      <c r="Q41" s="57">
        <f ca="1"/>
        <v>125767.88355929016</v>
      </c>
      <c r="S41" s="6">
        <v>7</v>
      </c>
      <c r="T41" s="7"/>
      <c r="U41" s="8" t="b">
        <f t="shared" si="8"/>
        <v>1</v>
      </c>
      <c r="V41" s="8" t="b">
        <f t="shared" si="7"/>
        <v>1</v>
      </c>
      <c r="W41" s="8" t="b">
        <f t="shared" si="7"/>
        <v>1</v>
      </c>
      <c r="X41" s="8" t="b">
        <f t="shared" si="7"/>
        <v>1</v>
      </c>
      <c r="AS41" s="6">
        <v>7</v>
      </c>
      <c r="AT41" s="12">
        <f t="shared" si="9"/>
        <v>70</v>
      </c>
      <c r="AU41" s="27">
        <v>29</v>
      </c>
      <c r="AV41" s="27">
        <v>30</v>
      </c>
      <c r="AW41" s="27">
        <v>31</v>
      </c>
      <c r="AX41" s="27">
        <v>32</v>
      </c>
      <c r="AY41" s="28">
        <v>71</v>
      </c>
      <c r="AZ41" s="28">
        <v>72</v>
      </c>
      <c r="BA41" s="28">
        <v>73</v>
      </c>
      <c r="BB41" s="28">
        <v>74</v>
      </c>
      <c r="BC41" s="28">
        <v>75</v>
      </c>
      <c r="BD41" s="28">
        <v>76</v>
      </c>
    </row>
    <row r="42" spans="1:58" x14ac:dyDescent="0.25">
      <c r="A42" s="59">
        <v>0</v>
      </c>
      <c r="B42" s="60">
        <v>0</v>
      </c>
      <c r="F42" s="6">
        <v>8</v>
      </c>
      <c r="G42" s="7"/>
      <c r="H42" s="56">
        <f ca="1"/>
        <v>478369.61114527128</v>
      </c>
      <c r="I42" s="56">
        <f ca="1"/>
        <v>1057440.1483331881</v>
      </c>
      <c r="J42" s="56">
        <f ca="1"/>
        <v>1328688.2405215539</v>
      </c>
      <c r="K42" s="57">
        <f ca="1"/>
        <v>1086708.1295265944</v>
      </c>
      <c r="L42" s="57">
        <f ca="1"/>
        <v>715281.17989853688</v>
      </c>
      <c r="M42" s="57">
        <f ca="1"/>
        <v>576097.98517223261</v>
      </c>
      <c r="N42" s="57">
        <f ca="1"/>
        <v>507578.99669100478</v>
      </c>
      <c r="O42" s="57">
        <f ca="1"/>
        <v>312350.86443598045</v>
      </c>
      <c r="P42" s="57">
        <f ca="1"/>
        <v>531296.44665756926</v>
      </c>
      <c r="Q42" s="57">
        <f ca="1"/>
        <v>142669.04548984952</v>
      </c>
      <c r="S42" s="6">
        <v>8</v>
      </c>
      <c r="T42" s="7"/>
      <c r="U42" s="8" t="b">
        <f t="shared" si="8"/>
        <v>1</v>
      </c>
      <c r="V42" s="8" t="b">
        <f t="shared" si="7"/>
        <v>1</v>
      </c>
      <c r="W42" s="8" t="b">
        <f t="shared" si="7"/>
        <v>1</v>
      </c>
      <c r="AS42" s="6">
        <v>8</v>
      </c>
      <c r="AT42" s="12">
        <f t="shared" si="9"/>
        <v>76</v>
      </c>
      <c r="AU42" s="27">
        <v>33</v>
      </c>
      <c r="AV42" s="27">
        <v>34</v>
      </c>
      <c r="AW42" s="27">
        <v>35</v>
      </c>
      <c r="AX42" s="28">
        <v>77</v>
      </c>
      <c r="AY42" s="28">
        <v>78</v>
      </c>
      <c r="AZ42" s="28">
        <v>79</v>
      </c>
      <c r="BA42" s="28">
        <v>80</v>
      </c>
      <c r="BB42" s="28">
        <v>81</v>
      </c>
      <c r="BC42" s="28">
        <v>82</v>
      </c>
      <c r="BD42" s="28">
        <v>83</v>
      </c>
    </row>
    <row r="43" spans="1:58" x14ac:dyDescent="0.25">
      <c r="A43" s="19" t="s">
        <v>104</v>
      </c>
      <c r="B43" s="19" t="s">
        <v>105</v>
      </c>
      <c r="F43" s="6">
        <v>9</v>
      </c>
      <c r="G43" s="7"/>
      <c r="H43" s="56">
        <f ca="1"/>
        <v>424634.89806064789</v>
      </c>
      <c r="I43" s="56">
        <f ca="1"/>
        <v>938659.10193935526</v>
      </c>
      <c r="J43" s="57">
        <f ca="1"/>
        <v>1179438.2051516084</v>
      </c>
      <c r="K43" s="57">
        <f ca="1"/>
        <v>964639.44417043903</v>
      </c>
      <c r="L43" s="57">
        <f ca="1"/>
        <v>634934.46037206042</v>
      </c>
      <c r="M43" s="57">
        <f ca="1"/>
        <v>511385.55524227477</v>
      </c>
      <c r="N43" s="57">
        <f ca="1"/>
        <v>450563.22662636038</v>
      </c>
      <c r="O43" s="57">
        <f ca="1"/>
        <v>277264.84790993383</v>
      </c>
      <c r="P43" s="57">
        <f ca="1"/>
        <v>471616.52247577457</v>
      </c>
      <c r="Q43" s="57">
        <f ca="1"/>
        <v>126643.19425088745</v>
      </c>
      <c r="S43" s="6">
        <v>9</v>
      </c>
      <c r="T43" s="7"/>
      <c r="U43" s="8" t="b">
        <f t="shared" si="8"/>
        <v>1</v>
      </c>
      <c r="V43" s="8" t="b">
        <f t="shared" si="7"/>
        <v>1</v>
      </c>
      <c r="AS43" s="6">
        <v>9</v>
      </c>
      <c r="AT43" s="12">
        <f t="shared" si="9"/>
        <v>83</v>
      </c>
      <c r="AU43" s="27">
        <v>36</v>
      </c>
      <c r="AV43" s="27">
        <v>37</v>
      </c>
      <c r="AW43" s="28">
        <v>84</v>
      </c>
      <c r="AX43" s="28">
        <v>85</v>
      </c>
      <c r="AY43" s="28">
        <v>86</v>
      </c>
      <c r="AZ43" s="28">
        <v>87</v>
      </c>
      <c r="BA43" s="28">
        <v>88</v>
      </c>
      <c r="BB43" s="28">
        <v>89</v>
      </c>
      <c r="BC43" s="28">
        <v>90</v>
      </c>
      <c r="BD43" s="28">
        <v>91</v>
      </c>
    </row>
    <row r="44" spans="1:58" x14ac:dyDescent="0.25">
      <c r="F44" s="6">
        <v>10</v>
      </c>
      <c r="G44" s="7"/>
      <c r="H44" s="56">
        <f ca="1"/>
        <v>344013.99999999756</v>
      </c>
      <c r="I44" s="57">
        <f ca="1"/>
        <v>760445.91193360556</v>
      </c>
      <c r="J44" s="57">
        <f ca="1"/>
        <v>955510.85546688351</v>
      </c>
      <c r="K44" s="57">
        <f ca="1"/>
        <v>781493.64374534076</v>
      </c>
      <c r="L44" s="57">
        <f ca="1"/>
        <v>514386.22790545109</v>
      </c>
      <c r="M44" s="57">
        <f ca="1"/>
        <v>414294.23536449089</v>
      </c>
      <c r="N44" s="57">
        <f ca="1"/>
        <v>365019.59342612006</v>
      </c>
      <c r="O44" s="57">
        <f ca="1"/>
        <v>224623.52911762882</v>
      </c>
      <c r="P44" s="57">
        <f ca="1"/>
        <v>382075.72459060553</v>
      </c>
      <c r="Q44" s="57">
        <f ca="1"/>
        <v>102598.80199672632</v>
      </c>
      <c r="S44" s="6">
        <v>10</v>
      </c>
      <c r="T44" s="7"/>
      <c r="U44" s="8" t="b">
        <f>V43</f>
        <v>1</v>
      </c>
      <c r="AS44" s="6">
        <v>10</v>
      </c>
      <c r="AT44" s="12">
        <f t="shared" si="9"/>
        <v>91</v>
      </c>
      <c r="AU44" s="27">
        <v>38</v>
      </c>
      <c r="AV44" s="28">
        <v>92</v>
      </c>
      <c r="AW44" s="28">
        <v>93</v>
      </c>
      <c r="AX44" s="28">
        <v>94</v>
      </c>
      <c r="AY44" s="28">
        <v>95</v>
      </c>
      <c r="AZ44" s="28">
        <v>96</v>
      </c>
      <c r="BA44" s="28">
        <v>97</v>
      </c>
      <c r="BB44" s="28">
        <v>98</v>
      </c>
      <c r="BC44" s="28">
        <v>99</v>
      </c>
      <c r="BD44" s="28">
        <v>100</v>
      </c>
    </row>
    <row r="45" spans="1:58" x14ac:dyDescent="0.25">
      <c r="AK45" s="40"/>
    </row>
    <row r="46" spans="1:58" x14ac:dyDescent="0.25">
      <c r="C46" s="20" t="s">
        <v>13</v>
      </c>
      <c r="F46" s="20" t="s">
        <v>34</v>
      </c>
      <c r="Z46" s="20" t="s">
        <v>39</v>
      </c>
      <c r="AB46" s="20" t="s">
        <v>14</v>
      </c>
      <c r="AE46" s="20" t="s">
        <v>68</v>
      </c>
      <c r="AL46" s="20" t="s">
        <v>58</v>
      </c>
      <c r="AO46" s="2"/>
      <c r="AQ46" s="20" t="s">
        <v>70</v>
      </c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F46" s="20" t="s">
        <v>63</v>
      </c>
    </row>
    <row r="47" spans="1:58" hidden="1" x14ac:dyDescent="0.25">
      <c r="C47" s="20"/>
      <c r="F47" s="20"/>
      <c r="G47">
        <f t="array" ref="G47:X47">TRANSPOSE(A19:A36)</f>
        <v>1</v>
      </c>
      <c r="H47">
        <v>2</v>
      </c>
      <c r="I47">
        <v>4</v>
      </c>
      <c r="J47">
        <v>5</v>
      </c>
      <c r="K47">
        <v>6</v>
      </c>
      <c r="L47">
        <v>7</v>
      </c>
      <c r="M47">
        <v>8</v>
      </c>
      <c r="N47">
        <v>9</v>
      </c>
      <c r="O47">
        <v>10</v>
      </c>
      <c r="P47">
        <v>1</v>
      </c>
      <c r="Q47">
        <v>2</v>
      </c>
      <c r="R47">
        <v>3</v>
      </c>
      <c r="S47">
        <v>4</v>
      </c>
      <c r="T47">
        <v>5</v>
      </c>
      <c r="U47">
        <v>7</v>
      </c>
      <c r="V47">
        <v>8</v>
      </c>
      <c r="W47">
        <v>9</v>
      </c>
      <c r="X47">
        <v>10</v>
      </c>
      <c r="Z47" s="20"/>
      <c r="AB47" s="20"/>
      <c r="AE47">
        <f t="array" ref="AE47">SUM(IF(A49:A148,0,IF(ROUND(AE49:AE103,9)=1,0,1)))</f>
        <v>36</v>
      </c>
      <c r="AF47">
        <v>9</v>
      </c>
      <c r="AL47">
        <f>VLOOKUP(VarianceFunction,$A$7:$B$10,2,FALSE)</f>
        <v>1</v>
      </c>
      <c r="AN47">
        <f ca="1">SQRT(SUMSQ(AN49:AN148)/NumResiduals-AO47^2)</f>
        <v>154.16917091941099</v>
      </c>
      <c r="AO47" s="3">
        <f ca="1">SUM(AN49:AN148)/NumResiduals</f>
        <v>2.1572189896100085</v>
      </c>
      <c r="AW47" s="46">
        <f t="array" aca="1" ref="AW47:AX47" ca="1">LINEST(OFFSET(AX49,0,0,NumResiduals,1),OFFSET(AW49,0,0,NumResiduals,1))</f>
        <v>4.5535396694178048E-8</v>
      </c>
      <c r="AX47" s="46">
        <f ca="1"/>
        <v>-1.3633267103892668E-2</v>
      </c>
      <c r="AY47" s="46"/>
      <c r="AZ47" s="20"/>
      <c r="BA47" s="20"/>
      <c r="BB47" s="20"/>
      <c r="BC47" s="20"/>
    </row>
    <row r="48" spans="1:58" ht="17.25" x14ac:dyDescent="0.25">
      <c r="A48" t="s">
        <v>33</v>
      </c>
      <c r="B48" t="s">
        <v>32</v>
      </c>
      <c r="C48" s="18" t="s">
        <v>15</v>
      </c>
      <c r="D48" s="18" t="s">
        <v>16</v>
      </c>
      <c r="E48" s="19"/>
      <c r="F48" s="18" t="str">
        <f t="array" ref="F48:X48">TRANSPOSE(C18:C36)</f>
        <v>κ</v>
      </c>
      <c r="G48" s="18" t="str">
        <v>α₁</v>
      </c>
      <c r="H48" s="18" t="str">
        <v>α₂</v>
      </c>
      <c r="I48" s="18" t="str">
        <v>α₄</v>
      </c>
      <c r="J48" s="18" t="str">
        <v>α₅</v>
      </c>
      <c r="K48" s="18" t="str">
        <v>α₆</v>
      </c>
      <c r="L48" s="18" t="str">
        <v>α₇</v>
      </c>
      <c r="M48" s="18" t="str">
        <v>α₈</v>
      </c>
      <c r="N48" s="18" t="str">
        <v>α₉</v>
      </c>
      <c r="O48" s="18" t="str">
        <v>α₁₀</v>
      </c>
      <c r="P48" s="18" t="str">
        <v>β₁</v>
      </c>
      <c r="Q48" s="18" t="str">
        <v>β₂</v>
      </c>
      <c r="R48" s="18" t="str">
        <v>β₃</v>
      </c>
      <c r="S48" s="18" t="str">
        <v>β₄</v>
      </c>
      <c r="T48" s="18" t="str">
        <v>β₅</v>
      </c>
      <c r="U48" s="18" t="str">
        <v>β₇</v>
      </c>
      <c r="V48" s="18" t="str">
        <v>β₈</v>
      </c>
      <c r="W48" s="18" t="str">
        <v>β₉</v>
      </c>
      <c r="X48" s="18" t="str">
        <v>β₁₀</v>
      </c>
      <c r="Z48" s="18" t="s">
        <v>40</v>
      </c>
      <c r="AB48" s="18" t="s">
        <v>17</v>
      </c>
      <c r="AC48" s="18" t="s">
        <v>18</v>
      </c>
      <c r="AE48" s="18" t="s">
        <v>41</v>
      </c>
      <c r="AF48" s="18" t="s">
        <v>64</v>
      </c>
      <c r="AG48" s="18" t="s">
        <v>65</v>
      </c>
      <c r="AH48" s="18" t="s">
        <v>66</v>
      </c>
      <c r="AI48" s="18" t="s">
        <v>67</v>
      </c>
      <c r="AL48" s="18" t="s">
        <v>61</v>
      </c>
      <c r="AM48" s="18" t="s">
        <v>59</v>
      </c>
      <c r="AN48" s="18" t="s">
        <v>60</v>
      </c>
      <c r="AO48" s="18" t="s">
        <v>62</v>
      </c>
      <c r="AQ48" s="18" t="s">
        <v>67</v>
      </c>
      <c r="AR48" s="18" t="s">
        <v>69</v>
      </c>
      <c r="AS48" s="18" t="s">
        <v>64</v>
      </c>
      <c r="AT48" s="18" t="s">
        <v>3</v>
      </c>
      <c r="AU48" s="18" t="s">
        <v>2</v>
      </c>
      <c r="AV48" s="18" t="s">
        <v>20</v>
      </c>
      <c r="AW48" s="18" t="s">
        <v>72</v>
      </c>
      <c r="AX48" s="18" t="s">
        <v>71</v>
      </c>
      <c r="AY48" s="18" t="s">
        <v>76</v>
      </c>
      <c r="AZ48" s="18" t="s">
        <v>1</v>
      </c>
      <c r="BA48" s="18" t="s">
        <v>73</v>
      </c>
      <c r="BB48" s="18" t="s">
        <v>74</v>
      </c>
      <c r="BC48" s="18" t="s">
        <v>75</v>
      </c>
      <c r="BD48" s="20"/>
    </row>
    <row r="49" spans="1:57" x14ac:dyDescent="0.25">
      <c r="A49" s="19" t="b">
        <f t="shared" ref="A49:A113" si="10">B49&gt;$BE$30</f>
        <v>0</v>
      </c>
      <c r="B49" s="19">
        <v>1</v>
      </c>
      <c r="C49" s="21">
        <f t="shared" ref="C49:C80" si="11">MATCH(B49-1,IF(A49,GetRow_Extrapolated,GetRow_Included),1)</f>
        <v>1</v>
      </c>
      <c r="D49" s="21">
        <f t="shared" ref="D49:D80" ca="1" si="12">MATCH(B49-1,OFFSET(IF(A49,GetCol_Extrapolated,GetCol_Included),C49,0),1)</f>
        <v>1</v>
      </c>
      <c r="F49" s="21">
        <f t="array" ref="F49:F148">1</f>
        <v>1</v>
      </c>
      <c r="G49" s="21">
        <f>IF($C49=G$47,1,0)</f>
        <v>1</v>
      </c>
      <c r="H49" s="21">
        <f t="shared" ref="H49:O64" si="13">IF($C49=H$47,1,0)</f>
        <v>0</v>
      </c>
      <c r="I49" s="21">
        <f t="shared" si="13"/>
        <v>0</v>
      </c>
      <c r="J49" s="21">
        <f t="shared" si="13"/>
        <v>0</v>
      </c>
      <c r="K49" s="21">
        <f t="shared" si="13"/>
        <v>0</v>
      </c>
      <c r="L49" s="21">
        <f t="shared" si="13"/>
        <v>0</v>
      </c>
      <c r="M49" s="21">
        <f t="shared" si="13"/>
        <v>0</v>
      </c>
      <c r="N49" s="21">
        <f t="shared" si="13"/>
        <v>0</v>
      </c>
      <c r="O49" s="21">
        <f t="shared" si="13"/>
        <v>0</v>
      </c>
      <c r="P49" s="21">
        <f t="shared" ref="P49:X64" ca="1" si="14">IF($D49=P$47,1,0)</f>
        <v>1</v>
      </c>
      <c r="Q49" s="21">
        <f t="shared" ca="1" si="14"/>
        <v>0</v>
      </c>
      <c r="R49" s="21">
        <f t="shared" ca="1" si="14"/>
        <v>0</v>
      </c>
      <c r="S49" s="21">
        <f t="shared" ca="1" si="14"/>
        <v>0</v>
      </c>
      <c r="T49" s="21">
        <f t="shared" ca="1" si="14"/>
        <v>0</v>
      </c>
      <c r="U49" s="21">
        <f t="shared" ca="1" si="14"/>
        <v>0</v>
      </c>
      <c r="V49" s="21">
        <f t="shared" ca="1" si="14"/>
        <v>0</v>
      </c>
      <c r="W49" s="21">
        <f t="shared" ca="1" si="14"/>
        <v>0</v>
      </c>
      <c r="X49" s="21">
        <f t="shared" ca="1" si="14"/>
        <v>0</v>
      </c>
      <c r="Z49" s="30">
        <f t="shared" ref="Z49:Z80" ca="1" si="15">IF(A49,"",INDEX(CleanData,C49,D49))</f>
        <v>357848</v>
      </c>
      <c r="AB49" s="8">
        <f ca="1">MMULT(ModelMatrix ThisRow,Parameters)</f>
        <v>12.336354083735554</v>
      </c>
      <c r="AC49" s="37">
        <f t="array" ref="AC49:AC148" ca="1">EXP(AB49:AB148)</f>
        <v>227829.78764942911</v>
      </c>
      <c r="AE49" s="31">
        <v>0.44332952957538663</v>
      </c>
      <c r="AF49" s="31" t="b">
        <f t="array" ref="AF49:AF148">IF(A49:A148,FALSE,ROUND(AE49:AE148,$AF$47)&lt;&gt;1)</f>
        <v>1</v>
      </c>
      <c r="AG49" s="41">
        <f>IF(AF49,1,0)</f>
        <v>1</v>
      </c>
      <c r="AH49" s="41">
        <f>$AG$148+IF(AF49,0,1)</f>
        <v>36</v>
      </c>
      <c r="AI49" s="41">
        <f t="array" ref="AI49:AI148">IF(AF49:AF148,AG49:AG148,AH49:AH148)</f>
        <v>1</v>
      </c>
      <c r="AL49" s="37">
        <f t="array" aca="1" ref="AL49:AL148" ca="1">IF(A49:A148,"",AC49:AC148^($AL$47/2))</f>
        <v>477.31518690423951</v>
      </c>
      <c r="AM49" s="37">
        <f t="array" aca="1" ref="AM49:AM148" ca="1">IF($A49:$A148,"",(Z49:Z148-ModeledValues)/AL49:AL148)</f>
        <v>272.39487851589257</v>
      </c>
      <c r="AN49" s="37">
        <f t="array" aca="1" ref="AN49:AN148" ca="1">IF($A49:$A148,"",IF(ROUND(AE49:AE148,9)=1,"",AM49:AM148/SQRT(1-AE49:AE148)))</f>
        <v>365.08992289812363</v>
      </c>
      <c r="AO49" s="39">
        <f t="array" aca="1" ref="AO49:AO148" ca="1">IF($AN49:$AN148="","",AN49:AN148/$AN$47)</f>
        <v>2.3681123840833749</v>
      </c>
      <c r="AQ49" s="19">
        <v>1</v>
      </c>
      <c r="AR49" s="19">
        <f t="array" ref="AR49:AR103">MATCH(AQ49:AQ103,$AI$49:$AI$148,0)</f>
        <v>1</v>
      </c>
      <c r="AS49" t="b">
        <f t="array" ref="AS49:AS103">INDEX($AF$49:$AF$148,AR49:AR103)</f>
        <v>1</v>
      </c>
      <c r="AT49" s="42">
        <f t="array" ref="AT49:AT103">IF($AS49:$AS103,INDEX($C$49:$C$148,$AR49:$AR103),"")</f>
        <v>1</v>
      </c>
      <c r="AU49" s="42">
        <f t="array" ref="AU49:AU103" ca="1">IF($AS49:$AS103,INDEX($D$49:$D$148,$AR49:$AR103),"")</f>
        <v>1</v>
      </c>
      <c r="AV49" s="42">
        <f t="array" ref="AV49:AV103" ca="1">IF($AS49:$AS103,AT49:AT103+AU49:AU103-1,"")</f>
        <v>1</v>
      </c>
      <c r="AW49" s="44">
        <f t="array" ref="AW49:AW103" ca="1">IF($AS49:$AS103,INDEX($AC$49:$AC$148,$AR49:$AR103),"")</f>
        <v>227829.78764942911</v>
      </c>
      <c r="AX49" s="45">
        <f t="array" ref="AX49:AX103" ca="1">IF($AS49:$AS103,INDEX($AO$49:$AO$148,$AR49:$AR103),"")</f>
        <v>2.3681123840833749</v>
      </c>
      <c r="AY49">
        <f t="array" aca="1" ref="AY49:AY101" ca="1">IF($AS$49:$AS$103,$AW$49:$AW$103*$AW$47+$AX$47,"")</f>
        <v>-3.2589473445255677E-3</v>
      </c>
      <c r="AZ49" s="42">
        <v>1</v>
      </c>
      <c r="BA49" s="45">
        <f t="shared" ref="BA49:BA58" ca="1" si="16">IFERROR(AVERAGEIFS($AX$49:$AX$103,$AS$49:$AS$103,TRUE,$AT$49:$AT$103,$AZ49),"")</f>
        <v>3.4027182436476289E-3</v>
      </c>
      <c r="BB49" s="45">
        <f t="shared" ref="BB49:BB58" ca="1" si="17">IFERROR(AVERAGEIFS($AX$49:$AX$103,$AS$49:$AS$103,TRUE,$AU$49:$AU$103,$AZ49),"")</f>
        <v>0.14891512257110223</v>
      </c>
      <c r="BC49" s="45">
        <f t="shared" ref="BC49:BC58" ca="1" si="18">IFERROR(AVERAGEIFS($AX$49:$AX$103,$AS$49:$AS$103,TRUE,$AV$49:$AV$103,$AZ49),"")</f>
        <v>2.3681123840833749</v>
      </c>
      <c r="BD49" s="20"/>
      <c r="BE49" s="48"/>
    </row>
    <row r="50" spans="1:57" x14ac:dyDescent="0.25">
      <c r="A50" s="19" t="b">
        <f t="shared" si="10"/>
        <v>0</v>
      </c>
      <c r="B50" s="19">
        <v>2</v>
      </c>
      <c r="C50" s="21">
        <f t="shared" si="11"/>
        <v>1</v>
      </c>
      <c r="D50" s="21">
        <f t="shared" ca="1" si="12"/>
        <v>7</v>
      </c>
      <c r="F50" s="21">
        <v>1</v>
      </c>
      <c r="G50" s="21">
        <f t="shared" ref="G50:O65" si="19">IF($C50=G$47,1,0)</f>
        <v>1</v>
      </c>
      <c r="H50" s="21">
        <f t="shared" si="13"/>
        <v>0</v>
      </c>
      <c r="I50" s="21">
        <f t="shared" si="13"/>
        <v>0</v>
      </c>
      <c r="J50" s="21">
        <f t="shared" si="13"/>
        <v>0</v>
      </c>
      <c r="K50" s="21">
        <f t="shared" si="13"/>
        <v>0</v>
      </c>
      <c r="L50" s="21">
        <f t="shared" si="13"/>
        <v>0</v>
      </c>
      <c r="M50" s="21">
        <f t="shared" si="13"/>
        <v>0</v>
      </c>
      <c r="N50" s="21">
        <f t="shared" si="13"/>
        <v>0</v>
      </c>
      <c r="O50" s="21">
        <f t="shared" si="13"/>
        <v>0</v>
      </c>
      <c r="P50" s="21">
        <f t="shared" ca="1" si="14"/>
        <v>0</v>
      </c>
      <c r="Q50" s="21">
        <f t="shared" ca="1" si="14"/>
        <v>0</v>
      </c>
      <c r="R50" s="21">
        <f t="shared" ca="1" si="14"/>
        <v>0</v>
      </c>
      <c r="S50" s="21">
        <f t="shared" ca="1" si="14"/>
        <v>0</v>
      </c>
      <c r="T50" s="21">
        <f t="shared" ca="1" si="14"/>
        <v>0</v>
      </c>
      <c r="U50" s="21">
        <f t="shared" ca="1" si="14"/>
        <v>1</v>
      </c>
      <c r="V50" s="21">
        <f t="shared" ca="1" si="14"/>
        <v>0</v>
      </c>
      <c r="W50" s="21">
        <f t="shared" ca="1" si="14"/>
        <v>0</v>
      </c>
      <c r="X50" s="21">
        <f t="shared" ca="1" si="14"/>
        <v>0</v>
      </c>
      <c r="Z50" s="30">
        <f t="shared" ca="1" si="15"/>
        <v>146342</v>
      </c>
      <c r="AB50" s="8">
        <f ca="1">MMULT(ModelMatrix ThisRow,Parameters)</f>
        <v>12.395622762277117</v>
      </c>
      <c r="AC50" s="37">
        <f ca="1"/>
        <v>241741.13977383036</v>
      </c>
      <c r="AE50" s="31">
        <v>0.43053637243034631</v>
      </c>
      <c r="AF50" s="31" t="b">
        <v>1</v>
      </c>
      <c r="AG50" s="41">
        <f>AG49+IF(AF50,1,0)</f>
        <v>2</v>
      </c>
      <c r="AH50" s="41">
        <f>AH49+IF(AF50,0,1)</f>
        <v>36</v>
      </c>
      <c r="AI50" s="41">
        <v>2</v>
      </c>
      <c r="AL50" s="37">
        <f ca="1"/>
        <v>491.67178053436254</v>
      </c>
      <c r="AM50" s="37">
        <f ca="1"/>
        <v>-194.03013056829889</v>
      </c>
      <c r="AN50" s="37">
        <f ca="1"/>
        <v>-257.12019025396825</v>
      </c>
      <c r="AO50" s="39">
        <f ca="1"/>
        <v>-1.6677795484051279</v>
      </c>
      <c r="AQ50" s="19">
        <v>2</v>
      </c>
      <c r="AR50" s="19">
        <v>2</v>
      </c>
      <c r="AS50" t="b">
        <v>1</v>
      </c>
      <c r="AT50" s="42">
        <v>1</v>
      </c>
      <c r="AU50" s="42">
        <f ca="1"/>
        <v>7</v>
      </c>
      <c r="AV50" s="42">
        <f ca="1"/>
        <v>7</v>
      </c>
      <c r="AW50" s="44">
        <f ca="1"/>
        <v>241741.13977383036</v>
      </c>
      <c r="AX50" s="45">
        <f ca="1"/>
        <v>-1.6677795484051279</v>
      </c>
      <c r="AY50">
        <f ca="1"/>
        <v>-2.6254884069885596E-3</v>
      </c>
      <c r="AZ50" s="42">
        <v>2</v>
      </c>
      <c r="BA50" s="45">
        <f t="shared" ca="1" si="16"/>
        <v>6.7932014447954187E-2</v>
      </c>
      <c r="BB50" s="45">
        <f t="shared" ca="1" si="17"/>
        <v>3.8738187779333445E-2</v>
      </c>
      <c r="BC50" s="45" t="str">
        <f t="shared" ca="1" si="18"/>
        <v/>
      </c>
      <c r="BD50" s="42"/>
      <c r="BE50" s="48"/>
    </row>
    <row r="51" spans="1:57" x14ac:dyDescent="0.25">
      <c r="A51" s="19" t="b">
        <f t="shared" si="10"/>
        <v>0</v>
      </c>
      <c r="B51" s="19">
        <v>3</v>
      </c>
      <c r="C51" s="21">
        <f t="shared" si="11"/>
        <v>1</v>
      </c>
      <c r="D51" s="21">
        <f t="shared" ca="1" si="12"/>
        <v>8</v>
      </c>
      <c r="F51" s="21">
        <v>1</v>
      </c>
      <c r="G51" s="21">
        <f t="shared" si="19"/>
        <v>1</v>
      </c>
      <c r="H51" s="21">
        <f t="shared" si="13"/>
        <v>0</v>
      </c>
      <c r="I51" s="21">
        <f t="shared" si="13"/>
        <v>0</v>
      </c>
      <c r="J51" s="21">
        <f t="shared" si="13"/>
        <v>0</v>
      </c>
      <c r="K51" s="21">
        <f t="shared" si="13"/>
        <v>0</v>
      </c>
      <c r="L51" s="21">
        <f t="shared" si="13"/>
        <v>0</v>
      </c>
      <c r="M51" s="21">
        <f t="shared" si="13"/>
        <v>0</v>
      </c>
      <c r="N51" s="21">
        <f t="shared" si="13"/>
        <v>0</v>
      </c>
      <c r="O51" s="21">
        <f t="shared" si="13"/>
        <v>0</v>
      </c>
      <c r="P51" s="21">
        <f t="shared" ca="1" si="14"/>
        <v>0</v>
      </c>
      <c r="Q51" s="21">
        <f t="shared" ca="1" si="14"/>
        <v>0</v>
      </c>
      <c r="R51" s="21">
        <f t="shared" ca="1" si="14"/>
        <v>0</v>
      </c>
      <c r="S51" s="21">
        <f t="shared" ca="1" si="14"/>
        <v>0</v>
      </c>
      <c r="T51" s="21">
        <f t="shared" ca="1" si="14"/>
        <v>0</v>
      </c>
      <c r="U51" s="21">
        <f t="shared" ca="1" si="14"/>
        <v>0</v>
      </c>
      <c r="V51" s="21">
        <f t="shared" ca="1" si="14"/>
        <v>1</v>
      </c>
      <c r="W51" s="21">
        <f t="shared" ca="1" si="14"/>
        <v>0</v>
      </c>
      <c r="X51" s="21">
        <f t="shared" ca="1" si="14"/>
        <v>0</v>
      </c>
      <c r="Z51" s="30">
        <f t="shared" ca="1" si="15"/>
        <v>139950</v>
      </c>
      <c r="AB51" s="8">
        <f ca="1">MMULT(ModelMatrix ThisRow,Parameters)</f>
        <v>11.910097526429558</v>
      </c>
      <c r="AC51" s="37">
        <f ca="1"/>
        <v>148761.18687011313</v>
      </c>
      <c r="AE51" s="31">
        <v>0.36094169205817811</v>
      </c>
      <c r="AF51" s="31" t="b">
        <v>1</v>
      </c>
      <c r="AG51" s="41">
        <f t="shared" ref="AG51:AG114" si="20">AG50+IF(AF51,1,0)</f>
        <v>3</v>
      </c>
      <c r="AH51" s="41">
        <f t="shared" ref="AH51:AH114" si="21">AH50+IF(AF51,0,1)</f>
        <v>36</v>
      </c>
      <c r="AI51" s="41">
        <v>3</v>
      </c>
      <c r="AL51" s="37">
        <f ca="1"/>
        <v>385.69571798259977</v>
      </c>
      <c r="AM51" s="37">
        <f ca="1"/>
        <v>-22.8449175329207</v>
      </c>
      <c r="AN51" s="37">
        <f ca="1"/>
        <v>-28.577178797981066</v>
      </c>
      <c r="AO51" s="39">
        <f ca="1"/>
        <v>-0.18536247310377796</v>
      </c>
      <c r="AQ51" s="19">
        <v>3</v>
      </c>
      <c r="AR51" s="19">
        <v>3</v>
      </c>
      <c r="AS51" t="b">
        <v>1</v>
      </c>
      <c r="AT51" s="42">
        <v>1</v>
      </c>
      <c r="AU51" s="42">
        <f ca="1"/>
        <v>8</v>
      </c>
      <c r="AV51" s="42">
        <f ca="1"/>
        <v>8</v>
      </c>
      <c r="AW51" s="44">
        <f ca="1"/>
        <v>148761.18687011313</v>
      </c>
      <c r="AX51" s="45">
        <f ca="1"/>
        <v>-0.18536247310377796</v>
      </c>
      <c r="AY51">
        <f ca="1"/>
        <v>-6.8593674470653161E-3</v>
      </c>
      <c r="AZ51" s="42">
        <v>3</v>
      </c>
      <c r="BA51" s="45">
        <f t="shared" ca="1" si="16"/>
        <v>-3.2920123774392032E-2</v>
      </c>
      <c r="BB51" s="45">
        <f t="shared" ca="1" si="17"/>
        <v>7.8410011786585618E-2</v>
      </c>
      <c r="BC51" s="45" t="str">
        <f t="shared" ca="1" si="18"/>
        <v/>
      </c>
      <c r="BD51" s="42"/>
      <c r="BE51" s="48"/>
    </row>
    <row r="52" spans="1:57" x14ac:dyDescent="0.25">
      <c r="A52" s="19" t="b">
        <f t="shared" si="10"/>
        <v>0</v>
      </c>
      <c r="B52" s="19">
        <v>4</v>
      </c>
      <c r="C52" s="21">
        <f t="shared" si="11"/>
        <v>1</v>
      </c>
      <c r="D52" s="21">
        <f t="shared" ca="1" si="12"/>
        <v>9</v>
      </c>
      <c r="F52" s="21">
        <v>1</v>
      </c>
      <c r="G52" s="21">
        <f t="shared" si="19"/>
        <v>1</v>
      </c>
      <c r="H52" s="21">
        <f t="shared" si="13"/>
        <v>0</v>
      </c>
      <c r="I52" s="21">
        <f t="shared" si="13"/>
        <v>0</v>
      </c>
      <c r="J52" s="21">
        <f t="shared" si="13"/>
        <v>0</v>
      </c>
      <c r="K52" s="21">
        <f t="shared" si="13"/>
        <v>0</v>
      </c>
      <c r="L52" s="21">
        <f t="shared" si="13"/>
        <v>0</v>
      </c>
      <c r="M52" s="21">
        <f t="shared" si="13"/>
        <v>0</v>
      </c>
      <c r="N52" s="21">
        <f t="shared" si="13"/>
        <v>0</v>
      </c>
      <c r="O52" s="21">
        <f t="shared" si="13"/>
        <v>0</v>
      </c>
      <c r="P52" s="21">
        <f t="shared" ca="1" si="14"/>
        <v>0</v>
      </c>
      <c r="Q52" s="21">
        <f t="shared" ca="1" si="14"/>
        <v>0</v>
      </c>
      <c r="R52" s="21">
        <f t="shared" ca="1" si="14"/>
        <v>0</v>
      </c>
      <c r="S52" s="21">
        <f t="shared" ca="1" si="14"/>
        <v>0</v>
      </c>
      <c r="T52" s="21">
        <f t="shared" ca="1" si="14"/>
        <v>0</v>
      </c>
      <c r="U52" s="21">
        <f t="shared" ca="1" si="14"/>
        <v>0</v>
      </c>
      <c r="V52" s="21">
        <f t="shared" ca="1" si="14"/>
        <v>0</v>
      </c>
      <c r="W52" s="21">
        <f t="shared" ca="1" si="14"/>
        <v>1</v>
      </c>
      <c r="X52" s="21">
        <f t="shared" ca="1" si="14"/>
        <v>0</v>
      </c>
      <c r="Z52" s="30">
        <f t="shared" ca="1" si="15"/>
        <v>227229</v>
      </c>
      <c r="AB52" s="8">
        <f ca="1">MMULT(ModelMatrix ThisRow,Parameters)</f>
        <v>12.441290550389677</v>
      </c>
      <c r="AC52" s="37">
        <f ca="1"/>
        <v>253036.88570662832</v>
      </c>
      <c r="AE52" s="31">
        <v>0.55941727293653232</v>
      </c>
      <c r="AF52" s="31" t="b">
        <v>1</v>
      </c>
      <c r="AG52" s="41">
        <f t="shared" si="20"/>
        <v>4</v>
      </c>
      <c r="AH52" s="41">
        <f t="shared" si="21"/>
        <v>36</v>
      </c>
      <c r="AI52" s="41">
        <v>4</v>
      </c>
      <c r="AL52" s="37">
        <f ca="1"/>
        <v>503.0277186265468</v>
      </c>
      <c r="AM52" s="37">
        <f ca="1"/>
        <v>-51.30509661991087</v>
      </c>
      <c r="AN52" s="37">
        <f ca="1"/>
        <v>-77.294176844192336</v>
      </c>
      <c r="AO52" s="39">
        <f ca="1"/>
        <v>-0.50135948959987853</v>
      </c>
      <c r="AQ52" s="19">
        <v>4</v>
      </c>
      <c r="AR52" s="19">
        <v>4</v>
      </c>
      <c r="AS52" t="b">
        <v>1</v>
      </c>
      <c r="AT52" s="42">
        <v>1</v>
      </c>
      <c r="AU52" s="42">
        <f ca="1"/>
        <v>9</v>
      </c>
      <c r="AV52" s="42">
        <f ca="1"/>
        <v>9</v>
      </c>
      <c r="AW52" s="44">
        <f ca="1"/>
        <v>253036.88570662832</v>
      </c>
      <c r="AX52" s="45">
        <f ca="1"/>
        <v>-0.50135948959987853</v>
      </c>
      <c r="AY52">
        <f ca="1"/>
        <v>-2.1111321349819561E-3</v>
      </c>
      <c r="AZ52" s="42">
        <v>4</v>
      </c>
      <c r="BA52" s="45">
        <f t="shared" ca="1" si="16"/>
        <v>-3.6789551838091489E-2</v>
      </c>
      <c r="BB52" s="45">
        <f t="shared" ca="1" si="17"/>
        <v>-1.1608681162675966E-2</v>
      </c>
      <c r="BC52" s="45" t="str">
        <f t="shared" ca="1" si="18"/>
        <v/>
      </c>
      <c r="BD52" s="42"/>
      <c r="BE52" s="48"/>
    </row>
    <row r="53" spans="1:57" x14ac:dyDescent="0.25">
      <c r="A53" s="19" t="b">
        <f t="shared" si="10"/>
        <v>0</v>
      </c>
      <c r="B53" s="19">
        <v>5</v>
      </c>
      <c r="C53" s="21">
        <f t="shared" si="11"/>
        <v>1</v>
      </c>
      <c r="D53" s="21">
        <f t="shared" ca="1" si="12"/>
        <v>10</v>
      </c>
      <c r="F53" s="21">
        <v>1</v>
      </c>
      <c r="G53" s="21">
        <f t="shared" si="19"/>
        <v>1</v>
      </c>
      <c r="H53" s="21">
        <f t="shared" si="13"/>
        <v>0</v>
      </c>
      <c r="I53" s="21">
        <f t="shared" si="13"/>
        <v>0</v>
      </c>
      <c r="J53" s="21">
        <f t="shared" si="13"/>
        <v>0</v>
      </c>
      <c r="K53" s="21">
        <f t="shared" si="13"/>
        <v>0</v>
      </c>
      <c r="L53" s="21">
        <f t="shared" si="13"/>
        <v>0</v>
      </c>
      <c r="M53" s="21">
        <f t="shared" si="13"/>
        <v>0</v>
      </c>
      <c r="N53" s="21">
        <f t="shared" si="13"/>
        <v>0</v>
      </c>
      <c r="O53" s="21">
        <f t="shared" si="13"/>
        <v>0</v>
      </c>
      <c r="P53" s="21">
        <f t="shared" ca="1" si="14"/>
        <v>0</v>
      </c>
      <c r="Q53" s="21">
        <f t="shared" ca="1" si="14"/>
        <v>0</v>
      </c>
      <c r="R53" s="21">
        <f t="shared" ca="1" si="14"/>
        <v>0</v>
      </c>
      <c r="S53" s="21">
        <f t="shared" ca="1" si="14"/>
        <v>0</v>
      </c>
      <c r="T53" s="21">
        <f t="shared" ca="1" si="14"/>
        <v>0</v>
      </c>
      <c r="U53" s="21">
        <f t="shared" ca="1" si="14"/>
        <v>0</v>
      </c>
      <c r="V53" s="21">
        <f t="shared" ca="1" si="14"/>
        <v>0</v>
      </c>
      <c r="W53" s="21">
        <f t="shared" ca="1" si="14"/>
        <v>0</v>
      </c>
      <c r="X53" s="21">
        <f t="shared" ca="1" si="14"/>
        <v>1</v>
      </c>
      <c r="Z53" s="30">
        <f t="shared" ca="1" si="15"/>
        <v>67948</v>
      </c>
      <c r="AB53" s="8">
        <f ca="1">MMULT(ModelMatrix ThisRow,Parameters)</f>
        <v>11.12649798573921</v>
      </c>
      <c r="AC53" s="37">
        <f ca="1"/>
        <v>67948.000000000553</v>
      </c>
      <c r="AE53" s="31">
        <v>1.0000000000000691</v>
      </c>
      <c r="AF53" s="31" t="b">
        <v>0</v>
      </c>
      <c r="AG53" s="41">
        <f t="shared" si="20"/>
        <v>4</v>
      </c>
      <c r="AH53" s="41">
        <f t="shared" si="21"/>
        <v>37</v>
      </c>
      <c r="AI53" s="41">
        <v>37</v>
      </c>
      <c r="AL53" s="37">
        <f ca="1"/>
        <v>260.66837169092946</v>
      </c>
      <c r="AM53" s="37">
        <f ca="1"/>
        <v>-2.1213650704566174E-12</v>
      </c>
      <c r="AN53" s="37" t="str">
        <f ca="1"/>
        <v/>
      </c>
      <c r="AO53" s="39" t="str">
        <f ca="1"/>
        <v/>
      </c>
      <c r="AQ53" s="19">
        <v>5</v>
      </c>
      <c r="AR53" s="19">
        <v>6</v>
      </c>
      <c r="AS53" t="b">
        <v>1</v>
      </c>
      <c r="AT53" s="42">
        <v>2</v>
      </c>
      <c r="AU53" s="42">
        <f ca="1"/>
        <v>5</v>
      </c>
      <c r="AV53" s="42">
        <f ca="1"/>
        <v>6</v>
      </c>
      <c r="AW53" s="44">
        <f ca="1"/>
        <v>537491.84894563397</v>
      </c>
      <c r="AX53" s="45">
        <f ca="1"/>
        <v>-1.1449009351775394</v>
      </c>
      <c r="AY53">
        <f ca="1"/>
        <v>1.0841637457733999E-2</v>
      </c>
      <c r="AZ53" s="42">
        <v>5</v>
      </c>
      <c r="BA53" s="45">
        <f t="shared" ca="1" si="16"/>
        <v>4.075071125644629E-2</v>
      </c>
      <c r="BB53" s="45">
        <f t="shared" ca="1" si="17"/>
        <v>-7.1170413761678569E-2</v>
      </c>
      <c r="BC53" s="45" t="str">
        <f t="shared" ca="1" si="18"/>
        <v/>
      </c>
      <c r="BD53" s="42"/>
      <c r="BE53" s="48"/>
    </row>
    <row r="54" spans="1:57" x14ac:dyDescent="0.25">
      <c r="A54" s="19" t="b">
        <f t="shared" si="10"/>
        <v>0</v>
      </c>
      <c r="B54" s="19">
        <v>6</v>
      </c>
      <c r="C54" s="21">
        <f t="shared" si="11"/>
        <v>2</v>
      </c>
      <c r="D54" s="21">
        <f t="shared" ca="1" si="12"/>
        <v>5</v>
      </c>
      <c r="F54" s="21">
        <v>1</v>
      </c>
      <c r="G54" s="21">
        <f t="shared" si="19"/>
        <v>0</v>
      </c>
      <c r="H54" s="21">
        <f t="shared" si="13"/>
        <v>1</v>
      </c>
      <c r="I54" s="21">
        <f t="shared" si="13"/>
        <v>0</v>
      </c>
      <c r="J54" s="21">
        <f t="shared" si="13"/>
        <v>0</v>
      </c>
      <c r="K54" s="21">
        <f t="shared" si="13"/>
        <v>0</v>
      </c>
      <c r="L54" s="21">
        <f t="shared" si="13"/>
        <v>0</v>
      </c>
      <c r="M54" s="21">
        <f t="shared" si="13"/>
        <v>0</v>
      </c>
      <c r="N54" s="21">
        <f t="shared" si="13"/>
        <v>0</v>
      </c>
      <c r="O54" s="21">
        <f t="shared" si="13"/>
        <v>0</v>
      </c>
      <c r="P54" s="21">
        <f t="shared" ca="1" si="14"/>
        <v>0</v>
      </c>
      <c r="Q54" s="21">
        <f t="shared" ca="1" si="14"/>
        <v>0</v>
      </c>
      <c r="R54" s="21">
        <f t="shared" ca="1" si="14"/>
        <v>0</v>
      </c>
      <c r="S54" s="21">
        <f t="shared" ca="1" si="14"/>
        <v>0</v>
      </c>
      <c r="T54" s="21">
        <f t="shared" ca="1" si="14"/>
        <v>1</v>
      </c>
      <c r="U54" s="21">
        <f t="shared" ca="1" si="14"/>
        <v>0</v>
      </c>
      <c r="V54" s="21">
        <f t="shared" ca="1" si="14"/>
        <v>0</v>
      </c>
      <c r="W54" s="21">
        <f t="shared" ca="1" si="14"/>
        <v>0</v>
      </c>
      <c r="X54" s="21">
        <f t="shared" ca="1" si="14"/>
        <v>0</v>
      </c>
      <c r="Z54" s="30">
        <f t="shared" ca="1" si="15"/>
        <v>445745</v>
      </c>
      <c r="AB54" s="8">
        <f ca="1">MMULT(ModelMatrix ThisRow,Parameters)</f>
        <v>13.19466887411666</v>
      </c>
      <c r="AC54" s="37">
        <f ca="1"/>
        <v>537491.84894563397</v>
      </c>
      <c r="AE54" s="31">
        <v>0.497333968531189</v>
      </c>
      <c r="AF54" s="31" t="b">
        <v>1</v>
      </c>
      <c r="AG54" s="41">
        <f t="shared" si="20"/>
        <v>5</v>
      </c>
      <c r="AH54" s="41">
        <f t="shared" si="21"/>
        <v>37</v>
      </c>
      <c r="AI54" s="41">
        <v>5</v>
      </c>
      <c r="AL54" s="37">
        <f ca="1"/>
        <v>733.13835593674537</v>
      </c>
      <c r="AM54" s="37">
        <f ca="1"/>
        <v>-125.14261217230575</v>
      </c>
      <c r="AN54" s="37">
        <f ca="1"/>
        <v>-176.50842796117956</v>
      </c>
      <c r="AO54" s="39">
        <f ca="1"/>
        <v>-1.1449009351775394</v>
      </c>
      <c r="AQ54" s="19">
        <v>6</v>
      </c>
      <c r="AR54" s="19">
        <v>7</v>
      </c>
      <c r="AS54" t="b">
        <v>1</v>
      </c>
      <c r="AT54" s="42">
        <v>2</v>
      </c>
      <c r="AU54" s="42">
        <f ca="1"/>
        <v>6</v>
      </c>
      <c r="AV54" s="42">
        <f ca="1"/>
        <v>7</v>
      </c>
      <c r="AW54" s="44">
        <f ca="1"/>
        <v>432903.84246933699</v>
      </c>
      <c r="AX54" s="45">
        <f ca="1"/>
        <v>-1.6345343731436326</v>
      </c>
      <c r="AY54">
        <f ca="1"/>
        <v>6.0791810933825529E-3</v>
      </c>
      <c r="AZ54" s="42">
        <v>6</v>
      </c>
      <c r="BA54" s="45">
        <f t="shared" ca="1" si="16"/>
        <v>8.8966052983476818E-2</v>
      </c>
      <c r="BB54" s="45">
        <f t="shared" ca="1" si="17"/>
        <v>6.295455101986998E-3</v>
      </c>
      <c r="BC54" s="45">
        <f t="shared" ca="1" si="18"/>
        <v>-0.17470801027746438</v>
      </c>
      <c r="BD54" s="42"/>
      <c r="BE54" s="48"/>
    </row>
    <row r="55" spans="1:57" x14ac:dyDescent="0.25">
      <c r="A55" s="19" t="b">
        <f t="shared" si="10"/>
        <v>0</v>
      </c>
      <c r="B55" s="19">
        <v>7</v>
      </c>
      <c r="C55" s="21">
        <f t="shared" si="11"/>
        <v>2</v>
      </c>
      <c r="D55" s="21">
        <f t="shared" ca="1" si="12"/>
        <v>6</v>
      </c>
      <c r="F55" s="21">
        <v>1</v>
      </c>
      <c r="G55" s="21">
        <f t="shared" si="19"/>
        <v>0</v>
      </c>
      <c r="H55" s="21">
        <f t="shared" si="13"/>
        <v>1</v>
      </c>
      <c r="I55" s="21">
        <f t="shared" si="13"/>
        <v>0</v>
      </c>
      <c r="J55" s="21">
        <f t="shared" si="13"/>
        <v>0</v>
      </c>
      <c r="K55" s="21">
        <f t="shared" si="13"/>
        <v>0</v>
      </c>
      <c r="L55" s="21">
        <f t="shared" si="13"/>
        <v>0</v>
      </c>
      <c r="M55" s="21">
        <f t="shared" si="13"/>
        <v>0</v>
      </c>
      <c r="N55" s="21">
        <f t="shared" si="13"/>
        <v>0</v>
      </c>
      <c r="O55" s="21">
        <f t="shared" si="13"/>
        <v>0</v>
      </c>
      <c r="P55" s="21">
        <f t="shared" ca="1" si="14"/>
        <v>0</v>
      </c>
      <c r="Q55" s="21">
        <f t="shared" ca="1" si="14"/>
        <v>0</v>
      </c>
      <c r="R55" s="21">
        <f t="shared" ca="1" si="14"/>
        <v>0</v>
      </c>
      <c r="S55" s="21">
        <f t="shared" ca="1" si="14"/>
        <v>0</v>
      </c>
      <c r="T55" s="21">
        <f t="shared" ca="1" si="14"/>
        <v>0</v>
      </c>
      <c r="U55" s="21">
        <f t="shared" ca="1" si="14"/>
        <v>0</v>
      </c>
      <c r="V55" s="21">
        <f t="shared" ca="1" si="14"/>
        <v>0</v>
      </c>
      <c r="W55" s="21">
        <f t="shared" ca="1" si="14"/>
        <v>0</v>
      </c>
      <c r="X55" s="21">
        <f t="shared" ca="1" si="14"/>
        <v>0</v>
      </c>
      <c r="Z55" s="30">
        <f t="shared" ca="1" si="15"/>
        <v>320996</v>
      </c>
      <c r="AB55" s="8">
        <f ca="1">MMULT(ModelMatrix ThisRow,Parameters)</f>
        <v>12.978270909503724</v>
      </c>
      <c r="AC55" s="37">
        <f ca="1"/>
        <v>432903.84246933699</v>
      </c>
      <c r="AE55" s="31">
        <v>0.54443912821408091</v>
      </c>
      <c r="AF55" s="31" t="b">
        <v>1</v>
      </c>
      <c r="AG55" s="41">
        <f t="shared" si="20"/>
        <v>6</v>
      </c>
      <c r="AH55" s="41">
        <f t="shared" si="21"/>
        <v>37</v>
      </c>
      <c r="AI55" s="41">
        <v>6</v>
      </c>
      <c r="AL55" s="37">
        <f ca="1"/>
        <v>657.95428600271077</v>
      </c>
      <c r="AM55" s="37">
        <f ca="1"/>
        <v>-170.08452539949855</v>
      </c>
      <c r="AN55" s="37">
        <f ca="1"/>
        <v>-251.99480914683301</v>
      </c>
      <c r="AO55" s="39">
        <f ca="1"/>
        <v>-1.6345343731436326</v>
      </c>
      <c r="AQ55" s="19">
        <v>7</v>
      </c>
      <c r="AR55" s="19">
        <v>8</v>
      </c>
      <c r="AS55" t="b">
        <v>1</v>
      </c>
      <c r="AT55" s="42">
        <v>2</v>
      </c>
      <c r="AU55" s="42">
        <f ca="1"/>
        <v>7</v>
      </c>
      <c r="AV55" s="42">
        <f ca="1"/>
        <v>8</v>
      </c>
      <c r="AW55" s="44">
        <f ca="1"/>
        <v>381415.84188768623</v>
      </c>
      <c r="AX55" s="45">
        <f ca="1"/>
        <v>2.0567644054534067</v>
      </c>
      <c r="AY55">
        <f ca="1"/>
        <v>3.7346545619070162E-3</v>
      </c>
      <c r="AZ55" s="42">
        <v>7</v>
      </c>
      <c r="BA55" s="45">
        <f t="shared" ca="1" si="16"/>
        <v>3.104089370323318E-2</v>
      </c>
      <c r="BB55" s="45">
        <f t="shared" ca="1" si="17"/>
        <v>-0.10686966324768589</v>
      </c>
      <c r="BC55" s="45">
        <f t="shared" ca="1" si="18"/>
        <v>-0.20127748339374038</v>
      </c>
      <c r="BD55" s="42"/>
      <c r="BE55" s="48"/>
    </row>
    <row r="56" spans="1:57" x14ac:dyDescent="0.25">
      <c r="A56" s="19" t="b">
        <f t="shared" si="10"/>
        <v>0</v>
      </c>
      <c r="B56" s="19">
        <v>8</v>
      </c>
      <c r="C56" s="21">
        <f t="shared" si="11"/>
        <v>2</v>
      </c>
      <c r="D56" s="21">
        <f t="shared" ca="1" si="12"/>
        <v>7</v>
      </c>
      <c r="F56" s="21">
        <v>1</v>
      </c>
      <c r="G56" s="21">
        <f t="shared" si="19"/>
        <v>0</v>
      </c>
      <c r="H56" s="21">
        <f t="shared" si="13"/>
        <v>1</v>
      </c>
      <c r="I56" s="21">
        <f t="shared" si="13"/>
        <v>0</v>
      </c>
      <c r="J56" s="21">
        <f t="shared" si="13"/>
        <v>0</v>
      </c>
      <c r="K56" s="21">
        <f t="shared" si="13"/>
        <v>0</v>
      </c>
      <c r="L56" s="21">
        <f t="shared" si="13"/>
        <v>0</v>
      </c>
      <c r="M56" s="21">
        <f t="shared" si="13"/>
        <v>0</v>
      </c>
      <c r="N56" s="21">
        <f t="shared" si="13"/>
        <v>0</v>
      </c>
      <c r="O56" s="21">
        <f t="shared" si="13"/>
        <v>0</v>
      </c>
      <c r="P56" s="21">
        <f t="shared" ca="1" si="14"/>
        <v>0</v>
      </c>
      <c r="Q56" s="21">
        <f t="shared" ca="1" si="14"/>
        <v>0</v>
      </c>
      <c r="R56" s="21">
        <f t="shared" ca="1" si="14"/>
        <v>0</v>
      </c>
      <c r="S56" s="21">
        <f t="shared" ca="1" si="14"/>
        <v>0</v>
      </c>
      <c r="T56" s="21">
        <f t="shared" ca="1" si="14"/>
        <v>0</v>
      </c>
      <c r="U56" s="21">
        <f t="shared" ca="1" si="14"/>
        <v>1</v>
      </c>
      <c r="V56" s="21">
        <f t="shared" ca="1" si="14"/>
        <v>0</v>
      </c>
      <c r="W56" s="21">
        <f t="shared" ca="1" si="14"/>
        <v>0</v>
      </c>
      <c r="X56" s="21">
        <f t="shared" ca="1" si="14"/>
        <v>0</v>
      </c>
      <c r="Z56" s="30">
        <f t="shared" ca="1" si="15"/>
        <v>527804</v>
      </c>
      <c r="AB56" s="8">
        <f ca="1">MMULT(ModelMatrix ThisRow,Parameters)</f>
        <v>12.851645507436054</v>
      </c>
      <c r="AC56" s="37">
        <f ca="1"/>
        <v>381415.84188768623</v>
      </c>
      <c r="AE56" s="31">
        <v>0.44120952285038995</v>
      </c>
      <c r="AF56" s="31" t="b">
        <v>1</v>
      </c>
      <c r="AG56" s="41">
        <f t="shared" si="20"/>
        <v>7</v>
      </c>
      <c r="AH56" s="41">
        <f t="shared" si="21"/>
        <v>37</v>
      </c>
      <c r="AI56" s="41">
        <v>7</v>
      </c>
      <c r="AL56" s="37">
        <f ca="1"/>
        <v>617.58873199540017</v>
      </c>
      <c r="AM56" s="37">
        <f ca="1"/>
        <v>237.03178268706509</v>
      </c>
      <c r="AN56" s="37">
        <f ca="1"/>
        <v>317.089663165307</v>
      </c>
      <c r="AO56" s="39">
        <f ca="1"/>
        <v>2.0567644054534067</v>
      </c>
      <c r="AQ56" s="19">
        <v>8</v>
      </c>
      <c r="AR56" s="19">
        <v>9</v>
      </c>
      <c r="AS56" t="b">
        <v>1</v>
      </c>
      <c r="AT56" s="42">
        <v>2</v>
      </c>
      <c r="AU56" s="42">
        <f ca="1"/>
        <v>8</v>
      </c>
      <c r="AV56" s="42">
        <f ca="1"/>
        <v>9</v>
      </c>
      <c r="AW56" s="44">
        <f ca="1"/>
        <v>234713.35240398321</v>
      </c>
      <c r="AX56" s="45">
        <f ca="1"/>
        <v>0.56097148550701603</v>
      </c>
      <c r="AY56">
        <f ca="1"/>
        <v>-2.9455014927568836E-3</v>
      </c>
      <c r="AZ56" s="42">
        <v>8</v>
      </c>
      <c r="BA56" s="45">
        <f t="shared" ca="1" si="16"/>
        <v>-0.11448267853708745</v>
      </c>
      <c r="BB56" s="45">
        <f t="shared" ca="1" si="17"/>
        <v>-5.2353087920591901E-3</v>
      </c>
      <c r="BC56" s="45">
        <f t="shared" ca="1" si="18"/>
        <v>-0.49297868961520103</v>
      </c>
      <c r="BD56" s="42"/>
      <c r="BE56" s="48"/>
    </row>
    <row r="57" spans="1:57" x14ac:dyDescent="0.25">
      <c r="A57" s="19" t="b">
        <f t="shared" si="10"/>
        <v>0</v>
      </c>
      <c r="B57" s="19">
        <v>9</v>
      </c>
      <c r="C57" s="21">
        <f t="shared" si="11"/>
        <v>2</v>
      </c>
      <c r="D57" s="21">
        <f t="shared" ca="1" si="12"/>
        <v>8</v>
      </c>
      <c r="F57" s="21">
        <v>1</v>
      </c>
      <c r="G57" s="21">
        <f t="shared" si="19"/>
        <v>0</v>
      </c>
      <c r="H57" s="21">
        <f t="shared" si="13"/>
        <v>1</v>
      </c>
      <c r="I57" s="21">
        <f t="shared" si="13"/>
        <v>0</v>
      </c>
      <c r="J57" s="21">
        <f t="shared" si="13"/>
        <v>0</v>
      </c>
      <c r="K57" s="21">
        <f t="shared" si="13"/>
        <v>0</v>
      </c>
      <c r="L57" s="21">
        <f t="shared" si="13"/>
        <v>0</v>
      </c>
      <c r="M57" s="21">
        <f t="shared" si="13"/>
        <v>0</v>
      </c>
      <c r="N57" s="21">
        <f t="shared" si="13"/>
        <v>0</v>
      </c>
      <c r="O57" s="21">
        <f t="shared" si="13"/>
        <v>0</v>
      </c>
      <c r="P57" s="21">
        <f t="shared" ca="1" si="14"/>
        <v>0</v>
      </c>
      <c r="Q57" s="21">
        <f t="shared" ca="1" si="14"/>
        <v>0</v>
      </c>
      <c r="R57" s="21">
        <f t="shared" ca="1" si="14"/>
        <v>0</v>
      </c>
      <c r="S57" s="21">
        <f t="shared" ca="1" si="14"/>
        <v>0</v>
      </c>
      <c r="T57" s="21">
        <f t="shared" ca="1" si="14"/>
        <v>0</v>
      </c>
      <c r="U57" s="21">
        <f t="shared" ca="1" si="14"/>
        <v>0</v>
      </c>
      <c r="V57" s="21">
        <f t="shared" ca="1" si="14"/>
        <v>1</v>
      </c>
      <c r="W57" s="21">
        <f t="shared" ca="1" si="14"/>
        <v>0</v>
      </c>
      <c r="X57" s="21">
        <f t="shared" ca="1" si="14"/>
        <v>0</v>
      </c>
      <c r="Z57" s="30">
        <f t="shared" ca="1" si="15"/>
        <v>266172</v>
      </c>
      <c r="AB57" s="8">
        <f ca="1">MMULT(ModelMatrix ThisRow,Parameters)</f>
        <v>12.366120271588494</v>
      </c>
      <c r="AC57" s="37">
        <f ca="1"/>
        <v>234713.35240398321</v>
      </c>
      <c r="AE57" s="31">
        <v>0.43627713071869578</v>
      </c>
      <c r="AF57" s="31" t="b">
        <v>1</v>
      </c>
      <c r="AG57" s="41">
        <f t="shared" si="20"/>
        <v>8</v>
      </c>
      <c r="AH57" s="41">
        <f t="shared" si="21"/>
        <v>37</v>
      </c>
      <c r="AI57" s="41">
        <v>8</v>
      </c>
      <c r="AL57" s="37">
        <f ca="1"/>
        <v>484.4722411077679</v>
      </c>
      <c r="AM57" s="37">
        <f ca="1"/>
        <v>64.933849510314886</v>
      </c>
      <c r="AN57" s="37">
        <f ca="1"/>
        <v>86.484508830047034</v>
      </c>
      <c r="AO57" s="39">
        <f ca="1"/>
        <v>0.56097148550701603</v>
      </c>
      <c r="AQ57" s="19">
        <v>9</v>
      </c>
      <c r="AR57" s="19">
        <v>10</v>
      </c>
      <c r="AS57" t="b">
        <v>1</v>
      </c>
      <c r="AT57" s="42">
        <v>2</v>
      </c>
      <c r="AU57" s="42">
        <f ca="1"/>
        <v>9</v>
      </c>
      <c r="AV57" s="42">
        <f ca="1"/>
        <v>10</v>
      </c>
      <c r="AW57" s="44">
        <f ca="1"/>
        <v>399238.11429336114</v>
      </c>
      <c r="AX57" s="45">
        <f ca="1"/>
        <v>0.50135948960052024</v>
      </c>
      <c r="AY57">
        <f ca="1"/>
        <v>4.5461988058911277E-3</v>
      </c>
      <c r="AZ57" s="42">
        <v>9</v>
      </c>
      <c r="BA57" s="45">
        <f t="shared" ca="1" si="16"/>
        <v>-1.099120794378905E-14</v>
      </c>
      <c r="BB57" s="45">
        <f t="shared" ca="1" si="17"/>
        <v>3.2085445411667024E-13</v>
      </c>
      <c r="BC57" s="45">
        <f t="shared" ca="1" si="18"/>
        <v>-6.7789189760640564E-2</v>
      </c>
      <c r="BD57" s="42"/>
      <c r="BE57" s="48"/>
    </row>
    <row r="58" spans="1:57" x14ac:dyDescent="0.25">
      <c r="A58" s="19" t="b">
        <f t="shared" si="10"/>
        <v>0</v>
      </c>
      <c r="B58" s="19">
        <v>10</v>
      </c>
      <c r="C58" s="21">
        <f t="shared" si="11"/>
        <v>2</v>
      </c>
      <c r="D58" s="21">
        <f t="shared" ca="1" si="12"/>
        <v>9</v>
      </c>
      <c r="F58" s="21">
        <v>1</v>
      </c>
      <c r="G58" s="21">
        <f t="shared" si="19"/>
        <v>0</v>
      </c>
      <c r="H58" s="21">
        <f t="shared" si="13"/>
        <v>1</v>
      </c>
      <c r="I58" s="21">
        <f t="shared" si="13"/>
        <v>0</v>
      </c>
      <c r="J58" s="21">
        <f t="shared" si="13"/>
        <v>0</v>
      </c>
      <c r="K58" s="21">
        <f t="shared" si="13"/>
        <v>0</v>
      </c>
      <c r="L58" s="21">
        <f t="shared" si="13"/>
        <v>0</v>
      </c>
      <c r="M58" s="21">
        <f t="shared" si="13"/>
        <v>0</v>
      </c>
      <c r="N58" s="21">
        <f t="shared" si="13"/>
        <v>0</v>
      </c>
      <c r="O58" s="21">
        <f t="shared" si="13"/>
        <v>0</v>
      </c>
      <c r="P58" s="21">
        <f t="shared" ca="1" si="14"/>
        <v>0</v>
      </c>
      <c r="Q58" s="21">
        <f t="shared" ca="1" si="14"/>
        <v>0</v>
      </c>
      <c r="R58" s="21">
        <f t="shared" ca="1" si="14"/>
        <v>0</v>
      </c>
      <c r="S58" s="21">
        <f t="shared" ca="1" si="14"/>
        <v>0</v>
      </c>
      <c r="T58" s="21">
        <f t="shared" ca="1" si="14"/>
        <v>0</v>
      </c>
      <c r="U58" s="21">
        <f t="shared" ca="1" si="14"/>
        <v>0</v>
      </c>
      <c r="V58" s="21">
        <f t="shared" ca="1" si="14"/>
        <v>0</v>
      </c>
      <c r="W58" s="21">
        <f t="shared" ca="1" si="14"/>
        <v>1</v>
      </c>
      <c r="X58" s="21">
        <f t="shared" ca="1" si="14"/>
        <v>0</v>
      </c>
      <c r="Z58" s="30">
        <f t="shared" ca="1" si="15"/>
        <v>425046</v>
      </c>
      <c r="AB58" s="8">
        <f ca="1">MMULT(ModelMatrix ThisRow,Parameters)</f>
        <v>12.897313295548614</v>
      </c>
      <c r="AC58" s="37">
        <f ca="1"/>
        <v>399238.11429336114</v>
      </c>
      <c r="AE58" s="31">
        <v>0.7207589226559652</v>
      </c>
      <c r="AF58" s="31" t="b">
        <v>1</v>
      </c>
      <c r="AG58" s="41">
        <f t="shared" si="20"/>
        <v>9</v>
      </c>
      <c r="AH58" s="41">
        <f t="shared" si="21"/>
        <v>37</v>
      </c>
      <c r="AI58" s="41">
        <v>9</v>
      </c>
      <c r="AL58" s="37">
        <f ca="1"/>
        <v>631.85292140921615</v>
      </c>
      <c r="AM58" s="37">
        <f ca="1"/>
        <v>40.844767559323387</v>
      </c>
      <c r="AN58" s="37">
        <f ca="1"/>
        <v>77.294176844291258</v>
      </c>
      <c r="AO58" s="39">
        <f ca="1"/>
        <v>0.50135948960052024</v>
      </c>
      <c r="AQ58" s="19">
        <v>10</v>
      </c>
      <c r="AR58" s="19">
        <v>11</v>
      </c>
      <c r="AS58" t="b">
        <v>1</v>
      </c>
      <c r="AT58" s="42">
        <v>3</v>
      </c>
      <c r="AU58" s="42">
        <f ca="1"/>
        <v>4</v>
      </c>
      <c r="AV58" s="42">
        <f ca="1"/>
        <v>6</v>
      </c>
      <c r="AW58" s="44">
        <f ca="1"/>
        <v>1054357.8079687259</v>
      </c>
      <c r="AX58" s="45">
        <f ca="1"/>
        <v>-0.40501739887444438</v>
      </c>
      <c r="AY58">
        <f ca="1"/>
        <v>3.4377333939567267E-2</v>
      </c>
      <c r="AZ58" s="42">
        <v>10</v>
      </c>
      <c r="BA58" s="45" t="str">
        <f t="shared" si="16"/>
        <v/>
      </c>
      <c r="BB58" s="45" t="str">
        <f t="shared" ca="1" si="17"/>
        <v/>
      </c>
      <c r="BC58" s="45">
        <f t="shared" ca="1" si="18"/>
        <v>0.5347222132480316</v>
      </c>
      <c r="BD58" s="42"/>
      <c r="BE58" s="48"/>
    </row>
    <row r="59" spans="1:57" x14ac:dyDescent="0.25">
      <c r="A59" s="19" t="b">
        <f t="shared" si="10"/>
        <v>0</v>
      </c>
      <c r="B59" s="19">
        <v>11</v>
      </c>
      <c r="C59" s="21">
        <f t="shared" si="11"/>
        <v>3</v>
      </c>
      <c r="D59" s="21">
        <f t="shared" ca="1" si="12"/>
        <v>4</v>
      </c>
      <c r="F59" s="21">
        <v>1</v>
      </c>
      <c r="G59" s="21">
        <f t="shared" si="19"/>
        <v>0</v>
      </c>
      <c r="H59" s="21">
        <f t="shared" si="13"/>
        <v>0</v>
      </c>
      <c r="I59" s="21">
        <f t="shared" si="13"/>
        <v>0</v>
      </c>
      <c r="J59" s="21">
        <f t="shared" si="13"/>
        <v>0</v>
      </c>
      <c r="K59" s="21">
        <f t="shared" si="13"/>
        <v>0</v>
      </c>
      <c r="L59" s="21">
        <f t="shared" si="13"/>
        <v>0</v>
      </c>
      <c r="M59" s="21">
        <f t="shared" si="13"/>
        <v>0</v>
      </c>
      <c r="N59" s="21">
        <f t="shared" si="13"/>
        <v>0</v>
      </c>
      <c r="O59" s="21">
        <f t="shared" si="13"/>
        <v>0</v>
      </c>
      <c r="P59" s="21">
        <f t="shared" ca="1" si="14"/>
        <v>0</v>
      </c>
      <c r="Q59" s="21">
        <f t="shared" ca="1" si="14"/>
        <v>0</v>
      </c>
      <c r="R59" s="21">
        <f t="shared" ca="1" si="14"/>
        <v>0</v>
      </c>
      <c r="S59" s="21">
        <f t="shared" ca="1" si="14"/>
        <v>1</v>
      </c>
      <c r="T59" s="21">
        <f t="shared" ca="1" si="14"/>
        <v>0</v>
      </c>
      <c r="U59" s="21">
        <f t="shared" ca="1" si="14"/>
        <v>0</v>
      </c>
      <c r="V59" s="21">
        <f t="shared" ca="1" si="14"/>
        <v>0</v>
      </c>
      <c r="W59" s="21">
        <f t="shared" ca="1" si="14"/>
        <v>0</v>
      </c>
      <c r="X59" s="21">
        <f t="shared" ca="1" si="14"/>
        <v>0</v>
      </c>
      <c r="Z59" s="30">
        <f t="shared" ca="1" si="15"/>
        <v>1016654</v>
      </c>
      <c r="AB59" s="8">
        <f ca="1">MMULT(ModelMatrix ThisRow,Parameters)</f>
        <v>13.868442426725583</v>
      </c>
      <c r="AC59" s="37">
        <f ca="1"/>
        <v>1054357.8079687259</v>
      </c>
      <c r="AE59" s="31">
        <v>0.65418806580213351</v>
      </c>
      <c r="AF59" s="31" t="b">
        <v>1</v>
      </c>
      <c r="AG59" s="41">
        <f t="shared" si="20"/>
        <v>10</v>
      </c>
      <c r="AH59" s="41">
        <f t="shared" si="21"/>
        <v>37</v>
      </c>
      <c r="AI59" s="41">
        <v>10</v>
      </c>
      <c r="AL59" s="37">
        <f ca="1"/>
        <v>1026.8192674315796</v>
      </c>
      <c r="AM59" s="37">
        <f ca="1"/>
        <v>-36.719030470703792</v>
      </c>
      <c r="AN59" s="37">
        <f ca="1"/>
        <v>-62.441196592409469</v>
      </c>
      <c r="AO59" s="39">
        <f ca="1"/>
        <v>-0.40501739887444438</v>
      </c>
      <c r="AQ59" s="19">
        <v>11</v>
      </c>
      <c r="AR59" s="19">
        <v>12</v>
      </c>
      <c r="AS59" t="b">
        <v>1</v>
      </c>
      <c r="AT59" s="42">
        <v>3</v>
      </c>
      <c r="AU59" s="42">
        <f ca="1"/>
        <v>5</v>
      </c>
      <c r="AV59" s="42">
        <f ca="1"/>
        <v>7</v>
      </c>
      <c r="AW59" s="44">
        <f ca="1"/>
        <v>693987.90386121592</v>
      </c>
      <c r="AX59" s="45">
        <f ca="1"/>
        <v>0.61775915948846805</v>
      </c>
      <c r="AY59" s="42">
        <f ca="1"/>
        <v>1.7967747399388896E-2</v>
      </c>
      <c r="AZ59" s="42"/>
      <c r="BA59" s="42"/>
      <c r="BB59" s="42"/>
      <c r="BC59" s="42"/>
      <c r="BD59" s="42"/>
      <c r="BE59" s="48"/>
    </row>
    <row r="60" spans="1:57" x14ac:dyDescent="0.25">
      <c r="A60" s="19" t="b">
        <f t="shared" si="10"/>
        <v>0</v>
      </c>
      <c r="B60" s="19">
        <v>12</v>
      </c>
      <c r="C60" s="21">
        <f t="shared" si="11"/>
        <v>3</v>
      </c>
      <c r="D60" s="21">
        <f t="shared" ca="1" si="12"/>
        <v>5</v>
      </c>
      <c r="F60" s="21">
        <v>1</v>
      </c>
      <c r="G60" s="21">
        <f t="shared" si="19"/>
        <v>0</v>
      </c>
      <c r="H60" s="21">
        <f t="shared" si="13"/>
        <v>0</v>
      </c>
      <c r="I60" s="21">
        <f t="shared" si="13"/>
        <v>0</v>
      </c>
      <c r="J60" s="21">
        <f t="shared" si="13"/>
        <v>0</v>
      </c>
      <c r="K60" s="21">
        <f t="shared" si="13"/>
        <v>0</v>
      </c>
      <c r="L60" s="21">
        <f t="shared" si="13"/>
        <v>0</v>
      </c>
      <c r="M60" s="21">
        <f t="shared" si="13"/>
        <v>0</v>
      </c>
      <c r="N60" s="21">
        <f t="shared" si="13"/>
        <v>0</v>
      </c>
      <c r="O60" s="21">
        <f t="shared" si="13"/>
        <v>0</v>
      </c>
      <c r="P60" s="21">
        <f t="shared" ca="1" si="14"/>
        <v>0</v>
      </c>
      <c r="Q60" s="21">
        <f t="shared" ca="1" si="14"/>
        <v>0</v>
      </c>
      <c r="R60" s="21">
        <f t="shared" ca="1" si="14"/>
        <v>0</v>
      </c>
      <c r="S60" s="21">
        <f t="shared" ca="1" si="14"/>
        <v>0</v>
      </c>
      <c r="T60" s="21">
        <f t="shared" ca="1" si="14"/>
        <v>1</v>
      </c>
      <c r="U60" s="21">
        <f t="shared" ca="1" si="14"/>
        <v>0</v>
      </c>
      <c r="V60" s="21">
        <f t="shared" ca="1" si="14"/>
        <v>0</v>
      </c>
      <c r="W60" s="21">
        <f t="shared" ca="1" si="14"/>
        <v>0</v>
      </c>
      <c r="X60" s="21">
        <f t="shared" ca="1" si="14"/>
        <v>0</v>
      </c>
      <c r="Z60" s="30">
        <f t="shared" ca="1" si="15"/>
        <v>750816</v>
      </c>
      <c r="AB60" s="8">
        <f ca="1">MMULT(ModelMatrix ThisRow,Parameters)</f>
        <v>13.450209809742255</v>
      </c>
      <c r="AC60" s="37">
        <f ca="1"/>
        <v>693987.90386121592</v>
      </c>
      <c r="AE60" s="31">
        <v>0.48697225634538527</v>
      </c>
      <c r="AF60" s="31" t="b">
        <v>1</v>
      </c>
      <c r="AG60" s="41">
        <f t="shared" si="20"/>
        <v>11</v>
      </c>
      <c r="AH60" s="41">
        <f t="shared" si="21"/>
        <v>37</v>
      </c>
      <c r="AI60" s="41">
        <v>11</v>
      </c>
      <c r="AL60" s="37">
        <f ca="1"/>
        <v>833.0593639478617</v>
      </c>
      <c r="AM60" s="37">
        <f ca="1"/>
        <v>68.216142328052328</v>
      </c>
      <c r="AN60" s="37">
        <f ca="1"/>
        <v>95.239417446209302</v>
      </c>
      <c r="AO60" s="39">
        <f ca="1"/>
        <v>0.61775915948846805</v>
      </c>
      <c r="AQ60" s="19">
        <v>12</v>
      </c>
      <c r="AR60" s="19">
        <v>13</v>
      </c>
      <c r="AS60" t="b">
        <v>1</v>
      </c>
      <c r="AT60" s="42">
        <v>3</v>
      </c>
      <c r="AU60" s="42">
        <f ca="1"/>
        <v>7</v>
      </c>
      <c r="AV60" s="42">
        <f ca="1"/>
        <v>9</v>
      </c>
      <c r="AW60" s="44">
        <f ca="1"/>
        <v>492468.82744424633</v>
      </c>
      <c r="AX60" s="45">
        <f ca="1"/>
        <v>4.6892683067823834E-2</v>
      </c>
      <c r="AY60" s="42">
        <f ca="1"/>
        <v>8.7914963132978054E-3</v>
      </c>
      <c r="AZ60" s="42"/>
      <c r="BA60" s="42"/>
      <c r="BB60" s="42"/>
      <c r="BC60" s="42"/>
      <c r="BD60" s="42"/>
      <c r="BE60" s="48"/>
    </row>
    <row r="61" spans="1:57" x14ac:dyDescent="0.25">
      <c r="A61" s="19" t="b">
        <f t="shared" si="10"/>
        <v>0</v>
      </c>
      <c r="B61" s="19">
        <v>13</v>
      </c>
      <c r="C61" s="21">
        <f t="shared" si="11"/>
        <v>3</v>
      </c>
      <c r="D61" s="21">
        <f t="shared" ca="1" si="12"/>
        <v>7</v>
      </c>
      <c r="F61" s="21">
        <v>1</v>
      </c>
      <c r="G61" s="21">
        <f t="shared" si="19"/>
        <v>0</v>
      </c>
      <c r="H61" s="21">
        <f t="shared" si="13"/>
        <v>0</v>
      </c>
      <c r="I61" s="21">
        <f t="shared" si="13"/>
        <v>0</v>
      </c>
      <c r="J61" s="21">
        <f t="shared" si="13"/>
        <v>0</v>
      </c>
      <c r="K61" s="21">
        <f t="shared" si="13"/>
        <v>0</v>
      </c>
      <c r="L61" s="21">
        <f t="shared" si="13"/>
        <v>0</v>
      </c>
      <c r="M61" s="21">
        <f t="shared" si="13"/>
        <v>0</v>
      </c>
      <c r="N61" s="21">
        <f t="shared" si="13"/>
        <v>0</v>
      </c>
      <c r="O61" s="21">
        <f t="shared" si="13"/>
        <v>0</v>
      </c>
      <c r="P61" s="21">
        <f t="shared" ca="1" si="14"/>
        <v>0</v>
      </c>
      <c r="Q61" s="21">
        <f t="shared" ca="1" si="14"/>
        <v>0</v>
      </c>
      <c r="R61" s="21">
        <f t="shared" ca="1" si="14"/>
        <v>0</v>
      </c>
      <c r="S61" s="21">
        <f t="shared" ca="1" si="14"/>
        <v>0</v>
      </c>
      <c r="T61" s="21">
        <f t="shared" ca="1" si="14"/>
        <v>0</v>
      </c>
      <c r="U61" s="21">
        <f t="shared" ca="1" si="14"/>
        <v>1</v>
      </c>
      <c r="V61" s="21">
        <f t="shared" ca="1" si="14"/>
        <v>0</v>
      </c>
      <c r="W61" s="21">
        <f t="shared" ca="1" si="14"/>
        <v>0</v>
      </c>
      <c r="X61" s="21">
        <f t="shared" ca="1" si="14"/>
        <v>0</v>
      </c>
      <c r="Z61" s="30">
        <f t="shared" ca="1" si="15"/>
        <v>495992</v>
      </c>
      <c r="AB61" s="8">
        <f ca="1">MMULT(ModelMatrix ThisRow,Parameters)</f>
        <v>13.107186443061648</v>
      </c>
      <c r="AC61" s="37">
        <f ca="1"/>
        <v>492468.82744424633</v>
      </c>
      <c r="AE61" s="31">
        <v>0.5177371101727275</v>
      </c>
      <c r="AF61" s="31" t="b">
        <v>1</v>
      </c>
      <c r="AG61" s="41">
        <f t="shared" si="20"/>
        <v>12</v>
      </c>
      <c r="AH61" s="41">
        <f t="shared" si="21"/>
        <v>37</v>
      </c>
      <c r="AI61" s="41">
        <v>12</v>
      </c>
      <c r="AL61" s="37">
        <f ca="1"/>
        <v>701.76123250308319</v>
      </c>
      <c r="AM61" s="37">
        <f ca="1"/>
        <v>5.0204719106340647</v>
      </c>
      <c r="AN61" s="37">
        <f ca="1"/>
        <v>7.229406070753102</v>
      </c>
      <c r="AO61" s="39">
        <f ca="1"/>
        <v>4.6892683067823834E-2</v>
      </c>
      <c r="AQ61" s="19">
        <v>13</v>
      </c>
      <c r="AR61" s="19">
        <v>14</v>
      </c>
      <c r="AS61" t="b">
        <v>1</v>
      </c>
      <c r="AT61" s="42">
        <v>3</v>
      </c>
      <c r="AU61" s="42">
        <f ca="1"/>
        <v>8</v>
      </c>
      <c r="AV61" s="42">
        <f ca="1"/>
        <v>10</v>
      </c>
      <c r="AW61" s="44">
        <f ca="1"/>
        <v>303052.46072588343</v>
      </c>
      <c r="AX61" s="45">
        <f ca="1"/>
        <v>-0.39131493877941564</v>
      </c>
      <c r="AY61" s="42">
        <f ca="1"/>
        <v>1.6634691440724735E-4</v>
      </c>
      <c r="AZ61" s="42"/>
      <c r="BA61" s="42"/>
      <c r="BB61" s="42"/>
      <c r="BC61" s="42"/>
      <c r="BD61" s="42"/>
      <c r="BE61" s="48"/>
    </row>
    <row r="62" spans="1:57" x14ac:dyDescent="0.25">
      <c r="A62" s="19" t="b">
        <f t="shared" si="10"/>
        <v>0</v>
      </c>
      <c r="B62" s="19">
        <v>14</v>
      </c>
      <c r="C62" s="21">
        <f t="shared" si="11"/>
        <v>3</v>
      </c>
      <c r="D62" s="21">
        <f t="shared" ca="1" si="12"/>
        <v>8</v>
      </c>
      <c r="F62" s="21">
        <v>1</v>
      </c>
      <c r="G62" s="21">
        <f t="shared" si="19"/>
        <v>0</v>
      </c>
      <c r="H62" s="21">
        <f t="shared" si="13"/>
        <v>0</v>
      </c>
      <c r="I62" s="21">
        <f t="shared" si="13"/>
        <v>0</v>
      </c>
      <c r="J62" s="21">
        <f t="shared" si="13"/>
        <v>0</v>
      </c>
      <c r="K62" s="21">
        <f t="shared" si="13"/>
        <v>0</v>
      </c>
      <c r="L62" s="21">
        <f t="shared" si="13"/>
        <v>0</v>
      </c>
      <c r="M62" s="21">
        <f t="shared" si="13"/>
        <v>0</v>
      </c>
      <c r="N62" s="21">
        <f t="shared" si="13"/>
        <v>0</v>
      </c>
      <c r="O62" s="21">
        <f t="shared" si="13"/>
        <v>0</v>
      </c>
      <c r="P62" s="21">
        <f t="shared" ca="1" si="14"/>
        <v>0</v>
      </c>
      <c r="Q62" s="21">
        <f t="shared" ca="1" si="14"/>
        <v>0</v>
      </c>
      <c r="R62" s="21">
        <f t="shared" ca="1" si="14"/>
        <v>0</v>
      </c>
      <c r="S62" s="21">
        <f t="shared" ca="1" si="14"/>
        <v>0</v>
      </c>
      <c r="T62" s="21">
        <f t="shared" ca="1" si="14"/>
        <v>0</v>
      </c>
      <c r="U62" s="21">
        <f t="shared" ca="1" si="14"/>
        <v>0</v>
      </c>
      <c r="V62" s="21">
        <f t="shared" ca="1" si="14"/>
        <v>1</v>
      </c>
      <c r="W62" s="21">
        <f t="shared" ca="1" si="14"/>
        <v>0</v>
      </c>
      <c r="X62" s="21">
        <f t="shared" ca="1" si="14"/>
        <v>0</v>
      </c>
      <c r="Z62" s="30">
        <f t="shared" ca="1" si="15"/>
        <v>280405</v>
      </c>
      <c r="AB62" s="8">
        <f ca="1">MMULT(ModelMatrix ThisRow,Parameters)</f>
        <v>12.621661207214089</v>
      </c>
      <c r="AC62" s="37">
        <f ca="1"/>
        <v>303052.46072588343</v>
      </c>
      <c r="AE62" s="31">
        <v>0.53497822845087351</v>
      </c>
      <c r="AF62" s="31" t="b">
        <v>1</v>
      </c>
      <c r="AG62" s="41">
        <f t="shared" si="20"/>
        <v>13</v>
      </c>
      <c r="AH62" s="41">
        <f t="shared" si="21"/>
        <v>37</v>
      </c>
      <c r="AI62" s="41">
        <v>13</v>
      </c>
      <c r="AL62" s="37">
        <f ca="1"/>
        <v>550.50200792175451</v>
      </c>
      <c r="AM62" s="37">
        <f ca="1"/>
        <v>-41.139651445381141</v>
      </c>
      <c r="AN62" s="37">
        <f ca="1"/>
        <v>-60.328699680002579</v>
      </c>
      <c r="AO62" s="39">
        <f ca="1"/>
        <v>-0.39131493877941564</v>
      </c>
      <c r="AQ62" s="19">
        <v>14</v>
      </c>
      <c r="AR62" s="19">
        <v>15</v>
      </c>
      <c r="AS62" t="b">
        <v>1</v>
      </c>
      <c r="AT62" s="42">
        <v>4</v>
      </c>
      <c r="AU62" s="42">
        <f ca="1"/>
        <v>3</v>
      </c>
      <c r="AV62" s="42">
        <f ca="1"/>
        <v>6</v>
      </c>
      <c r="AW62" s="44">
        <f ca="1"/>
        <v>682690.75680733414</v>
      </c>
      <c r="AX62" s="45">
        <f ca="1"/>
        <v>1.1140345499435298</v>
      </c>
      <c r="AY62" s="42">
        <f ca="1"/>
        <v>1.7453327326777922E-2</v>
      </c>
      <c r="AZ62" s="42"/>
      <c r="BA62" s="42"/>
      <c r="BB62" s="42"/>
      <c r="BC62" s="42"/>
      <c r="BD62" s="42"/>
      <c r="BE62" s="48"/>
    </row>
    <row r="63" spans="1:57" x14ac:dyDescent="0.25">
      <c r="A63" s="19" t="b">
        <f t="shared" si="10"/>
        <v>0</v>
      </c>
      <c r="B63" s="19">
        <v>15</v>
      </c>
      <c r="C63" s="21">
        <f t="shared" si="11"/>
        <v>4</v>
      </c>
      <c r="D63" s="21">
        <f t="shared" ca="1" si="12"/>
        <v>3</v>
      </c>
      <c r="F63" s="21">
        <v>1</v>
      </c>
      <c r="G63" s="21">
        <f t="shared" si="19"/>
        <v>0</v>
      </c>
      <c r="H63" s="21">
        <f t="shared" si="13"/>
        <v>0</v>
      </c>
      <c r="I63" s="21">
        <f t="shared" si="13"/>
        <v>1</v>
      </c>
      <c r="J63" s="21">
        <f t="shared" si="13"/>
        <v>0</v>
      </c>
      <c r="K63" s="21">
        <f t="shared" si="13"/>
        <v>0</v>
      </c>
      <c r="L63" s="21">
        <f t="shared" si="13"/>
        <v>0</v>
      </c>
      <c r="M63" s="21">
        <f t="shared" si="13"/>
        <v>0</v>
      </c>
      <c r="N63" s="21">
        <f t="shared" si="13"/>
        <v>0</v>
      </c>
      <c r="O63" s="21">
        <f t="shared" si="13"/>
        <v>0</v>
      </c>
      <c r="P63" s="21">
        <f t="shared" ca="1" si="14"/>
        <v>0</v>
      </c>
      <c r="Q63" s="21">
        <f t="shared" ca="1" si="14"/>
        <v>0</v>
      </c>
      <c r="R63" s="21">
        <f t="shared" ca="1" si="14"/>
        <v>1</v>
      </c>
      <c r="S63" s="21">
        <f t="shared" ca="1" si="14"/>
        <v>0</v>
      </c>
      <c r="T63" s="21">
        <f t="shared" ca="1" si="14"/>
        <v>0</v>
      </c>
      <c r="U63" s="21">
        <f t="shared" ca="1" si="14"/>
        <v>0</v>
      </c>
      <c r="V63" s="21">
        <f t="shared" ca="1" si="14"/>
        <v>0</v>
      </c>
      <c r="W63" s="21">
        <f t="shared" ca="1" si="14"/>
        <v>0</v>
      </c>
      <c r="X63" s="21">
        <f t="shared" ca="1" si="14"/>
        <v>0</v>
      </c>
      <c r="Z63" s="30">
        <f t="shared" ca="1" si="15"/>
        <v>776189</v>
      </c>
      <c r="AB63" s="8">
        <f ca="1">MMULT(ModelMatrix ThisRow,Parameters)</f>
        <v>13.433797264142802</v>
      </c>
      <c r="AC63" s="37">
        <f ca="1"/>
        <v>682690.75680733414</v>
      </c>
      <c r="AE63" s="31">
        <v>0.5658993013643272</v>
      </c>
      <c r="AF63" s="31" t="b">
        <v>1</v>
      </c>
      <c r="AG63" s="41">
        <f t="shared" si="20"/>
        <v>14</v>
      </c>
      <c r="AH63" s="41">
        <f t="shared" si="21"/>
        <v>37</v>
      </c>
      <c r="AI63" s="41">
        <v>14</v>
      </c>
      <c r="AL63" s="37">
        <f ca="1"/>
        <v>826.25102529880962</v>
      </c>
      <c r="AM63" s="37">
        <f ca="1"/>
        <v>113.1596092832111</v>
      </c>
      <c r="AN63" s="37">
        <f ca="1"/>
        <v>171.74978294037314</v>
      </c>
      <c r="AO63" s="39">
        <f ca="1"/>
        <v>1.1140345499435298</v>
      </c>
      <c r="AQ63" s="19">
        <v>15</v>
      </c>
      <c r="AR63" s="19">
        <v>16</v>
      </c>
      <c r="AS63" t="b">
        <v>1</v>
      </c>
      <c r="AT63" s="42">
        <v>4</v>
      </c>
      <c r="AU63" s="42">
        <f ca="1"/>
        <v>5</v>
      </c>
      <c r="AV63" s="42">
        <f ca="1"/>
        <v>8</v>
      </c>
      <c r="AW63" s="44">
        <f ca="1"/>
        <v>367517.25133301027</v>
      </c>
      <c r="AX63" s="45">
        <f ca="1"/>
        <v>-1.2621621166235053</v>
      </c>
      <c r="AY63" s="42">
        <f ca="1"/>
        <v>3.1017767275098914E-3</v>
      </c>
      <c r="AZ63" s="42"/>
      <c r="BA63" s="42"/>
      <c r="BB63" s="42"/>
      <c r="BC63" s="42"/>
      <c r="BD63" s="42"/>
      <c r="BE63" s="48"/>
    </row>
    <row r="64" spans="1:57" x14ac:dyDescent="0.25">
      <c r="A64" s="19" t="b">
        <f t="shared" si="10"/>
        <v>0</v>
      </c>
      <c r="B64" s="19">
        <v>16</v>
      </c>
      <c r="C64" s="21">
        <f t="shared" si="11"/>
        <v>4</v>
      </c>
      <c r="D64" s="21">
        <f t="shared" ca="1" si="12"/>
        <v>5</v>
      </c>
      <c r="F64" s="21">
        <v>1</v>
      </c>
      <c r="G64" s="21">
        <f t="shared" si="19"/>
        <v>0</v>
      </c>
      <c r="H64" s="21">
        <f t="shared" si="13"/>
        <v>0</v>
      </c>
      <c r="I64" s="21">
        <f t="shared" si="13"/>
        <v>1</v>
      </c>
      <c r="J64" s="21">
        <f t="shared" si="13"/>
        <v>0</v>
      </c>
      <c r="K64" s="21">
        <f t="shared" si="13"/>
        <v>0</v>
      </c>
      <c r="L64" s="21">
        <f t="shared" si="13"/>
        <v>0</v>
      </c>
      <c r="M64" s="21">
        <f t="shared" si="13"/>
        <v>0</v>
      </c>
      <c r="N64" s="21">
        <f t="shared" si="13"/>
        <v>0</v>
      </c>
      <c r="O64" s="21">
        <f t="shared" si="13"/>
        <v>0</v>
      </c>
      <c r="P64" s="21">
        <f t="shared" ca="1" si="14"/>
        <v>0</v>
      </c>
      <c r="Q64" s="21">
        <f t="shared" ca="1" si="14"/>
        <v>0</v>
      </c>
      <c r="R64" s="21">
        <f t="shared" ca="1" si="14"/>
        <v>0</v>
      </c>
      <c r="S64" s="21">
        <f t="shared" ca="1" si="14"/>
        <v>0</v>
      </c>
      <c r="T64" s="21">
        <f t="shared" ca="1" si="14"/>
        <v>1</v>
      </c>
      <c r="U64" s="21">
        <f t="shared" ca="1" si="14"/>
        <v>0</v>
      </c>
      <c r="V64" s="21">
        <f t="shared" ca="1" si="14"/>
        <v>0</v>
      </c>
      <c r="W64" s="21">
        <f t="shared" ca="1" si="14"/>
        <v>0</v>
      </c>
      <c r="X64" s="21">
        <f t="shared" ca="1" si="14"/>
        <v>0</v>
      </c>
      <c r="Z64" s="30">
        <f t="shared" ca="1" si="15"/>
        <v>272482</v>
      </c>
      <c r="AB64" s="8">
        <f ca="1">MMULT(ModelMatrix ThisRow,Parameters)</f>
        <v>12.814525538936017</v>
      </c>
      <c r="AC64" s="37">
        <f ca="1"/>
        <v>367517.25133301027</v>
      </c>
      <c r="AE64" s="31">
        <v>0.35096761125703563</v>
      </c>
      <c r="AF64" s="31" t="b">
        <v>1</v>
      </c>
      <c r="AG64" s="41">
        <f t="shared" si="20"/>
        <v>15</v>
      </c>
      <c r="AH64" s="41">
        <f t="shared" si="21"/>
        <v>37</v>
      </c>
      <c r="AI64" s="41">
        <v>15</v>
      </c>
      <c r="AL64" s="37">
        <f ca="1"/>
        <v>606.23201114178244</v>
      </c>
      <c r="AM64" s="37">
        <f ca="1"/>
        <v>-156.76382900668688</v>
      </c>
      <c r="AN64" s="37">
        <f ca="1"/>
        <v>-194.58648708573472</v>
      </c>
      <c r="AO64" s="39">
        <f ca="1"/>
        <v>-1.2621621166235053</v>
      </c>
      <c r="AQ64" s="19">
        <v>16</v>
      </c>
      <c r="AR64" s="19">
        <v>17</v>
      </c>
      <c r="AS64" t="b">
        <v>1</v>
      </c>
      <c r="AT64" s="42">
        <v>4</v>
      </c>
      <c r="AU64" s="42">
        <f ca="1"/>
        <v>6</v>
      </c>
      <c r="AV64" s="42">
        <f ca="1"/>
        <v>9</v>
      </c>
      <c r="AW64" s="44">
        <f ca="1"/>
        <v>296003.80096540175</v>
      </c>
      <c r="AX64" s="45">
        <f ca="1"/>
        <v>0.86432555243445575</v>
      </c>
      <c r="AY64" s="42">
        <f ca="1"/>
        <v>-1.5461660394857669E-4</v>
      </c>
      <c r="AZ64" s="42"/>
      <c r="BA64" s="42"/>
      <c r="BB64" s="42"/>
      <c r="BC64" s="42"/>
      <c r="BD64" s="42"/>
      <c r="BE64" s="48"/>
    </row>
    <row r="65" spans="1:57" x14ac:dyDescent="0.25">
      <c r="A65" s="19" t="b">
        <f t="shared" si="10"/>
        <v>0</v>
      </c>
      <c r="B65" s="19">
        <v>17</v>
      </c>
      <c r="C65" s="21">
        <f t="shared" si="11"/>
        <v>4</v>
      </c>
      <c r="D65" s="21">
        <f t="shared" ca="1" si="12"/>
        <v>6</v>
      </c>
      <c r="F65" s="21">
        <v>1</v>
      </c>
      <c r="G65" s="21">
        <f t="shared" si="19"/>
        <v>0</v>
      </c>
      <c r="H65" s="21">
        <f t="shared" si="19"/>
        <v>0</v>
      </c>
      <c r="I65" s="21">
        <f t="shared" si="19"/>
        <v>1</v>
      </c>
      <c r="J65" s="21">
        <f t="shared" si="19"/>
        <v>0</v>
      </c>
      <c r="K65" s="21">
        <f t="shared" si="19"/>
        <v>0</v>
      </c>
      <c r="L65" s="21">
        <f t="shared" si="19"/>
        <v>0</v>
      </c>
      <c r="M65" s="21">
        <f t="shared" si="19"/>
        <v>0</v>
      </c>
      <c r="N65" s="21">
        <f t="shared" si="19"/>
        <v>0</v>
      </c>
      <c r="O65" s="21">
        <f t="shared" si="19"/>
        <v>0</v>
      </c>
      <c r="P65" s="21">
        <f t="shared" ref="P65:X80" ca="1" si="22">IF($D65=P$47,1,0)</f>
        <v>0</v>
      </c>
      <c r="Q65" s="21">
        <f t="shared" ca="1" si="22"/>
        <v>0</v>
      </c>
      <c r="R65" s="21">
        <f t="shared" ca="1" si="22"/>
        <v>0</v>
      </c>
      <c r="S65" s="21">
        <f t="shared" ca="1" si="22"/>
        <v>0</v>
      </c>
      <c r="T65" s="21">
        <f t="shared" ca="1" si="22"/>
        <v>0</v>
      </c>
      <c r="U65" s="21">
        <f t="shared" ca="1" si="22"/>
        <v>0</v>
      </c>
      <c r="V65" s="21">
        <f t="shared" ca="1" si="22"/>
        <v>0</v>
      </c>
      <c r="W65" s="21">
        <f t="shared" ca="1" si="22"/>
        <v>0</v>
      </c>
      <c r="X65" s="21">
        <f t="shared" ca="1" si="22"/>
        <v>0</v>
      </c>
      <c r="Z65" s="30">
        <f t="shared" ca="1" si="15"/>
        <v>352053</v>
      </c>
      <c r="AB65" s="8">
        <f ca="1">MMULT(ModelMatrix ThisRow,Parameters)</f>
        <v>12.598127574323081</v>
      </c>
      <c r="AC65" s="37">
        <f ca="1"/>
        <v>296003.80096540175</v>
      </c>
      <c r="AE65" s="31">
        <v>0.40228830288085177</v>
      </c>
      <c r="AF65" s="31" t="b">
        <v>1</v>
      </c>
      <c r="AG65" s="41">
        <f t="shared" si="20"/>
        <v>16</v>
      </c>
      <c r="AH65" s="41">
        <f t="shared" si="21"/>
        <v>37</v>
      </c>
      <c r="AI65" s="41">
        <v>16</v>
      </c>
      <c r="AL65" s="37">
        <f ca="1"/>
        <v>544.06231349488064</v>
      </c>
      <c r="AM65" s="37">
        <f ca="1"/>
        <v>103.01981527548985</v>
      </c>
      <c r="AN65" s="37">
        <f ca="1"/>
        <v>133.25235382328194</v>
      </c>
      <c r="AO65" s="39">
        <f ca="1"/>
        <v>0.86432555243445575</v>
      </c>
      <c r="AQ65" s="19">
        <v>17</v>
      </c>
      <c r="AR65" s="19">
        <v>18</v>
      </c>
      <c r="AS65" t="b">
        <v>1</v>
      </c>
      <c r="AT65" s="42">
        <v>4</v>
      </c>
      <c r="AU65" s="42">
        <f ca="1"/>
        <v>7</v>
      </c>
      <c r="AV65" s="42">
        <f ca="1"/>
        <v>10</v>
      </c>
      <c r="AW65" s="44">
        <f ca="1"/>
        <v>260798.19089425306</v>
      </c>
      <c r="AX65" s="45">
        <f ca="1"/>
        <v>-0.86335619310684619</v>
      </c>
      <c r="AY65" s="42">
        <f ca="1"/>
        <v>-1.7577180243988823E-3</v>
      </c>
      <c r="AZ65" s="42"/>
      <c r="BA65" s="42"/>
      <c r="BB65" s="42"/>
      <c r="BC65" s="42"/>
      <c r="BD65" s="42"/>
      <c r="BE65" s="48"/>
    </row>
    <row r="66" spans="1:57" x14ac:dyDescent="0.25">
      <c r="A66" s="19" t="b">
        <f t="shared" si="10"/>
        <v>0</v>
      </c>
      <c r="B66" s="19">
        <v>18</v>
      </c>
      <c r="C66" s="21">
        <f t="shared" si="11"/>
        <v>4</v>
      </c>
      <c r="D66" s="21">
        <f t="shared" ca="1" si="12"/>
        <v>7</v>
      </c>
      <c r="F66" s="21">
        <v>1</v>
      </c>
      <c r="G66" s="21">
        <f t="shared" ref="G66:O81" si="23">IF($C66=G$47,1,0)</f>
        <v>0</v>
      </c>
      <c r="H66" s="21">
        <f t="shared" si="23"/>
        <v>0</v>
      </c>
      <c r="I66" s="21">
        <f t="shared" si="23"/>
        <v>1</v>
      </c>
      <c r="J66" s="21">
        <f t="shared" si="23"/>
        <v>0</v>
      </c>
      <c r="K66" s="21">
        <f t="shared" si="23"/>
        <v>0</v>
      </c>
      <c r="L66" s="21">
        <f t="shared" si="23"/>
        <v>0</v>
      </c>
      <c r="M66" s="21">
        <f t="shared" si="23"/>
        <v>0</v>
      </c>
      <c r="N66" s="21">
        <f t="shared" si="23"/>
        <v>0</v>
      </c>
      <c r="O66" s="21">
        <f t="shared" si="23"/>
        <v>0</v>
      </c>
      <c r="P66" s="21">
        <f t="shared" ca="1" si="22"/>
        <v>0</v>
      </c>
      <c r="Q66" s="21">
        <f t="shared" ca="1" si="22"/>
        <v>0</v>
      </c>
      <c r="R66" s="21">
        <f t="shared" ca="1" si="22"/>
        <v>0</v>
      </c>
      <c r="S66" s="21">
        <f t="shared" ca="1" si="22"/>
        <v>0</v>
      </c>
      <c r="T66" s="21">
        <f t="shared" ca="1" si="22"/>
        <v>0</v>
      </c>
      <c r="U66" s="21">
        <f t="shared" ca="1" si="22"/>
        <v>1</v>
      </c>
      <c r="V66" s="21">
        <f t="shared" ca="1" si="22"/>
        <v>0</v>
      </c>
      <c r="W66" s="21">
        <f t="shared" ca="1" si="22"/>
        <v>0</v>
      </c>
      <c r="X66" s="21">
        <f t="shared" ca="1" si="22"/>
        <v>0</v>
      </c>
      <c r="Z66" s="30">
        <f t="shared" ca="1" si="15"/>
        <v>206286</v>
      </c>
      <c r="AB66" s="8">
        <f ca="1">MMULT(ModelMatrix ThisRow,Parameters)</f>
        <v>12.471502172255411</v>
      </c>
      <c r="AC66" s="37">
        <f ca="1"/>
        <v>260798.19089425306</v>
      </c>
      <c r="AE66" s="31">
        <v>0.3568569090371953</v>
      </c>
      <c r="AF66" s="31" t="b">
        <v>1</v>
      </c>
      <c r="AG66" s="41">
        <f t="shared" si="20"/>
        <v>17</v>
      </c>
      <c r="AH66" s="41">
        <f t="shared" si="21"/>
        <v>37</v>
      </c>
      <c r="AI66" s="41">
        <v>17</v>
      </c>
      <c r="AL66" s="37">
        <f ca="1"/>
        <v>510.6840421378497</v>
      </c>
      <c r="AM66" s="37">
        <f ca="1"/>
        <v>-106.74347815148393</v>
      </c>
      <c r="AN66" s="37">
        <f ca="1"/>
        <v>-133.10290849942137</v>
      </c>
      <c r="AO66" s="39">
        <f ca="1"/>
        <v>-0.86335619310684619</v>
      </c>
      <c r="AQ66" s="19">
        <v>18</v>
      </c>
      <c r="AR66" s="19">
        <v>19</v>
      </c>
      <c r="AS66" t="b">
        <v>1</v>
      </c>
      <c r="AT66" s="42">
        <v>5</v>
      </c>
      <c r="AU66" s="42">
        <f ca="1"/>
        <v>2</v>
      </c>
      <c r="AV66" s="42">
        <f ca="1"/>
        <v>6</v>
      </c>
      <c r="AW66" s="44">
        <f ca="1"/>
        <v>761338.19777382712</v>
      </c>
      <c r="AX66" s="45">
        <f ca="1"/>
        <v>-0.66142187791287899</v>
      </c>
      <c r="AY66" s="42">
        <f ca="1"/>
        <v>2.1034569750169131E-2</v>
      </c>
      <c r="AZ66" s="42"/>
      <c r="BA66" s="42"/>
      <c r="BB66" s="42"/>
      <c r="BC66" s="42"/>
      <c r="BD66" s="42"/>
      <c r="BE66" s="48"/>
    </row>
    <row r="67" spans="1:57" x14ac:dyDescent="0.25">
      <c r="A67" s="19" t="b">
        <f t="shared" si="10"/>
        <v>0</v>
      </c>
      <c r="B67" s="19">
        <v>19</v>
      </c>
      <c r="C67" s="21">
        <f t="shared" si="11"/>
        <v>5</v>
      </c>
      <c r="D67" s="21">
        <f t="shared" ca="1" si="12"/>
        <v>2</v>
      </c>
      <c r="F67" s="21">
        <v>1</v>
      </c>
      <c r="G67" s="21">
        <f t="shared" si="23"/>
        <v>0</v>
      </c>
      <c r="H67" s="21">
        <f t="shared" si="23"/>
        <v>0</v>
      </c>
      <c r="I67" s="21">
        <f t="shared" si="23"/>
        <v>0</v>
      </c>
      <c r="J67" s="21">
        <f t="shared" si="23"/>
        <v>1</v>
      </c>
      <c r="K67" s="21">
        <f t="shared" si="23"/>
        <v>0</v>
      </c>
      <c r="L67" s="21">
        <f t="shared" si="23"/>
        <v>0</v>
      </c>
      <c r="M67" s="21">
        <f t="shared" si="23"/>
        <v>0</v>
      </c>
      <c r="N67" s="21">
        <f t="shared" si="23"/>
        <v>0</v>
      </c>
      <c r="O67" s="21">
        <f t="shared" si="23"/>
        <v>0</v>
      </c>
      <c r="P67" s="21">
        <f t="shared" ca="1" si="22"/>
        <v>0</v>
      </c>
      <c r="Q67" s="21">
        <f t="shared" ca="1" si="22"/>
        <v>1</v>
      </c>
      <c r="R67" s="21">
        <f t="shared" ca="1" si="22"/>
        <v>0</v>
      </c>
      <c r="S67" s="21">
        <f t="shared" ca="1" si="22"/>
        <v>0</v>
      </c>
      <c r="T67" s="21">
        <f t="shared" ca="1" si="22"/>
        <v>0</v>
      </c>
      <c r="U67" s="21">
        <f t="shared" ca="1" si="22"/>
        <v>0</v>
      </c>
      <c r="V67" s="21">
        <f t="shared" ca="1" si="22"/>
        <v>0</v>
      </c>
      <c r="W67" s="21">
        <f t="shared" ca="1" si="22"/>
        <v>0</v>
      </c>
      <c r="X67" s="21">
        <f t="shared" ca="1" si="22"/>
        <v>0</v>
      </c>
      <c r="Z67" s="30">
        <f t="shared" ca="1" si="15"/>
        <v>693190</v>
      </c>
      <c r="AB67" s="8">
        <f ca="1">MMULT(ModelMatrix ThisRow,Parameters)</f>
        <v>13.542832950439692</v>
      </c>
      <c r="AC67" s="37">
        <f ca="1"/>
        <v>761338.19777382712</v>
      </c>
      <c r="AE67" s="31">
        <v>0.41335017604146851</v>
      </c>
      <c r="AF67" s="31" t="b">
        <v>1</v>
      </c>
      <c r="AG67" s="41">
        <f t="shared" si="20"/>
        <v>18</v>
      </c>
      <c r="AH67" s="41">
        <f t="shared" si="21"/>
        <v>37</v>
      </c>
      <c r="AI67" s="41">
        <v>18</v>
      </c>
      <c r="AL67" s="37">
        <f ca="1"/>
        <v>872.54696021121242</v>
      </c>
      <c r="AM67" s="37">
        <f ca="1"/>
        <v>-78.102613247693725</v>
      </c>
      <c r="AN67" s="37">
        <f ca="1"/>
        <v>-101.97086254578844</v>
      </c>
      <c r="AO67" s="39">
        <f ca="1"/>
        <v>-0.66142187791287899</v>
      </c>
      <c r="AQ67" s="19">
        <v>19</v>
      </c>
      <c r="AR67" s="19">
        <v>20</v>
      </c>
      <c r="AS67" t="b">
        <v>1</v>
      </c>
      <c r="AT67" s="42">
        <v>5</v>
      </c>
      <c r="AU67" s="42">
        <f ca="1"/>
        <v>3</v>
      </c>
      <c r="AV67" s="42">
        <f ca="1"/>
        <v>7</v>
      </c>
      <c r="AW67" s="44">
        <f ca="1"/>
        <v>956632.02502428589</v>
      </c>
      <c r="AX67" s="45">
        <f ca="1"/>
        <v>0.31471708460891307</v>
      </c>
      <c r="AY67" s="42">
        <f ca="1"/>
        <v>2.9927351645943047E-2</v>
      </c>
      <c r="AZ67" s="42"/>
      <c r="BA67" s="42"/>
      <c r="BB67" s="42"/>
      <c r="BC67" s="42"/>
      <c r="BD67" s="42"/>
      <c r="BE67" s="48"/>
    </row>
    <row r="68" spans="1:57" x14ac:dyDescent="0.25">
      <c r="A68" s="19" t="b">
        <f t="shared" si="10"/>
        <v>0</v>
      </c>
      <c r="B68" s="19">
        <v>20</v>
      </c>
      <c r="C68" s="21">
        <f t="shared" si="11"/>
        <v>5</v>
      </c>
      <c r="D68" s="21">
        <f t="shared" ca="1" si="12"/>
        <v>3</v>
      </c>
      <c r="F68" s="21">
        <v>1</v>
      </c>
      <c r="G68" s="21">
        <f t="shared" si="23"/>
        <v>0</v>
      </c>
      <c r="H68" s="21">
        <f t="shared" si="23"/>
        <v>0</v>
      </c>
      <c r="I68" s="21">
        <f t="shared" si="23"/>
        <v>0</v>
      </c>
      <c r="J68" s="21">
        <f t="shared" si="23"/>
        <v>1</v>
      </c>
      <c r="K68" s="21">
        <f t="shared" si="23"/>
        <v>0</v>
      </c>
      <c r="L68" s="21">
        <f t="shared" si="23"/>
        <v>0</v>
      </c>
      <c r="M68" s="21">
        <f t="shared" si="23"/>
        <v>0</v>
      </c>
      <c r="N68" s="21">
        <f t="shared" si="23"/>
        <v>0</v>
      </c>
      <c r="O68" s="21">
        <f t="shared" si="23"/>
        <v>0</v>
      </c>
      <c r="P68" s="21">
        <f t="shared" ca="1" si="22"/>
        <v>0</v>
      </c>
      <c r="Q68" s="21">
        <f t="shared" ca="1" si="22"/>
        <v>0</v>
      </c>
      <c r="R68" s="21">
        <f t="shared" ca="1" si="22"/>
        <v>1</v>
      </c>
      <c r="S68" s="21">
        <f t="shared" ca="1" si="22"/>
        <v>0</v>
      </c>
      <c r="T68" s="21">
        <f t="shared" ca="1" si="22"/>
        <v>0</v>
      </c>
      <c r="U68" s="21">
        <f t="shared" ca="1" si="22"/>
        <v>0</v>
      </c>
      <c r="V68" s="21">
        <f t="shared" ca="1" si="22"/>
        <v>0</v>
      </c>
      <c r="W68" s="21">
        <f t="shared" ca="1" si="22"/>
        <v>0</v>
      </c>
      <c r="X68" s="21">
        <f t="shared" ca="1" si="22"/>
        <v>0</v>
      </c>
      <c r="Z68" s="30">
        <f t="shared" ca="1" si="15"/>
        <v>991983</v>
      </c>
      <c r="AB68" s="8">
        <f ca="1">MMULT(ModelMatrix ThisRow,Parameters)</f>
        <v>13.77117408763606</v>
      </c>
      <c r="AC68" s="37">
        <f ca="1"/>
        <v>956632.02502428589</v>
      </c>
      <c r="AE68" s="31">
        <v>0.44509049507169823</v>
      </c>
      <c r="AF68" s="31" t="b">
        <v>1</v>
      </c>
      <c r="AG68" s="41">
        <f t="shared" si="20"/>
        <v>19</v>
      </c>
      <c r="AH68" s="41">
        <f t="shared" si="21"/>
        <v>37</v>
      </c>
      <c r="AI68" s="41">
        <v>19</v>
      </c>
      <c r="AL68" s="37">
        <f ca="1"/>
        <v>978.07567448755515</v>
      </c>
      <c r="AM68" s="37">
        <f ca="1"/>
        <v>36.14339452234676</v>
      </c>
      <c r="AN68" s="37">
        <f ca="1"/>
        <v>48.519672008330247</v>
      </c>
      <c r="AO68" s="39">
        <f ca="1"/>
        <v>0.31471708460891307</v>
      </c>
      <c r="AQ68" s="19">
        <v>20</v>
      </c>
      <c r="AR68" s="19">
        <v>21</v>
      </c>
      <c r="AS68" t="b">
        <v>1</v>
      </c>
      <c r="AT68" s="42">
        <v>5</v>
      </c>
      <c r="AU68" s="42">
        <f ca="1"/>
        <v>4</v>
      </c>
      <c r="AV68" s="42">
        <f ca="1"/>
        <v>8</v>
      </c>
      <c r="AW68" s="44">
        <f ca="1"/>
        <v>782410.62640195608</v>
      </c>
      <c r="AX68" s="45">
        <f ca="1"/>
        <v>-0.12477669751153778</v>
      </c>
      <c r="AY68" s="42">
        <f ca="1"/>
        <v>2.1994111147060735E-2</v>
      </c>
      <c r="AZ68" s="42"/>
      <c r="BA68" s="42"/>
      <c r="BB68" s="42"/>
      <c r="BC68" s="42"/>
      <c r="BD68" s="42"/>
      <c r="BE68" s="48"/>
    </row>
    <row r="69" spans="1:57" x14ac:dyDescent="0.25">
      <c r="A69" s="19" t="b">
        <f t="shared" si="10"/>
        <v>0</v>
      </c>
      <c r="B69" s="19">
        <v>21</v>
      </c>
      <c r="C69" s="21">
        <f t="shared" si="11"/>
        <v>5</v>
      </c>
      <c r="D69" s="21">
        <f t="shared" ca="1" si="12"/>
        <v>4</v>
      </c>
      <c r="F69" s="21">
        <v>1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1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ca="1" si="22"/>
        <v>0</v>
      </c>
      <c r="Q69" s="21">
        <f t="shared" ca="1" si="22"/>
        <v>0</v>
      </c>
      <c r="R69" s="21">
        <f t="shared" ca="1" si="22"/>
        <v>0</v>
      </c>
      <c r="S69" s="21">
        <f t="shared" ca="1" si="22"/>
        <v>1</v>
      </c>
      <c r="T69" s="21">
        <f t="shared" ca="1" si="22"/>
        <v>0</v>
      </c>
      <c r="U69" s="21">
        <f t="shared" ca="1" si="22"/>
        <v>0</v>
      </c>
      <c r="V69" s="21">
        <f t="shared" ca="1" si="22"/>
        <v>0</v>
      </c>
      <c r="W69" s="21">
        <f t="shared" ca="1" si="22"/>
        <v>0</v>
      </c>
      <c r="X69" s="21">
        <f t="shared" ca="1" si="22"/>
        <v>0</v>
      </c>
      <c r="Z69" s="30">
        <f t="shared" ca="1" si="15"/>
        <v>769488</v>
      </c>
      <c r="AB69" s="8">
        <f ca="1">MMULT(ModelMatrix ThisRow,Parameters)</f>
        <v>13.570134979412604</v>
      </c>
      <c r="AC69" s="37">
        <f ca="1"/>
        <v>782410.62640195608</v>
      </c>
      <c r="AE69" s="31">
        <v>0.42322717523805237</v>
      </c>
      <c r="AF69" s="31" t="b">
        <v>1</v>
      </c>
      <c r="AG69" s="41">
        <f t="shared" si="20"/>
        <v>20</v>
      </c>
      <c r="AH69" s="41">
        <f t="shared" si="21"/>
        <v>37</v>
      </c>
      <c r="AI69" s="41">
        <v>20</v>
      </c>
      <c r="AL69" s="37">
        <f ca="1"/>
        <v>884.53978226078448</v>
      </c>
      <c r="AM69" s="37">
        <f ca="1"/>
        <v>-14.609434941328804</v>
      </c>
      <c r="AN69" s="37">
        <f ca="1"/>
        <v>-19.236720005415911</v>
      </c>
      <c r="AO69" s="39">
        <f ca="1"/>
        <v>-0.12477669751153778</v>
      </c>
      <c r="AQ69" s="19">
        <v>21</v>
      </c>
      <c r="AR69" s="19">
        <v>22</v>
      </c>
      <c r="AS69" t="b">
        <v>1</v>
      </c>
      <c r="AT69" s="42">
        <v>5</v>
      </c>
      <c r="AU69" s="42">
        <f ca="1"/>
        <v>5</v>
      </c>
      <c r="AV69" s="42">
        <f ca="1"/>
        <v>9</v>
      </c>
      <c r="AW69" s="44">
        <f ca="1"/>
        <v>514989.79423457757</v>
      </c>
      <c r="AX69" s="45">
        <f ca="1"/>
        <v>-0.11386013891740267</v>
      </c>
      <c r="AY69" s="42">
        <f ca="1"/>
        <v>9.8169974700319466E-3</v>
      </c>
      <c r="AZ69" s="42"/>
      <c r="BA69" s="42"/>
      <c r="BB69" s="42"/>
      <c r="BC69" s="42"/>
      <c r="BD69" s="42"/>
      <c r="BE69" s="48"/>
    </row>
    <row r="70" spans="1:57" x14ac:dyDescent="0.25">
      <c r="A70" s="19" t="b">
        <f t="shared" si="10"/>
        <v>0</v>
      </c>
      <c r="B70" s="19">
        <v>22</v>
      </c>
      <c r="C70" s="21">
        <f t="shared" si="11"/>
        <v>5</v>
      </c>
      <c r="D70" s="21">
        <f t="shared" ca="1" si="12"/>
        <v>5</v>
      </c>
      <c r="F70" s="21">
        <v>1</v>
      </c>
      <c r="G70" s="21">
        <f t="shared" si="23"/>
        <v>0</v>
      </c>
      <c r="H70" s="21">
        <f t="shared" si="23"/>
        <v>0</v>
      </c>
      <c r="I70" s="21">
        <f t="shared" si="23"/>
        <v>0</v>
      </c>
      <c r="J70" s="21">
        <f t="shared" si="23"/>
        <v>1</v>
      </c>
      <c r="K70" s="21">
        <f t="shared" si="23"/>
        <v>0</v>
      </c>
      <c r="L70" s="21">
        <f t="shared" si="23"/>
        <v>0</v>
      </c>
      <c r="M70" s="21">
        <f t="shared" si="23"/>
        <v>0</v>
      </c>
      <c r="N70" s="21">
        <f t="shared" si="23"/>
        <v>0</v>
      </c>
      <c r="O70" s="21">
        <f t="shared" si="23"/>
        <v>0</v>
      </c>
      <c r="P70" s="21">
        <f t="shared" ca="1" si="22"/>
        <v>0</v>
      </c>
      <c r="Q70" s="21">
        <f t="shared" ca="1" si="22"/>
        <v>0</v>
      </c>
      <c r="R70" s="21">
        <f t="shared" ca="1" si="22"/>
        <v>0</v>
      </c>
      <c r="S70" s="21">
        <f t="shared" ca="1" si="22"/>
        <v>0</v>
      </c>
      <c r="T70" s="21">
        <f t="shared" ca="1" si="22"/>
        <v>1</v>
      </c>
      <c r="U70" s="21">
        <f t="shared" ca="1" si="22"/>
        <v>0</v>
      </c>
      <c r="V70" s="21">
        <f t="shared" ca="1" si="22"/>
        <v>0</v>
      </c>
      <c r="W70" s="21">
        <f t="shared" ca="1" si="22"/>
        <v>0</v>
      </c>
      <c r="X70" s="21">
        <f t="shared" ca="1" si="22"/>
        <v>0</v>
      </c>
      <c r="Z70" s="30">
        <f t="shared" ca="1" si="15"/>
        <v>504851</v>
      </c>
      <c r="AB70" s="8">
        <f ca="1">MMULT(ModelMatrix ThisRow,Parameters)</f>
        <v>13.151902362429276</v>
      </c>
      <c r="AC70" s="37">
        <f ca="1"/>
        <v>514989.79423457757</v>
      </c>
      <c r="AE70" s="31">
        <v>0.35220811475976094</v>
      </c>
      <c r="AF70" s="31" t="b">
        <v>1</v>
      </c>
      <c r="AG70" s="41">
        <f t="shared" si="20"/>
        <v>21</v>
      </c>
      <c r="AH70" s="41">
        <f t="shared" si="21"/>
        <v>37</v>
      </c>
      <c r="AI70" s="41">
        <v>21</v>
      </c>
      <c r="AL70" s="37">
        <f ca="1"/>
        <v>717.62789399143173</v>
      </c>
      <c r="AM70" s="37">
        <f ca="1"/>
        <v>-14.128205326838398</v>
      </c>
      <c r="AN70" s="37">
        <f ca="1"/>
        <v>-17.553723217664931</v>
      </c>
      <c r="AO70" s="39">
        <f ca="1"/>
        <v>-0.11386013891740267</v>
      </c>
      <c r="AQ70" s="19">
        <v>22</v>
      </c>
      <c r="AR70" s="19">
        <v>23</v>
      </c>
      <c r="AS70" t="b">
        <v>1</v>
      </c>
      <c r="AT70" s="42">
        <v>5</v>
      </c>
      <c r="AU70" s="42">
        <f ca="1"/>
        <v>6</v>
      </c>
      <c r="AV70" s="42">
        <f ca="1"/>
        <v>10</v>
      </c>
      <c r="AW70" s="44">
        <f ca="1"/>
        <v>414780.35656535474</v>
      </c>
      <c r="AX70" s="45">
        <f ca="1"/>
        <v>0.78909518601513784</v>
      </c>
      <c r="AY70" s="42">
        <f ca="1"/>
        <v>5.2539209732633766E-3</v>
      </c>
      <c r="AZ70" s="42"/>
      <c r="BA70" s="42"/>
      <c r="BB70" s="42"/>
      <c r="BC70" s="42"/>
      <c r="BD70" s="42"/>
      <c r="BE70" s="48"/>
    </row>
    <row r="71" spans="1:57" x14ac:dyDescent="0.25">
      <c r="A71" s="19" t="b">
        <f t="shared" si="10"/>
        <v>0</v>
      </c>
      <c r="B71" s="19">
        <v>23</v>
      </c>
      <c r="C71" s="21">
        <f t="shared" si="11"/>
        <v>5</v>
      </c>
      <c r="D71" s="21">
        <f t="shared" ca="1" si="12"/>
        <v>6</v>
      </c>
      <c r="F71" s="21">
        <v>1</v>
      </c>
      <c r="G71" s="21">
        <f t="shared" si="23"/>
        <v>0</v>
      </c>
      <c r="H71" s="21">
        <f t="shared" si="23"/>
        <v>0</v>
      </c>
      <c r="I71" s="21">
        <f t="shared" si="23"/>
        <v>0</v>
      </c>
      <c r="J71" s="21">
        <f t="shared" si="23"/>
        <v>1</v>
      </c>
      <c r="K71" s="21">
        <f t="shared" si="23"/>
        <v>0</v>
      </c>
      <c r="L71" s="21">
        <f t="shared" si="23"/>
        <v>0</v>
      </c>
      <c r="M71" s="21">
        <f t="shared" si="23"/>
        <v>0</v>
      </c>
      <c r="N71" s="21">
        <f t="shared" si="23"/>
        <v>0</v>
      </c>
      <c r="O71" s="21">
        <f t="shared" si="23"/>
        <v>0</v>
      </c>
      <c r="P71" s="21">
        <f t="shared" ca="1" si="22"/>
        <v>0</v>
      </c>
      <c r="Q71" s="21">
        <f t="shared" ca="1" si="22"/>
        <v>0</v>
      </c>
      <c r="R71" s="21">
        <f t="shared" ca="1" si="22"/>
        <v>0</v>
      </c>
      <c r="S71" s="21">
        <f t="shared" ca="1" si="22"/>
        <v>0</v>
      </c>
      <c r="T71" s="21">
        <f t="shared" ca="1" si="22"/>
        <v>0</v>
      </c>
      <c r="U71" s="21">
        <f t="shared" ca="1" si="22"/>
        <v>0</v>
      </c>
      <c r="V71" s="21">
        <f t="shared" ca="1" si="22"/>
        <v>0</v>
      </c>
      <c r="W71" s="21">
        <f t="shared" ca="1" si="22"/>
        <v>0</v>
      </c>
      <c r="X71" s="21">
        <f t="shared" ca="1" si="22"/>
        <v>0</v>
      </c>
      <c r="Z71" s="30">
        <f t="shared" ca="1" si="15"/>
        <v>470639</v>
      </c>
      <c r="AB71" s="8">
        <f ca="1">MMULT(ModelMatrix ThisRow,Parameters)</f>
        <v>12.93550439781634</v>
      </c>
      <c r="AC71" s="37">
        <f ca="1"/>
        <v>414780.35656535474</v>
      </c>
      <c r="AE71" s="31">
        <v>0.49171332278704666</v>
      </c>
      <c r="AF71" s="31" t="b">
        <v>1</v>
      </c>
      <c r="AG71" s="41">
        <f t="shared" si="20"/>
        <v>22</v>
      </c>
      <c r="AH71" s="41">
        <f t="shared" si="21"/>
        <v>37</v>
      </c>
      <c r="AI71" s="41">
        <v>22</v>
      </c>
      <c r="AL71" s="37">
        <f ca="1"/>
        <v>644.03443740638181</v>
      </c>
      <c r="AM71" s="37">
        <f ca="1"/>
        <v>86.732386018977422</v>
      </c>
      <c r="AN71" s="37">
        <f ca="1"/>
        <v>121.65415060445218</v>
      </c>
      <c r="AO71" s="39">
        <f ca="1"/>
        <v>0.78909518601513784</v>
      </c>
      <c r="AQ71" s="19">
        <v>23</v>
      </c>
      <c r="AR71" s="19">
        <v>24</v>
      </c>
      <c r="AS71" t="b">
        <v>1</v>
      </c>
      <c r="AT71" s="42">
        <v>6</v>
      </c>
      <c r="AU71" s="42">
        <f ca="1"/>
        <v>1</v>
      </c>
      <c r="AV71" s="42">
        <f ca="1"/>
        <v>6</v>
      </c>
      <c r="AW71" s="44">
        <f ca="1"/>
        <v>378443.72368343221</v>
      </c>
      <c r="AX71" s="45">
        <f ca="1"/>
        <v>0.22376561063401093</v>
      </c>
      <c r="AY71" s="42">
        <f ca="1"/>
        <v>3.5993179804543213E-3</v>
      </c>
      <c r="AZ71" s="42"/>
      <c r="BA71" s="42"/>
      <c r="BB71" s="42"/>
      <c r="BC71" s="42"/>
      <c r="BD71" s="42"/>
      <c r="BE71" s="48"/>
    </row>
    <row r="72" spans="1:57" x14ac:dyDescent="0.25">
      <c r="A72" s="19" t="b">
        <f t="shared" si="10"/>
        <v>0</v>
      </c>
      <c r="B72" s="19">
        <v>24</v>
      </c>
      <c r="C72" s="21">
        <f t="shared" si="11"/>
        <v>6</v>
      </c>
      <c r="D72" s="21">
        <f t="shared" ca="1" si="12"/>
        <v>1</v>
      </c>
      <c r="F72" s="21">
        <v>1</v>
      </c>
      <c r="G72" s="21">
        <f t="shared" si="23"/>
        <v>0</v>
      </c>
      <c r="H72" s="21">
        <f t="shared" si="23"/>
        <v>0</v>
      </c>
      <c r="I72" s="21">
        <f t="shared" si="23"/>
        <v>0</v>
      </c>
      <c r="J72" s="21">
        <f t="shared" si="23"/>
        <v>0</v>
      </c>
      <c r="K72" s="21">
        <f t="shared" si="23"/>
        <v>1</v>
      </c>
      <c r="L72" s="21">
        <f t="shared" si="23"/>
        <v>0</v>
      </c>
      <c r="M72" s="21">
        <f t="shared" si="23"/>
        <v>0</v>
      </c>
      <c r="N72" s="21">
        <f t="shared" si="23"/>
        <v>0</v>
      </c>
      <c r="O72" s="21">
        <f t="shared" si="23"/>
        <v>0</v>
      </c>
      <c r="P72" s="21">
        <f t="shared" ca="1" si="22"/>
        <v>1</v>
      </c>
      <c r="Q72" s="21">
        <f t="shared" ca="1" si="22"/>
        <v>0</v>
      </c>
      <c r="R72" s="21">
        <f t="shared" ca="1" si="22"/>
        <v>0</v>
      </c>
      <c r="S72" s="21">
        <f t="shared" ca="1" si="22"/>
        <v>0</v>
      </c>
      <c r="T72" s="21">
        <f t="shared" ca="1" si="22"/>
        <v>0</v>
      </c>
      <c r="U72" s="21">
        <f t="shared" ca="1" si="22"/>
        <v>0</v>
      </c>
      <c r="V72" s="21">
        <f t="shared" ca="1" si="22"/>
        <v>0</v>
      </c>
      <c r="W72" s="21">
        <f t="shared" ca="1" si="22"/>
        <v>0</v>
      </c>
      <c r="X72" s="21">
        <f t="shared" ca="1" si="22"/>
        <v>0</v>
      </c>
      <c r="Z72" s="30">
        <f t="shared" ca="1" si="15"/>
        <v>396132</v>
      </c>
      <c r="AB72" s="8">
        <f ca="1">MMULT(ModelMatrix ThisRow,Parameters)</f>
        <v>12.843822658330886</v>
      </c>
      <c r="AC72" s="37">
        <f ca="1"/>
        <v>378443.72368343221</v>
      </c>
      <c r="AE72" s="31">
        <v>0.30531493630886852</v>
      </c>
      <c r="AF72" s="31" t="b">
        <v>1</v>
      </c>
      <c r="AG72" s="41">
        <f t="shared" si="20"/>
        <v>23</v>
      </c>
      <c r="AH72" s="41">
        <f t="shared" si="21"/>
        <v>37</v>
      </c>
      <c r="AI72" s="41">
        <v>23</v>
      </c>
      <c r="AL72" s="37">
        <f ca="1"/>
        <v>615.17779843182916</v>
      </c>
      <c r="AM72" s="37">
        <f ca="1"/>
        <v>28.753112289906401</v>
      </c>
      <c r="AN72" s="37">
        <f ca="1"/>
        <v>34.497758671721201</v>
      </c>
      <c r="AO72" s="39">
        <f ca="1"/>
        <v>0.22376561063401093</v>
      </c>
      <c r="AQ72" s="19">
        <v>24</v>
      </c>
      <c r="AR72" s="19">
        <v>25</v>
      </c>
      <c r="AS72" t="b">
        <v>1</v>
      </c>
      <c r="AT72" s="42">
        <v>6</v>
      </c>
      <c r="AU72" s="42">
        <f ca="1"/>
        <v>2</v>
      </c>
      <c r="AV72" s="42">
        <f ca="1"/>
        <v>7</v>
      </c>
      <c r="AW72" s="44">
        <f ca="1"/>
        <v>836553.1128733122</v>
      </c>
      <c r="AX72" s="45">
        <f ca="1"/>
        <v>0.92749051438316876</v>
      </c>
      <c r="AY72" s="42">
        <f ca="1"/>
        <v>2.4459510746543109E-2</v>
      </c>
      <c r="AZ72" s="42"/>
      <c r="BA72" s="42"/>
      <c r="BB72" s="42"/>
      <c r="BC72" s="42"/>
      <c r="BD72" s="42"/>
      <c r="BE72" s="48"/>
    </row>
    <row r="73" spans="1:57" x14ac:dyDescent="0.25">
      <c r="A73" s="19" t="b">
        <f t="shared" si="10"/>
        <v>0</v>
      </c>
      <c r="B73" s="19">
        <v>25</v>
      </c>
      <c r="C73" s="21">
        <f t="shared" si="11"/>
        <v>6</v>
      </c>
      <c r="D73" s="21">
        <f t="shared" ca="1" si="12"/>
        <v>2</v>
      </c>
      <c r="F73" s="21">
        <v>1</v>
      </c>
      <c r="G73" s="21">
        <f t="shared" si="23"/>
        <v>0</v>
      </c>
      <c r="H73" s="21">
        <f t="shared" si="23"/>
        <v>0</v>
      </c>
      <c r="I73" s="21">
        <f t="shared" si="23"/>
        <v>0</v>
      </c>
      <c r="J73" s="21">
        <f t="shared" si="23"/>
        <v>0</v>
      </c>
      <c r="K73" s="21">
        <f t="shared" si="23"/>
        <v>1</v>
      </c>
      <c r="L73" s="21">
        <f t="shared" si="23"/>
        <v>0</v>
      </c>
      <c r="M73" s="21">
        <f t="shared" si="23"/>
        <v>0</v>
      </c>
      <c r="N73" s="21">
        <f t="shared" si="23"/>
        <v>0</v>
      </c>
      <c r="O73" s="21">
        <f t="shared" si="23"/>
        <v>0</v>
      </c>
      <c r="P73" s="21">
        <f t="shared" ca="1" si="22"/>
        <v>0</v>
      </c>
      <c r="Q73" s="21">
        <f t="shared" ca="1" si="22"/>
        <v>1</v>
      </c>
      <c r="R73" s="21">
        <f t="shared" ca="1" si="22"/>
        <v>0</v>
      </c>
      <c r="S73" s="21">
        <f t="shared" ca="1" si="22"/>
        <v>0</v>
      </c>
      <c r="T73" s="21">
        <f t="shared" ca="1" si="22"/>
        <v>0</v>
      </c>
      <c r="U73" s="21">
        <f t="shared" ca="1" si="22"/>
        <v>0</v>
      </c>
      <c r="V73" s="21">
        <f t="shared" ca="1" si="22"/>
        <v>0</v>
      </c>
      <c r="W73" s="21">
        <f t="shared" ca="1" si="22"/>
        <v>0</v>
      </c>
      <c r="X73" s="21">
        <f t="shared" ca="1" si="22"/>
        <v>0</v>
      </c>
      <c r="Z73" s="30">
        <f t="shared" ca="1" si="15"/>
        <v>937085</v>
      </c>
      <c r="AB73" s="8">
        <f ca="1">MMULT(ModelMatrix ThisRow,Parameters)</f>
        <v>13.637045291563474</v>
      </c>
      <c r="AC73" s="37">
        <f ca="1"/>
        <v>836553.1128733122</v>
      </c>
      <c r="AE73" s="31">
        <v>0.40911886688499444</v>
      </c>
      <c r="AF73" s="31" t="b">
        <v>1</v>
      </c>
      <c r="AG73" s="41">
        <f t="shared" si="20"/>
        <v>24</v>
      </c>
      <c r="AH73" s="41">
        <f t="shared" si="21"/>
        <v>37</v>
      </c>
      <c r="AI73" s="41">
        <v>24</v>
      </c>
      <c r="AL73" s="37">
        <f ca="1"/>
        <v>914.63277487378082</v>
      </c>
      <c r="AM73" s="37">
        <f ca="1"/>
        <v>109.91502807294565</v>
      </c>
      <c r="AN73" s="37">
        <f ca="1"/>
        <v>142.99044363807116</v>
      </c>
      <c r="AO73" s="39">
        <f ca="1"/>
        <v>0.92749051438316876</v>
      </c>
      <c r="AQ73" s="19">
        <v>25</v>
      </c>
      <c r="AR73" s="19">
        <v>26</v>
      </c>
      <c r="AS73" t="b">
        <v>1</v>
      </c>
      <c r="AT73" s="42">
        <v>6</v>
      </c>
      <c r="AU73" s="42">
        <f ca="1"/>
        <v>3</v>
      </c>
      <c r="AV73" s="42">
        <f ca="1"/>
        <v>8</v>
      </c>
      <c r="AW73" s="44">
        <f ca="1"/>
        <v>1051140.6110298759</v>
      </c>
      <c r="AX73" s="45">
        <f ca="1"/>
        <v>-1.7420674426032177</v>
      </c>
      <c r="AY73" s="42">
        <f ca="1"/>
        <v>3.4230837600713437E-2</v>
      </c>
      <c r="AZ73" s="42"/>
      <c r="BA73" s="42"/>
      <c r="BB73" s="42"/>
      <c r="BC73" s="42"/>
      <c r="BD73" s="42"/>
      <c r="BE73" s="48"/>
    </row>
    <row r="74" spans="1:57" x14ac:dyDescent="0.25">
      <c r="A74" s="19" t="b">
        <f t="shared" si="10"/>
        <v>0</v>
      </c>
      <c r="B74" s="19">
        <v>26</v>
      </c>
      <c r="C74" s="21">
        <f t="shared" si="11"/>
        <v>6</v>
      </c>
      <c r="D74" s="21">
        <f t="shared" ca="1" si="12"/>
        <v>3</v>
      </c>
      <c r="F74" s="21">
        <v>1</v>
      </c>
      <c r="G74" s="21">
        <f t="shared" si="23"/>
        <v>0</v>
      </c>
      <c r="H74" s="21">
        <f t="shared" si="23"/>
        <v>0</v>
      </c>
      <c r="I74" s="21">
        <f t="shared" si="23"/>
        <v>0</v>
      </c>
      <c r="J74" s="21">
        <f t="shared" si="23"/>
        <v>0</v>
      </c>
      <c r="K74" s="21">
        <f t="shared" si="23"/>
        <v>1</v>
      </c>
      <c r="L74" s="21">
        <f t="shared" si="23"/>
        <v>0</v>
      </c>
      <c r="M74" s="21">
        <f t="shared" si="23"/>
        <v>0</v>
      </c>
      <c r="N74" s="21">
        <f t="shared" si="23"/>
        <v>0</v>
      </c>
      <c r="O74" s="21">
        <f t="shared" si="23"/>
        <v>0</v>
      </c>
      <c r="P74" s="21">
        <f t="shared" ca="1" si="22"/>
        <v>0</v>
      </c>
      <c r="Q74" s="21">
        <f t="shared" ca="1" si="22"/>
        <v>0</v>
      </c>
      <c r="R74" s="21">
        <f t="shared" ca="1" si="22"/>
        <v>1</v>
      </c>
      <c r="S74" s="21">
        <f t="shared" ca="1" si="22"/>
        <v>0</v>
      </c>
      <c r="T74" s="21">
        <f t="shared" ca="1" si="22"/>
        <v>0</v>
      </c>
      <c r="U74" s="21">
        <f t="shared" ca="1" si="22"/>
        <v>0</v>
      </c>
      <c r="V74" s="21">
        <f t="shared" ca="1" si="22"/>
        <v>0</v>
      </c>
      <c r="W74" s="21">
        <f t="shared" ca="1" si="22"/>
        <v>0</v>
      </c>
      <c r="X74" s="21">
        <f t="shared" ca="1" si="22"/>
        <v>0</v>
      </c>
      <c r="Z74" s="30">
        <f t="shared" ca="1" si="15"/>
        <v>847498</v>
      </c>
      <c r="AB74" s="8">
        <f ca="1">MMULT(ModelMatrix ThisRow,Parameters)</f>
        <v>13.865386428759841</v>
      </c>
      <c r="AC74" s="37">
        <f ca="1"/>
        <v>1051140.6110298759</v>
      </c>
      <c r="AE74" s="31">
        <v>0.45304512741505937</v>
      </c>
      <c r="AF74" s="31" t="b">
        <v>1</v>
      </c>
      <c r="AG74" s="41">
        <f t="shared" si="20"/>
        <v>25</v>
      </c>
      <c r="AH74" s="41">
        <f t="shared" si="21"/>
        <v>37</v>
      </c>
      <c r="AI74" s="41">
        <v>25</v>
      </c>
      <c r="AL74" s="37">
        <f ca="1"/>
        <v>1025.2514867240504</v>
      </c>
      <c r="AM74" s="37">
        <f ca="1"/>
        <v>-198.62698437099363</v>
      </c>
      <c r="AN74" s="37">
        <f ca="1"/>
        <v>-268.57309331183666</v>
      </c>
      <c r="AO74" s="39">
        <f ca="1"/>
        <v>-1.7420674426032177</v>
      </c>
      <c r="AQ74" s="19">
        <v>26</v>
      </c>
      <c r="AR74" s="19">
        <v>27</v>
      </c>
      <c r="AS74" t="b">
        <v>1</v>
      </c>
      <c r="AT74" s="42">
        <v>6</v>
      </c>
      <c r="AU74" s="42">
        <f ca="1"/>
        <v>4</v>
      </c>
      <c r="AV74" s="42">
        <f ca="1"/>
        <v>9</v>
      </c>
      <c r="AW74" s="44">
        <f ca="1"/>
        <v>859707.35078782227</v>
      </c>
      <c r="AX74" s="45">
        <f ca="1"/>
        <v>-0.51167037991816444</v>
      </c>
      <c r="AY74" s="42">
        <f ca="1"/>
        <v>2.5513848155131698E-2</v>
      </c>
      <c r="AZ74" s="42"/>
      <c r="BA74" s="42"/>
      <c r="BB74" s="42"/>
      <c r="BC74" s="42"/>
      <c r="BD74" s="42"/>
      <c r="BE74" s="48"/>
    </row>
    <row r="75" spans="1:57" x14ac:dyDescent="0.25">
      <c r="A75" s="19" t="b">
        <f t="shared" si="10"/>
        <v>0</v>
      </c>
      <c r="B75" s="19">
        <v>27</v>
      </c>
      <c r="C75" s="21">
        <f t="shared" si="11"/>
        <v>6</v>
      </c>
      <c r="D75" s="21">
        <f t="shared" ca="1" si="12"/>
        <v>4</v>
      </c>
      <c r="F75" s="21">
        <v>1</v>
      </c>
      <c r="G75" s="21">
        <f t="shared" si="23"/>
        <v>0</v>
      </c>
      <c r="H75" s="21">
        <f t="shared" si="23"/>
        <v>0</v>
      </c>
      <c r="I75" s="21">
        <f t="shared" si="23"/>
        <v>0</v>
      </c>
      <c r="J75" s="21">
        <f t="shared" si="23"/>
        <v>0</v>
      </c>
      <c r="K75" s="21">
        <f t="shared" si="23"/>
        <v>1</v>
      </c>
      <c r="L75" s="21">
        <f t="shared" si="23"/>
        <v>0</v>
      </c>
      <c r="M75" s="21">
        <f t="shared" si="23"/>
        <v>0</v>
      </c>
      <c r="N75" s="21">
        <f t="shared" si="23"/>
        <v>0</v>
      </c>
      <c r="O75" s="21">
        <f t="shared" si="23"/>
        <v>0</v>
      </c>
      <c r="P75" s="21">
        <f t="shared" ca="1" si="22"/>
        <v>0</v>
      </c>
      <c r="Q75" s="21">
        <f t="shared" ca="1" si="22"/>
        <v>0</v>
      </c>
      <c r="R75" s="21">
        <f t="shared" ca="1" si="22"/>
        <v>0</v>
      </c>
      <c r="S75" s="21">
        <f t="shared" ca="1" si="22"/>
        <v>1</v>
      </c>
      <c r="T75" s="21">
        <f t="shared" ca="1" si="22"/>
        <v>0</v>
      </c>
      <c r="U75" s="21">
        <f t="shared" ca="1" si="22"/>
        <v>0</v>
      </c>
      <c r="V75" s="21">
        <f t="shared" ca="1" si="22"/>
        <v>0</v>
      </c>
      <c r="W75" s="21">
        <f t="shared" ca="1" si="22"/>
        <v>0</v>
      </c>
      <c r="X75" s="21">
        <f t="shared" ca="1" si="22"/>
        <v>0</v>
      </c>
      <c r="Z75" s="30">
        <f t="shared" ca="1" si="15"/>
        <v>805037</v>
      </c>
      <c r="AB75" s="8">
        <f ca="1">MMULT(ModelMatrix ThisRow,Parameters)</f>
        <v>13.664347320536383</v>
      </c>
      <c r="AC75" s="37">
        <f ca="1"/>
        <v>859707.35078782227</v>
      </c>
      <c r="AE75" s="31">
        <v>0.44130156676004462</v>
      </c>
      <c r="AF75" s="31" t="b">
        <v>1</v>
      </c>
      <c r="AG75" s="41">
        <f t="shared" si="20"/>
        <v>26</v>
      </c>
      <c r="AH75" s="41">
        <f t="shared" si="21"/>
        <v>37</v>
      </c>
      <c r="AI75" s="41">
        <v>26</v>
      </c>
      <c r="AL75" s="37">
        <f ca="1"/>
        <v>927.20405024343063</v>
      </c>
      <c r="AM75" s="37">
        <f ca="1"/>
        <v>-58.962588411330792</v>
      </c>
      <c r="AN75" s="37">
        <f ca="1"/>
        <v>-78.883798256003445</v>
      </c>
      <c r="AO75" s="39">
        <f ca="1"/>
        <v>-0.51167037991816444</v>
      </c>
      <c r="AQ75" s="19">
        <v>27</v>
      </c>
      <c r="AR75" s="19">
        <v>28</v>
      </c>
      <c r="AS75" t="b">
        <v>1</v>
      </c>
      <c r="AT75" s="42">
        <v>6</v>
      </c>
      <c r="AU75" s="42">
        <f ca="1"/>
        <v>5</v>
      </c>
      <c r="AV75" s="42">
        <f ca="1"/>
        <v>10</v>
      </c>
      <c r="AW75" s="44">
        <f ca="1"/>
        <v>565867.20162555855</v>
      </c>
      <c r="AX75" s="45">
        <f ca="1"/>
        <v>1.5473119624215865</v>
      </c>
      <c r="AY75" s="42">
        <f ca="1"/>
        <v>1.2133720398351573E-2</v>
      </c>
      <c r="AZ75" s="42"/>
      <c r="BA75" s="42"/>
      <c r="BB75" s="42"/>
      <c r="BC75" s="42"/>
      <c r="BD75" s="42"/>
      <c r="BE75" s="48"/>
    </row>
    <row r="76" spans="1:57" x14ac:dyDescent="0.25">
      <c r="A76" s="19" t="b">
        <f t="shared" si="10"/>
        <v>0</v>
      </c>
      <c r="B76" s="19">
        <v>28</v>
      </c>
      <c r="C76" s="21">
        <f t="shared" si="11"/>
        <v>6</v>
      </c>
      <c r="D76" s="21">
        <f t="shared" ca="1" si="12"/>
        <v>5</v>
      </c>
      <c r="F76" s="21">
        <v>1</v>
      </c>
      <c r="G76" s="21">
        <f t="shared" si="23"/>
        <v>0</v>
      </c>
      <c r="H76" s="21">
        <f t="shared" si="23"/>
        <v>0</v>
      </c>
      <c r="I76" s="21">
        <f t="shared" si="23"/>
        <v>0</v>
      </c>
      <c r="J76" s="21">
        <f t="shared" si="23"/>
        <v>0</v>
      </c>
      <c r="K76" s="21">
        <f t="shared" si="23"/>
        <v>1</v>
      </c>
      <c r="L76" s="21">
        <f t="shared" si="23"/>
        <v>0</v>
      </c>
      <c r="M76" s="21">
        <f t="shared" si="23"/>
        <v>0</v>
      </c>
      <c r="N76" s="21">
        <f t="shared" si="23"/>
        <v>0</v>
      </c>
      <c r="O76" s="21">
        <f t="shared" si="23"/>
        <v>0</v>
      </c>
      <c r="P76" s="21">
        <f t="shared" ca="1" si="22"/>
        <v>0</v>
      </c>
      <c r="Q76" s="21">
        <f t="shared" ca="1" si="22"/>
        <v>0</v>
      </c>
      <c r="R76" s="21">
        <f t="shared" ca="1" si="22"/>
        <v>0</v>
      </c>
      <c r="S76" s="21">
        <f t="shared" ca="1" si="22"/>
        <v>0</v>
      </c>
      <c r="T76" s="21">
        <f t="shared" ca="1" si="22"/>
        <v>1</v>
      </c>
      <c r="U76" s="21">
        <f t="shared" ca="1" si="22"/>
        <v>0</v>
      </c>
      <c r="V76" s="21">
        <f t="shared" ca="1" si="22"/>
        <v>0</v>
      </c>
      <c r="W76" s="21">
        <f t="shared" ca="1" si="22"/>
        <v>0</v>
      </c>
      <c r="X76" s="21">
        <f t="shared" ca="1" si="22"/>
        <v>0</v>
      </c>
      <c r="Z76" s="30">
        <f t="shared" ca="1" si="15"/>
        <v>705960</v>
      </c>
      <c r="AB76" s="8">
        <f ca="1">MMULT(ModelMatrix ThisRow,Parameters)</f>
        <v>13.246114703553056</v>
      </c>
      <c r="AC76" s="37">
        <f ca="1"/>
        <v>565867.20162555855</v>
      </c>
      <c r="AE76" s="31">
        <v>0.390510457472587</v>
      </c>
      <c r="AF76" s="31" t="b">
        <v>1</v>
      </c>
      <c r="AG76" s="41">
        <f t="shared" si="20"/>
        <v>27</v>
      </c>
      <c r="AH76" s="41">
        <f t="shared" si="21"/>
        <v>37</v>
      </c>
      <c r="AI76" s="41">
        <v>27</v>
      </c>
      <c r="AL76" s="37">
        <f ca="1"/>
        <v>752.24145167995005</v>
      </c>
      <c r="AM76" s="37">
        <f ca="1"/>
        <v>186.23381902390241</v>
      </c>
      <c r="AN76" s="37">
        <f ca="1"/>
        <v>238.54780240022282</v>
      </c>
      <c r="AO76" s="39">
        <f ca="1"/>
        <v>1.5473119624215865</v>
      </c>
      <c r="AQ76" s="19">
        <v>28</v>
      </c>
      <c r="AR76" s="19">
        <v>29</v>
      </c>
      <c r="AS76" t="b">
        <v>1</v>
      </c>
      <c r="AT76" s="42">
        <v>7</v>
      </c>
      <c r="AU76" s="42">
        <f ca="1"/>
        <v>1</v>
      </c>
      <c r="AV76" s="42">
        <f ca="1"/>
        <v>7</v>
      </c>
      <c r="AW76" s="44">
        <f ca="1"/>
        <v>421699.97946122062</v>
      </c>
      <c r="AX76" s="45">
        <f ca="1"/>
        <v>0.23468226270576847</v>
      </c>
      <c r="AY76" s="42">
        <f ca="1"/>
        <v>5.5690087468007483E-3</v>
      </c>
      <c r="AZ76" s="42"/>
      <c r="BA76" s="42"/>
      <c r="BB76" s="42"/>
      <c r="BC76" s="42"/>
      <c r="BD76" s="42"/>
      <c r="BE76" s="48"/>
    </row>
    <row r="77" spans="1:57" x14ac:dyDescent="0.25">
      <c r="A77" s="19" t="b">
        <f t="shared" si="10"/>
        <v>0</v>
      </c>
      <c r="B77" s="19">
        <v>29</v>
      </c>
      <c r="C77" s="21">
        <f t="shared" si="11"/>
        <v>7</v>
      </c>
      <c r="D77" s="21">
        <f t="shared" ca="1" si="12"/>
        <v>1</v>
      </c>
      <c r="F77" s="21">
        <v>1</v>
      </c>
      <c r="G77" s="21">
        <f t="shared" si="23"/>
        <v>0</v>
      </c>
      <c r="H77" s="21">
        <f t="shared" si="23"/>
        <v>0</v>
      </c>
      <c r="I77" s="21">
        <f t="shared" si="23"/>
        <v>0</v>
      </c>
      <c r="J77" s="21">
        <f t="shared" si="23"/>
        <v>0</v>
      </c>
      <c r="K77" s="21">
        <f t="shared" si="23"/>
        <v>0</v>
      </c>
      <c r="L77" s="21">
        <f t="shared" si="23"/>
        <v>1</v>
      </c>
      <c r="M77" s="21">
        <f t="shared" si="23"/>
        <v>0</v>
      </c>
      <c r="N77" s="21">
        <f t="shared" si="23"/>
        <v>0</v>
      </c>
      <c r="O77" s="21">
        <f t="shared" si="23"/>
        <v>0</v>
      </c>
      <c r="P77" s="21">
        <f t="shared" ca="1" si="22"/>
        <v>1</v>
      </c>
      <c r="Q77" s="21">
        <f t="shared" ca="1" si="22"/>
        <v>0</v>
      </c>
      <c r="R77" s="21">
        <f t="shared" ca="1" si="22"/>
        <v>0</v>
      </c>
      <c r="S77" s="21">
        <f t="shared" ca="1" si="22"/>
        <v>0</v>
      </c>
      <c r="T77" s="21">
        <f t="shared" ca="1" si="22"/>
        <v>0</v>
      </c>
      <c r="U77" s="21">
        <f t="shared" ca="1" si="22"/>
        <v>0</v>
      </c>
      <c r="V77" s="21">
        <f t="shared" ca="1" si="22"/>
        <v>0</v>
      </c>
      <c r="W77" s="21">
        <f t="shared" ca="1" si="22"/>
        <v>0</v>
      </c>
      <c r="X77" s="21">
        <f t="shared" ca="1" si="22"/>
        <v>0</v>
      </c>
      <c r="Z77" s="30">
        <f t="shared" ca="1" si="15"/>
        <v>440832</v>
      </c>
      <c r="AB77" s="8">
        <f ca="1">MMULT(ModelMatrix ThisRow,Parameters)</f>
        <v>12.952049391029933</v>
      </c>
      <c r="AC77" s="37">
        <f ca="1"/>
        <v>421699.97946122062</v>
      </c>
      <c r="AE77" s="31">
        <v>0.33692525106855842</v>
      </c>
      <c r="AF77" s="31" t="b">
        <v>1</v>
      </c>
      <c r="AG77" s="41">
        <f t="shared" si="20"/>
        <v>28</v>
      </c>
      <c r="AH77" s="41">
        <f t="shared" si="21"/>
        <v>37</v>
      </c>
      <c r="AI77" s="41">
        <v>28</v>
      </c>
      <c r="AL77" s="37">
        <f ca="1"/>
        <v>649.38430798812851</v>
      </c>
      <c r="AM77" s="37">
        <f ca="1"/>
        <v>29.461784498693397</v>
      </c>
      <c r="AN77" s="37">
        <f ca="1"/>
        <v>36.180769870839733</v>
      </c>
      <c r="AO77" s="39">
        <f ca="1"/>
        <v>0.23468226270576847</v>
      </c>
      <c r="AQ77" s="19">
        <v>29</v>
      </c>
      <c r="AR77" s="19">
        <v>30</v>
      </c>
      <c r="AS77" t="b">
        <v>1</v>
      </c>
      <c r="AT77" s="42">
        <v>7</v>
      </c>
      <c r="AU77" s="42">
        <f ca="1"/>
        <v>2</v>
      </c>
      <c r="AV77" s="42">
        <f ca="1"/>
        <v>8</v>
      </c>
      <c r="AW77" s="44">
        <f ca="1"/>
        <v>932171.43908030773</v>
      </c>
      <c r="AX77" s="45">
        <f ca="1"/>
        <v>-0.76484546044768753</v>
      </c>
      <c r="AY77" s="42">
        <f ca="1"/>
        <v>2.8813529161611971E-2</v>
      </c>
      <c r="AZ77" s="42"/>
      <c r="BA77" s="42"/>
      <c r="BB77" s="42"/>
      <c r="BC77" s="42"/>
      <c r="BD77" s="42"/>
      <c r="BE77" s="48"/>
    </row>
    <row r="78" spans="1:57" x14ac:dyDescent="0.25">
      <c r="A78" s="19" t="b">
        <f t="shared" si="10"/>
        <v>0</v>
      </c>
      <c r="B78" s="19">
        <v>30</v>
      </c>
      <c r="C78" s="21">
        <f t="shared" si="11"/>
        <v>7</v>
      </c>
      <c r="D78" s="21">
        <f t="shared" ca="1" si="12"/>
        <v>2</v>
      </c>
      <c r="F78" s="21">
        <v>1</v>
      </c>
      <c r="G78" s="21">
        <f t="shared" si="23"/>
        <v>0</v>
      </c>
      <c r="H78" s="21">
        <f t="shared" si="23"/>
        <v>0</v>
      </c>
      <c r="I78" s="21">
        <f t="shared" si="23"/>
        <v>0</v>
      </c>
      <c r="J78" s="21">
        <f t="shared" si="23"/>
        <v>0</v>
      </c>
      <c r="K78" s="21">
        <f t="shared" si="23"/>
        <v>0</v>
      </c>
      <c r="L78" s="21">
        <f t="shared" si="23"/>
        <v>1</v>
      </c>
      <c r="M78" s="21">
        <f t="shared" si="23"/>
        <v>0</v>
      </c>
      <c r="N78" s="21">
        <f t="shared" si="23"/>
        <v>0</v>
      </c>
      <c r="O78" s="21">
        <f t="shared" si="23"/>
        <v>0</v>
      </c>
      <c r="P78" s="21">
        <f t="shared" ca="1" si="22"/>
        <v>0</v>
      </c>
      <c r="Q78" s="21">
        <f t="shared" ca="1" si="22"/>
        <v>1</v>
      </c>
      <c r="R78" s="21">
        <f t="shared" ca="1" si="22"/>
        <v>0</v>
      </c>
      <c r="S78" s="21">
        <f t="shared" ca="1" si="22"/>
        <v>0</v>
      </c>
      <c r="T78" s="21">
        <f t="shared" ca="1" si="22"/>
        <v>0</v>
      </c>
      <c r="U78" s="21">
        <f t="shared" ca="1" si="22"/>
        <v>0</v>
      </c>
      <c r="V78" s="21">
        <f t="shared" ca="1" si="22"/>
        <v>0</v>
      </c>
      <c r="W78" s="21">
        <f t="shared" ca="1" si="22"/>
        <v>0</v>
      </c>
      <c r="X78" s="21">
        <f t="shared" ca="1" si="22"/>
        <v>0</v>
      </c>
      <c r="Z78" s="30">
        <f t="shared" ca="1" si="15"/>
        <v>847631</v>
      </c>
      <c r="AB78" s="8">
        <f ca="1">MMULT(ModelMatrix ThisRow,Parameters)</f>
        <v>13.745272024262519</v>
      </c>
      <c r="AC78" s="37">
        <f ca="1"/>
        <v>932171.43908030773</v>
      </c>
      <c r="AE78" s="31">
        <v>0.44856954861706583</v>
      </c>
      <c r="AF78" s="31" t="b">
        <v>1</v>
      </c>
      <c r="AG78" s="41">
        <f t="shared" si="20"/>
        <v>29</v>
      </c>
      <c r="AH78" s="41">
        <f t="shared" si="21"/>
        <v>37</v>
      </c>
      <c r="AI78" s="41">
        <v>29</v>
      </c>
      <c r="AL78" s="37">
        <f ca="1"/>
        <v>965.49025840777267</v>
      </c>
      <c r="AM78" s="37">
        <f ca="1"/>
        <v>-87.562187545762129</v>
      </c>
      <c r="AN78" s="37">
        <f ca="1"/>
        <v>-117.91559051869514</v>
      </c>
      <c r="AO78" s="39">
        <f ca="1"/>
        <v>-0.76484546044768753</v>
      </c>
      <c r="AQ78" s="19">
        <v>30</v>
      </c>
      <c r="AR78" s="19">
        <v>31</v>
      </c>
      <c r="AS78" t="b">
        <v>1</v>
      </c>
      <c r="AT78" s="42">
        <v>7</v>
      </c>
      <c r="AU78" s="42">
        <f ca="1"/>
        <v>3</v>
      </c>
      <c r="AV78" s="42">
        <f ca="1"/>
        <v>9</v>
      </c>
      <c r="AW78" s="44">
        <f ca="1"/>
        <v>1171286.3666169429</v>
      </c>
      <c r="AX78" s="45">
        <f ca="1"/>
        <v>-0.34070297909859115</v>
      </c>
      <c r="AY78" s="42">
        <f ca="1"/>
        <v>3.9701722242492292E-2</v>
      </c>
      <c r="AZ78" s="42"/>
      <c r="BA78" s="42"/>
      <c r="BB78" s="42"/>
      <c r="BC78" s="42"/>
      <c r="BD78" s="42"/>
      <c r="BE78" s="48"/>
    </row>
    <row r="79" spans="1:57" x14ac:dyDescent="0.25">
      <c r="A79" s="19" t="b">
        <f t="shared" si="10"/>
        <v>0</v>
      </c>
      <c r="B79" s="19">
        <v>31</v>
      </c>
      <c r="C79" s="21">
        <f t="shared" si="11"/>
        <v>7</v>
      </c>
      <c r="D79" s="21">
        <f t="shared" ca="1" si="12"/>
        <v>3</v>
      </c>
      <c r="F79" s="21">
        <v>1</v>
      </c>
      <c r="G79" s="21">
        <f t="shared" si="23"/>
        <v>0</v>
      </c>
      <c r="H79" s="21">
        <f t="shared" si="23"/>
        <v>0</v>
      </c>
      <c r="I79" s="21">
        <f t="shared" si="23"/>
        <v>0</v>
      </c>
      <c r="J79" s="21">
        <f t="shared" si="23"/>
        <v>0</v>
      </c>
      <c r="K79" s="21">
        <f t="shared" si="23"/>
        <v>0</v>
      </c>
      <c r="L79" s="21">
        <f t="shared" si="23"/>
        <v>1</v>
      </c>
      <c r="M79" s="21">
        <f t="shared" si="23"/>
        <v>0</v>
      </c>
      <c r="N79" s="21">
        <f t="shared" si="23"/>
        <v>0</v>
      </c>
      <c r="O79" s="21">
        <f t="shared" si="23"/>
        <v>0</v>
      </c>
      <c r="P79" s="21">
        <f t="shared" ca="1" si="22"/>
        <v>0</v>
      </c>
      <c r="Q79" s="21">
        <f t="shared" ca="1" si="22"/>
        <v>0</v>
      </c>
      <c r="R79" s="21">
        <f t="shared" ca="1" si="22"/>
        <v>1</v>
      </c>
      <c r="S79" s="21">
        <f t="shared" ca="1" si="22"/>
        <v>0</v>
      </c>
      <c r="T79" s="21">
        <f t="shared" ca="1" si="22"/>
        <v>0</v>
      </c>
      <c r="U79" s="21">
        <f t="shared" ca="1" si="22"/>
        <v>0</v>
      </c>
      <c r="V79" s="21">
        <f t="shared" ca="1" si="22"/>
        <v>0</v>
      </c>
      <c r="W79" s="21">
        <f t="shared" ca="1" si="22"/>
        <v>0</v>
      </c>
      <c r="X79" s="21">
        <f t="shared" ca="1" si="22"/>
        <v>0</v>
      </c>
      <c r="Z79" s="30">
        <f t="shared" ca="1" si="15"/>
        <v>1131398</v>
      </c>
      <c r="AB79" s="8">
        <f ca="1">MMULT(ModelMatrix ThisRow,Parameters)</f>
        <v>13.973613161458887</v>
      </c>
      <c r="AC79" s="37">
        <f ca="1"/>
        <v>1171286.3666169429</v>
      </c>
      <c r="AE79" s="31">
        <v>0.5076403191794594</v>
      </c>
      <c r="AF79" s="31" t="b">
        <v>1</v>
      </c>
      <c r="AG79" s="41">
        <f t="shared" si="20"/>
        <v>30</v>
      </c>
      <c r="AH79" s="41">
        <f t="shared" si="21"/>
        <v>37</v>
      </c>
      <c r="AI79" s="41">
        <v>30</v>
      </c>
      <c r="AL79" s="37">
        <f ca="1"/>
        <v>1082.2598424671141</v>
      </c>
      <c r="AM79" s="37">
        <f ca="1"/>
        <v>-36.856552420917325</v>
      </c>
      <c r="AN79" s="37">
        <f ca="1"/>
        <v>-52.52589581740321</v>
      </c>
      <c r="AO79" s="39">
        <f ca="1"/>
        <v>-0.34070297909859115</v>
      </c>
      <c r="AQ79" s="19">
        <v>31</v>
      </c>
      <c r="AR79" s="19">
        <v>32</v>
      </c>
      <c r="AS79" t="b">
        <v>1</v>
      </c>
      <c r="AT79" s="42">
        <v>7</v>
      </c>
      <c r="AU79" s="42">
        <f ca="1"/>
        <v>4</v>
      </c>
      <c r="AV79" s="42">
        <f ca="1"/>
        <v>10</v>
      </c>
      <c r="AW79" s="44">
        <f ca="1"/>
        <v>957972.21484150947</v>
      </c>
      <c r="AX79" s="45">
        <f ca="1"/>
        <v>0.99502975165344287</v>
      </c>
      <c r="AY79" s="42">
        <f ca="1"/>
        <v>2.9988377720915824E-2</v>
      </c>
      <c r="AZ79" s="42"/>
      <c r="BA79" s="42"/>
      <c r="BB79" s="42"/>
      <c r="BC79" s="42"/>
      <c r="BD79" s="42"/>
      <c r="BE79" s="48"/>
    </row>
    <row r="80" spans="1:57" x14ac:dyDescent="0.25">
      <c r="A80" s="19" t="b">
        <f t="shared" si="10"/>
        <v>0</v>
      </c>
      <c r="B80" s="19">
        <v>32</v>
      </c>
      <c r="C80" s="21">
        <f t="shared" si="11"/>
        <v>7</v>
      </c>
      <c r="D80" s="21">
        <f t="shared" ca="1" si="12"/>
        <v>4</v>
      </c>
      <c r="F80" s="21">
        <v>1</v>
      </c>
      <c r="G80" s="21">
        <f t="shared" si="23"/>
        <v>0</v>
      </c>
      <c r="H80" s="21">
        <f t="shared" si="23"/>
        <v>0</v>
      </c>
      <c r="I80" s="21">
        <f t="shared" si="23"/>
        <v>0</v>
      </c>
      <c r="J80" s="21">
        <f t="shared" si="23"/>
        <v>0</v>
      </c>
      <c r="K80" s="21">
        <f t="shared" si="23"/>
        <v>0</v>
      </c>
      <c r="L80" s="21">
        <f t="shared" si="23"/>
        <v>1</v>
      </c>
      <c r="M80" s="21">
        <f t="shared" si="23"/>
        <v>0</v>
      </c>
      <c r="N80" s="21">
        <f t="shared" si="23"/>
        <v>0</v>
      </c>
      <c r="O80" s="21">
        <f t="shared" si="23"/>
        <v>0</v>
      </c>
      <c r="P80" s="21">
        <f t="shared" ca="1" si="22"/>
        <v>0</v>
      </c>
      <c r="Q80" s="21">
        <f t="shared" ca="1" si="22"/>
        <v>0</v>
      </c>
      <c r="R80" s="21">
        <f t="shared" ca="1" si="22"/>
        <v>0</v>
      </c>
      <c r="S80" s="21">
        <f t="shared" ca="1" si="22"/>
        <v>1</v>
      </c>
      <c r="T80" s="21">
        <f t="shared" ca="1" si="22"/>
        <v>0</v>
      </c>
      <c r="U80" s="21">
        <f t="shared" ca="1" si="22"/>
        <v>0</v>
      </c>
      <c r="V80" s="21">
        <f t="shared" ca="1" si="22"/>
        <v>0</v>
      </c>
      <c r="W80" s="21">
        <f t="shared" ca="1" si="22"/>
        <v>0</v>
      </c>
      <c r="X80" s="21">
        <f t="shared" ca="1" si="22"/>
        <v>0</v>
      </c>
      <c r="Z80" s="30">
        <f t="shared" ca="1" si="15"/>
        <v>1063269</v>
      </c>
      <c r="AB80" s="8">
        <f ca="1">MMULT(ModelMatrix ThisRow,Parameters)</f>
        <v>13.772574053235431</v>
      </c>
      <c r="AC80" s="37">
        <f ca="1"/>
        <v>957972.21484150947</v>
      </c>
      <c r="AE80" s="31">
        <v>0.50817556235555661</v>
      </c>
      <c r="AF80" s="31" t="b">
        <v>1</v>
      </c>
      <c r="AG80" s="41">
        <f t="shared" si="20"/>
        <v>31</v>
      </c>
      <c r="AH80" s="41">
        <f t="shared" si="21"/>
        <v>37</v>
      </c>
      <c r="AI80" s="41">
        <v>31</v>
      </c>
      <c r="AL80" s="37">
        <f ca="1"/>
        <v>978.76055030917007</v>
      </c>
      <c r="AM80" s="37">
        <f ca="1"/>
        <v>107.58176259272962</v>
      </c>
      <c r="AN80" s="37">
        <f ca="1"/>
        <v>153.4029118525587</v>
      </c>
      <c r="AO80" s="39">
        <f ca="1"/>
        <v>0.99502975165344287</v>
      </c>
      <c r="AQ80" s="19">
        <v>32</v>
      </c>
      <c r="AR80" s="19">
        <v>33</v>
      </c>
      <c r="AS80" t="b">
        <v>1</v>
      </c>
      <c r="AT80" s="42">
        <v>8</v>
      </c>
      <c r="AU80" s="42">
        <f ca="1"/>
        <v>1</v>
      </c>
      <c r="AV80" s="42">
        <f ca="1"/>
        <v>8</v>
      </c>
      <c r="AW80" s="44">
        <f ca="1"/>
        <v>478369.61114527128</v>
      </c>
      <c r="AX80" s="45">
        <f ca="1"/>
        <v>-1.4284010424700879</v>
      </c>
      <c r="AY80" s="42">
        <f ca="1"/>
        <v>8.1494829060469575E-3</v>
      </c>
      <c r="AZ80" s="42"/>
      <c r="BA80" s="42"/>
      <c r="BB80" s="42"/>
      <c r="BC80" s="42"/>
      <c r="BD80" s="42"/>
      <c r="BE80" s="48"/>
    </row>
    <row r="81" spans="1:57" x14ac:dyDescent="0.25">
      <c r="A81" s="19" t="b">
        <f t="shared" si="10"/>
        <v>0</v>
      </c>
      <c r="B81" s="19">
        <v>33</v>
      </c>
      <c r="C81" s="21">
        <f t="shared" ref="C81:C112" si="24">MATCH(B81-1,IF(A81,GetRow_Extrapolated,GetRow_Included),1)</f>
        <v>8</v>
      </c>
      <c r="D81" s="21">
        <f t="shared" ref="D81:D112" ca="1" si="25">MATCH(B81-1,OFFSET(IF(A81,GetCol_Extrapolated,GetCol_Included),C81,0),1)</f>
        <v>1</v>
      </c>
      <c r="F81" s="21">
        <v>1</v>
      </c>
      <c r="G81" s="21">
        <f t="shared" si="23"/>
        <v>0</v>
      </c>
      <c r="H81" s="21">
        <f t="shared" si="23"/>
        <v>0</v>
      </c>
      <c r="I81" s="21">
        <f t="shared" si="23"/>
        <v>0</v>
      </c>
      <c r="J81" s="21">
        <f t="shared" si="23"/>
        <v>0</v>
      </c>
      <c r="K81" s="21">
        <f t="shared" si="23"/>
        <v>0</v>
      </c>
      <c r="L81" s="21">
        <f t="shared" si="23"/>
        <v>0</v>
      </c>
      <c r="M81" s="21">
        <f t="shared" si="23"/>
        <v>1</v>
      </c>
      <c r="N81" s="21">
        <f t="shared" si="23"/>
        <v>0</v>
      </c>
      <c r="O81" s="21">
        <f t="shared" si="23"/>
        <v>0</v>
      </c>
      <c r="P81" s="21">
        <f t="shared" ref="P81:X96" ca="1" si="26">IF($D81=P$47,1,0)</f>
        <v>1</v>
      </c>
      <c r="Q81" s="21">
        <f t="shared" ca="1" si="26"/>
        <v>0</v>
      </c>
      <c r="R81" s="21">
        <f t="shared" ca="1" si="26"/>
        <v>0</v>
      </c>
      <c r="S81" s="21">
        <f t="shared" ca="1" si="26"/>
        <v>0</v>
      </c>
      <c r="T81" s="21">
        <f t="shared" ca="1" si="26"/>
        <v>0</v>
      </c>
      <c r="U81" s="21">
        <f t="shared" ca="1" si="26"/>
        <v>0</v>
      </c>
      <c r="V81" s="21">
        <f t="shared" ca="1" si="26"/>
        <v>0</v>
      </c>
      <c r="W81" s="21">
        <f t="shared" ca="1" si="26"/>
        <v>0</v>
      </c>
      <c r="X81" s="21">
        <f t="shared" ca="1" si="26"/>
        <v>0</v>
      </c>
      <c r="Z81" s="30">
        <f t="shared" ref="Z81:Z112" ca="1" si="27">IF(A81,"",INDEX(CleanData,C81,D81))</f>
        <v>359480</v>
      </c>
      <c r="AB81" s="8">
        <f ca="1">MMULT(ModelMatrix ThisRow,Parameters)</f>
        <v>13.078138957747431</v>
      </c>
      <c r="AC81" s="37">
        <f ca="1"/>
        <v>478369.61114527128</v>
      </c>
      <c r="AE81" s="31">
        <v>0.39070328092705076</v>
      </c>
      <c r="AF81" s="31" t="b">
        <v>1</v>
      </c>
      <c r="AG81" s="41">
        <f t="shared" si="20"/>
        <v>32</v>
      </c>
      <c r="AH81" s="41">
        <f t="shared" si="21"/>
        <v>37</v>
      </c>
      <c r="AI81" s="41">
        <v>32</v>
      </c>
      <c r="AL81" s="37">
        <f ca="1"/>
        <v>691.64269037218287</v>
      </c>
      <c r="AM81" s="37">
        <f ca="1"/>
        <v>-171.89455306943975</v>
      </c>
      <c r="AN81" s="37">
        <f ca="1"/>
        <v>-220.21540445803581</v>
      </c>
      <c r="AO81" s="39">
        <f ca="1"/>
        <v>-1.4284010424700879</v>
      </c>
      <c r="AQ81" s="19">
        <v>33</v>
      </c>
      <c r="AR81" s="19">
        <v>34</v>
      </c>
      <c r="AS81" t="b">
        <v>1</v>
      </c>
      <c r="AT81" s="42">
        <v>8</v>
      </c>
      <c r="AU81" s="42">
        <f ca="1"/>
        <v>2</v>
      </c>
      <c r="AV81" s="42">
        <f ca="1"/>
        <v>9</v>
      </c>
      <c r="AW81" s="44">
        <f ca="1"/>
        <v>1057440.1483331881</v>
      </c>
      <c r="AX81" s="45">
        <f ca="1"/>
        <v>3.8884160776531569E-2</v>
      </c>
      <c r="AY81" s="42">
        <f ca="1"/>
        <v>3.4517689530809532E-2</v>
      </c>
      <c r="AZ81" s="42"/>
      <c r="BA81" s="42"/>
      <c r="BB81" s="42"/>
      <c r="BC81" s="42"/>
      <c r="BD81" s="42"/>
      <c r="BE81" s="48"/>
    </row>
    <row r="82" spans="1:57" x14ac:dyDescent="0.25">
      <c r="A82" s="19" t="b">
        <f t="shared" si="10"/>
        <v>0</v>
      </c>
      <c r="B82" s="19">
        <v>34</v>
      </c>
      <c r="C82" s="21">
        <f t="shared" si="24"/>
        <v>8</v>
      </c>
      <c r="D82" s="21">
        <f t="shared" ca="1" si="25"/>
        <v>2</v>
      </c>
      <c r="F82" s="21">
        <v>1</v>
      </c>
      <c r="G82" s="21">
        <f t="shared" ref="G82:O97" si="28">IF($C82=G$47,1,0)</f>
        <v>0</v>
      </c>
      <c r="H82" s="21">
        <f t="shared" si="28"/>
        <v>0</v>
      </c>
      <c r="I82" s="21">
        <f t="shared" si="28"/>
        <v>0</v>
      </c>
      <c r="J82" s="21">
        <f t="shared" si="28"/>
        <v>0</v>
      </c>
      <c r="K82" s="21">
        <f t="shared" si="28"/>
        <v>0</v>
      </c>
      <c r="L82" s="21">
        <f t="shared" si="28"/>
        <v>0</v>
      </c>
      <c r="M82" s="21">
        <f t="shared" si="28"/>
        <v>1</v>
      </c>
      <c r="N82" s="21">
        <f t="shared" si="28"/>
        <v>0</v>
      </c>
      <c r="O82" s="21">
        <f t="shared" si="28"/>
        <v>0</v>
      </c>
      <c r="P82" s="21">
        <f t="shared" ca="1" si="26"/>
        <v>0</v>
      </c>
      <c r="Q82" s="21">
        <f t="shared" ca="1" si="26"/>
        <v>1</v>
      </c>
      <c r="R82" s="21">
        <f t="shared" ca="1" si="26"/>
        <v>0</v>
      </c>
      <c r="S82" s="21">
        <f t="shared" ca="1" si="26"/>
        <v>0</v>
      </c>
      <c r="T82" s="21">
        <f t="shared" ca="1" si="26"/>
        <v>0</v>
      </c>
      <c r="U82" s="21">
        <f t="shared" ca="1" si="26"/>
        <v>0</v>
      </c>
      <c r="V82" s="21">
        <f t="shared" ca="1" si="26"/>
        <v>0</v>
      </c>
      <c r="W82" s="21">
        <f t="shared" ca="1" si="26"/>
        <v>0</v>
      </c>
      <c r="X82" s="21">
        <f t="shared" ca="1" si="26"/>
        <v>0</v>
      </c>
      <c r="Z82" s="30">
        <f t="shared" ca="1" si="27"/>
        <v>1061648</v>
      </c>
      <c r="AB82" s="8">
        <f ca="1">MMULT(ModelMatrix ThisRow,Parameters)</f>
        <v>13.871361590980019</v>
      </c>
      <c r="AC82" s="37">
        <f ca="1"/>
        <v>1057440.1483331881</v>
      </c>
      <c r="AE82" s="31">
        <v>0.53406588051360082</v>
      </c>
      <c r="AF82" s="31" t="b">
        <v>1</v>
      </c>
      <c r="AG82" s="41">
        <f t="shared" si="20"/>
        <v>33</v>
      </c>
      <c r="AH82" s="41">
        <f t="shared" si="21"/>
        <v>37</v>
      </c>
      <c r="AI82" s="41">
        <v>33</v>
      </c>
      <c r="AL82" s="37">
        <f ca="1"/>
        <v>1028.3190887721516</v>
      </c>
      <c r="AM82" s="37">
        <f ca="1"/>
        <v>4.0919707829562642</v>
      </c>
      <c r="AN82" s="37">
        <f ca="1"/>
        <v>5.9947388288149526</v>
      </c>
      <c r="AO82" s="39">
        <f ca="1"/>
        <v>3.8884160776531569E-2</v>
      </c>
      <c r="AQ82" s="19">
        <v>34</v>
      </c>
      <c r="AR82" s="19">
        <v>35</v>
      </c>
      <c r="AS82" t="b">
        <v>1</v>
      </c>
      <c r="AT82" s="42">
        <v>8</v>
      </c>
      <c r="AU82" s="42">
        <f ca="1"/>
        <v>3</v>
      </c>
      <c r="AV82" s="42">
        <f ca="1"/>
        <v>10</v>
      </c>
      <c r="AW82" s="44">
        <f ca="1"/>
        <v>1328688.2405215539</v>
      </c>
      <c r="AX82" s="45">
        <f ca="1"/>
        <v>1.046068846082294</v>
      </c>
      <c r="AY82" s="42">
        <f ca="1"/>
        <v>4.6869079011145745E-2</v>
      </c>
      <c r="AZ82" s="42"/>
      <c r="BA82" s="42"/>
      <c r="BB82" s="42"/>
      <c r="BC82" s="42"/>
      <c r="BD82" s="42"/>
      <c r="BE82" s="48"/>
    </row>
    <row r="83" spans="1:57" x14ac:dyDescent="0.25">
      <c r="A83" s="19" t="b">
        <f t="shared" si="10"/>
        <v>0</v>
      </c>
      <c r="B83" s="19">
        <v>35</v>
      </c>
      <c r="C83" s="21">
        <f t="shared" si="24"/>
        <v>8</v>
      </c>
      <c r="D83" s="21">
        <f t="shared" ca="1" si="25"/>
        <v>3</v>
      </c>
      <c r="F83" s="21">
        <v>1</v>
      </c>
      <c r="G83" s="21">
        <f t="shared" si="28"/>
        <v>0</v>
      </c>
      <c r="H83" s="21">
        <f t="shared" si="28"/>
        <v>0</v>
      </c>
      <c r="I83" s="21">
        <f t="shared" si="28"/>
        <v>0</v>
      </c>
      <c r="J83" s="21">
        <f t="shared" si="28"/>
        <v>0</v>
      </c>
      <c r="K83" s="21">
        <f t="shared" si="28"/>
        <v>0</v>
      </c>
      <c r="L83" s="21">
        <f t="shared" si="28"/>
        <v>0</v>
      </c>
      <c r="M83" s="21">
        <f t="shared" si="28"/>
        <v>1</v>
      </c>
      <c r="N83" s="21">
        <f t="shared" si="28"/>
        <v>0</v>
      </c>
      <c r="O83" s="21">
        <f t="shared" si="28"/>
        <v>0</v>
      </c>
      <c r="P83" s="21">
        <f t="shared" ca="1" si="26"/>
        <v>0</v>
      </c>
      <c r="Q83" s="21">
        <f t="shared" ca="1" si="26"/>
        <v>0</v>
      </c>
      <c r="R83" s="21">
        <f t="shared" ca="1" si="26"/>
        <v>1</v>
      </c>
      <c r="S83" s="21">
        <f t="shared" ca="1" si="26"/>
        <v>0</v>
      </c>
      <c r="T83" s="21">
        <f t="shared" ca="1" si="26"/>
        <v>0</v>
      </c>
      <c r="U83" s="21">
        <f t="shared" ca="1" si="26"/>
        <v>0</v>
      </c>
      <c r="V83" s="21">
        <f t="shared" ca="1" si="26"/>
        <v>0</v>
      </c>
      <c r="W83" s="21">
        <f t="shared" ca="1" si="26"/>
        <v>0</v>
      </c>
      <c r="X83" s="21">
        <f t="shared" ca="1" si="26"/>
        <v>0</v>
      </c>
      <c r="Z83" s="30">
        <f t="shared" ca="1" si="27"/>
        <v>1443370</v>
      </c>
      <c r="AB83" s="8">
        <f ca="1">MMULT(ModelMatrix ThisRow,Parameters)</f>
        <v>14.099702728176386</v>
      </c>
      <c r="AC83" s="37">
        <f ca="1"/>
        <v>1328688.2405215539</v>
      </c>
      <c r="AE83" s="31">
        <v>0.61941646707073927</v>
      </c>
      <c r="AF83" s="31" t="b">
        <v>1</v>
      </c>
      <c r="AG83" s="41">
        <f t="shared" si="20"/>
        <v>34</v>
      </c>
      <c r="AH83" s="41">
        <f t="shared" si="21"/>
        <v>37</v>
      </c>
      <c r="AI83" s="41">
        <v>34</v>
      </c>
      <c r="AL83" s="37">
        <f ca="1"/>
        <v>1152.6873993071815</v>
      </c>
      <c r="AM83" s="37">
        <f ca="1"/>
        <v>99.490772214023636</v>
      </c>
      <c r="AN83" s="37">
        <f ca="1"/>
        <v>161.2715667251322</v>
      </c>
      <c r="AO83" s="39">
        <f ca="1"/>
        <v>1.046068846082294</v>
      </c>
      <c r="AQ83" s="19">
        <v>35</v>
      </c>
      <c r="AR83" s="19">
        <v>36</v>
      </c>
      <c r="AS83" t="b">
        <v>1</v>
      </c>
      <c r="AT83" s="42">
        <v>9</v>
      </c>
      <c r="AU83" s="42">
        <f ca="1"/>
        <v>1</v>
      </c>
      <c r="AV83" s="42">
        <f ca="1"/>
        <v>9</v>
      </c>
      <c r="AW83" s="44">
        <f ca="1"/>
        <v>424634.89806064789</v>
      </c>
      <c r="AX83" s="45">
        <f ca="1"/>
        <v>-0.65358360209755539</v>
      </c>
      <c r="AY83" s="42">
        <f ca="1"/>
        <v>5.7026514294907914E-3</v>
      </c>
      <c r="AZ83" s="42"/>
      <c r="BA83" s="42"/>
      <c r="BB83" s="42"/>
      <c r="BC83" s="42"/>
      <c r="BD83" s="42"/>
      <c r="BE83" s="48"/>
    </row>
    <row r="84" spans="1:57" x14ac:dyDescent="0.25">
      <c r="A84" s="19" t="b">
        <f t="shared" si="10"/>
        <v>0</v>
      </c>
      <c r="B84" s="19">
        <v>36</v>
      </c>
      <c r="C84" s="21">
        <f t="shared" si="24"/>
        <v>9</v>
      </c>
      <c r="D84" s="21">
        <f t="shared" ca="1" si="25"/>
        <v>1</v>
      </c>
      <c r="F84" s="21">
        <v>1</v>
      </c>
      <c r="G84" s="21">
        <f t="shared" si="28"/>
        <v>0</v>
      </c>
      <c r="H84" s="21">
        <f t="shared" si="28"/>
        <v>0</v>
      </c>
      <c r="I84" s="21">
        <f t="shared" si="28"/>
        <v>0</v>
      </c>
      <c r="J84" s="21">
        <f t="shared" si="28"/>
        <v>0</v>
      </c>
      <c r="K84" s="21">
        <f t="shared" si="28"/>
        <v>0</v>
      </c>
      <c r="L84" s="21">
        <f t="shared" si="28"/>
        <v>0</v>
      </c>
      <c r="M84" s="21">
        <f t="shared" si="28"/>
        <v>0</v>
      </c>
      <c r="N84" s="21">
        <f t="shared" si="28"/>
        <v>1</v>
      </c>
      <c r="O84" s="21">
        <f t="shared" si="28"/>
        <v>0</v>
      </c>
      <c r="P84" s="21">
        <f t="shared" ca="1" si="26"/>
        <v>1</v>
      </c>
      <c r="Q84" s="21">
        <f t="shared" ca="1" si="26"/>
        <v>0</v>
      </c>
      <c r="R84" s="21">
        <f t="shared" ca="1" si="26"/>
        <v>0</v>
      </c>
      <c r="S84" s="21">
        <f t="shared" ca="1" si="26"/>
        <v>0</v>
      </c>
      <c r="T84" s="21">
        <f t="shared" ca="1" si="26"/>
        <v>0</v>
      </c>
      <c r="U84" s="21">
        <f t="shared" ca="1" si="26"/>
        <v>0</v>
      </c>
      <c r="V84" s="21">
        <f t="shared" ca="1" si="26"/>
        <v>0</v>
      </c>
      <c r="W84" s="21">
        <f t="shared" ca="1" si="26"/>
        <v>0</v>
      </c>
      <c r="X84" s="21">
        <f t="shared" ca="1" si="26"/>
        <v>0</v>
      </c>
      <c r="Z84" s="30">
        <f t="shared" ca="1" si="27"/>
        <v>376686</v>
      </c>
      <c r="AB84" s="8">
        <f ca="1">MMULT(ModelMatrix ThisRow,Parameters)</f>
        <v>12.958985015313429</v>
      </c>
      <c r="AC84" s="37">
        <f ca="1"/>
        <v>424634.89806064789</v>
      </c>
      <c r="AE84" s="31">
        <v>0.46673361341850889</v>
      </c>
      <c r="AF84" s="31" t="b">
        <v>1</v>
      </c>
      <c r="AG84" s="41">
        <f t="shared" si="20"/>
        <v>35</v>
      </c>
      <c r="AH84" s="41">
        <f t="shared" si="21"/>
        <v>37</v>
      </c>
      <c r="AI84" s="41">
        <v>35</v>
      </c>
      <c r="AL84" s="37">
        <f ca="1"/>
        <v>651.64015995075681</v>
      </c>
      <c r="AM84" s="37">
        <f ca="1"/>
        <v>-73.581864666338689</v>
      </c>
      <c r="AN84" s="37">
        <f ca="1"/>
        <v>-100.76244206190232</v>
      </c>
      <c r="AO84" s="39">
        <f ca="1"/>
        <v>-0.65358360209755539</v>
      </c>
      <c r="AQ84" s="19">
        <v>36</v>
      </c>
      <c r="AR84" s="19">
        <v>37</v>
      </c>
      <c r="AS84" t="b">
        <v>1</v>
      </c>
      <c r="AT84" s="42">
        <v>9</v>
      </c>
      <c r="AU84" s="42">
        <f ca="1"/>
        <v>2</v>
      </c>
      <c r="AV84" s="42">
        <f ca="1"/>
        <v>10</v>
      </c>
      <c r="AW84" s="44">
        <f ca="1"/>
        <v>938659.10193935526</v>
      </c>
      <c r="AX84" s="45">
        <f ca="1"/>
        <v>0.65358360209753341</v>
      </c>
      <c r="AY84" s="42">
        <f ca="1"/>
        <v>2.9108947463516784E-2</v>
      </c>
      <c r="AZ84" s="42"/>
      <c r="BA84" s="42"/>
      <c r="BB84" s="42"/>
      <c r="BC84" s="42"/>
      <c r="BD84" s="42"/>
      <c r="BE84" s="48"/>
    </row>
    <row r="85" spans="1:57" x14ac:dyDescent="0.25">
      <c r="A85" s="19" t="b">
        <f t="shared" si="10"/>
        <v>0</v>
      </c>
      <c r="B85" s="19">
        <v>37</v>
      </c>
      <c r="C85" s="21">
        <f t="shared" si="24"/>
        <v>9</v>
      </c>
      <c r="D85" s="21">
        <f t="shared" ca="1" si="25"/>
        <v>2</v>
      </c>
      <c r="F85" s="21">
        <v>1</v>
      </c>
      <c r="G85" s="21">
        <f t="shared" si="28"/>
        <v>0</v>
      </c>
      <c r="H85" s="21">
        <f t="shared" si="28"/>
        <v>0</v>
      </c>
      <c r="I85" s="21">
        <f t="shared" si="28"/>
        <v>0</v>
      </c>
      <c r="J85" s="21">
        <f t="shared" si="28"/>
        <v>0</v>
      </c>
      <c r="K85" s="21">
        <f t="shared" si="28"/>
        <v>0</v>
      </c>
      <c r="L85" s="21">
        <f t="shared" si="28"/>
        <v>0</v>
      </c>
      <c r="M85" s="21">
        <f t="shared" si="28"/>
        <v>0</v>
      </c>
      <c r="N85" s="21">
        <f t="shared" si="28"/>
        <v>1</v>
      </c>
      <c r="O85" s="21">
        <f t="shared" si="28"/>
        <v>0</v>
      </c>
      <c r="P85" s="21">
        <f t="shared" ca="1" si="26"/>
        <v>0</v>
      </c>
      <c r="Q85" s="21">
        <f t="shared" ca="1" si="26"/>
        <v>1</v>
      </c>
      <c r="R85" s="21">
        <f t="shared" ca="1" si="26"/>
        <v>0</v>
      </c>
      <c r="S85" s="21">
        <f t="shared" ca="1" si="26"/>
        <v>0</v>
      </c>
      <c r="T85" s="21">
        <f t="shared" ca="1" si="26"/>
        <v>0</v>
      </c>
      <c r="U85" s="21">
        <f t="shared" ca="1" si="26"/>
        <v>0</v>
      </c>
      <c r="V85" s="21">
        <f t="shared" ca="1" si="26"/>
        <v>0</v>
      </c>
      <c r="W85" s="21">
        <f t="shared" ca="1" si="26"/>
        <v>0</v>
      </c>
      <c r="X85" s="21">
        <f t="shared" ca="1" si="26"/>
        <v>0</v>
      </c>
      <c r="Z85" s="30">
        <f t="shared" ca="1" si="27"/>
        <v>986608</v>
      </c>
      <c r="AB85" s="8">
        <f ca="1">MMULT(ModelMatrix ThisRow,Parameters)</f>
        <v>13.752207648546015</v>
      </c>
      <c r="AC85" s="37">
        <f ca="1"/>
        <v>938659.10193935526</v>
      </c>
      <c r="AE85" s="31">
        <v>0.75875851282181772</v>
      </c>
      <c r="AF85" s="31" t="b">
        <v>1</v>
      </c>
      <c r="AG85" s="41">
        <f t="shared" si="20"/>
        <v>36</v>
      </c>
      <c r="AH85" s="41">
        <f t="shared" si="21"/>
        <v>37</v>
      </c>
      <c r="AI85" s="41">
        <v>36</v>
      </c>
      <c r="AL85" s="37">
        <f ca="1"/>
        <v>968.84420932333353</v>
      </c>
      <c r="AM85" s="37">
        <f ca="1"/>
        <v>49.49082380761044</v>
      </c>
      <c r="AN85" s="37">
        <f ca="1"/>
        <v>100.76244206189894</v>
      </c>
      <c r="AO85" s="39">
        <f ca="1"/>
        <v>0.65358360209753341</v>
      </c>
      <c r="AQ85" s="19">
        <v>37</v>
      </c>
      <c r="AR85" s="19">
        <v>5</v>
      </c>
      <c r="AS85" t="b">
        <v>0</v>
      </c>
      <c r="AT85" s="42" t="str">
        <v/>
      </c>
      <c r="AU85" s="42" t="str">
        <v/>
      </c>
      <c r="AV85" s="42" t="str">
        <v/>
      </c>
      <c r="AW85" s="44" t="str">
        <v/>
      </c>
      <c r="AX85" s="45" t="str">
        <v/>
      </c>
      <c r="AY85" s="42" t="str">
        <f ca="1"/>
        <v/>
      </c>
      <c r="AZ85" s="42"/>
      <c r="BA85" s="42"/>
      <c r="BB85" s="42"/>
      <c r="BC85" s="42"/>
      <c r="BD85" s="42"/>
      <c r="BE85" s="48"/>
    </row>
    <row r="86" spans="1:57" x14ac:dyDescent="0.25">
      <c r="A86" s="19" t="b">
        <f t="shared" si="10"/>
        <v>0</v>
      </c>
      <c r="B86" s="19">
        <v>38</v>
      </c>
      <c r="C86" s="21">
        <f t="shared" si="24"/>
        <v>10</v>
      </c>
      <c r="D86" s="21">
        <f t="shared" ca="1" si="25"/>
        <v>1</v>
      </c>
      <c r="F86" s="21">
        <v>1</v>
      </c>
      <c r="G86" s="21">
        <f t="shared" si="28"/>
        <v>0</v>
      </c>
      <c r="H86" s="21">
        <f t="shared" si="28"/>
        <v>0</v>
      </c>
      <c r="I86" s="21">
        <f t="shared" si="28"/>
        <v>0</v>
      </c>
      <c r="J86" s="21">
        <f t="shared" si="28"/>
        <v>0</v>
      </c>
      <c r="K86" s="21">
        <f t="shared" si="28"/>
        <v>0</v>
      </c>
      <c r="L86" s="21">
        <f t="shared" si="28"/>
        <v>0</v>
      </c>
      <c r="M86" s="21">
        <f t="shared" si="28"/>
        <v>0</v>
      </c>
      <c r="N86" s="21">
        <f t="shared" si="28"/>
        <v>0</v>
      </c>
      <c r="O86" s="21">
        <f t="shared" si="28"/>
        <v>1</v>
      </c>
      <c r="P86" s="21">
        <f t="shared" ca="1" si="26"/>
        <v>1</v>
      </c>
      <c r="Q86" s="21">
        <f t="shared" ca="1" si="26"/>
        <v>0</v>
      </c>
      <c r="R86" s="21">
        <f t="shared" ca="1" si="26"/>
        <v>0</v>
      </c>
      <c r="S86" s="21">
        <f t="shared" ca="1" si="26"/>
        <v>0</v>
      </c>
      <c r="T86" s="21">
        <f t="shared" ca="1" si="26"/>
        <v>0</v>
      </c>
      <c r="U86" s="21">
        <f t="shared" ca="1" si="26"/>
        <v>0</v>
      </c>
      <c r="V86" s="21">
        <f t="shared" ca="1" si="26"/>
        <v>0</v>
      </c>
      <c r="W86" s="21">
        <f t="shared" ca="1" si="26"/>
        <v>0</v>
      </c>
      <c r="X86" s="21">
        <f t="shared" ca="1" si="26"/>
        <v>0</v>
      </c>
      <c r="Z86" s="30">
        <f t="shared" ca="1" si="27"/>
        <v>344014</v>
      </c>
      <c r="AB86" s="8">
        <f ca="1">MMULT(ModelMatrix ThisRow,Parameters)</f>
        <v>12.748437633201819</v>
      </c>
      <c r="AC86" s="37">
        <f ca="1"/>
        <v>344013.99999999756</v>
      </c>
      <c r="AE86" s="31">
        <v>0.99999999999998934</v>
      </c>
      <c r="AF86" s="31" t="b">
        <v>0</v>
      </c>
      <c r="AG86" s="41">
        <f t="shared" si="20"/>
        <v>36</v>
      </c>
      <c r="AH86" s="41">
        <f t="shared" si="21"/>
        <v>38</v>
      </c>
      <c r="AI86" s="41">
        <v>38</v>
      </c>
      <c r="AL86" s="37">
        <f ca="1"/>
        <v>586.52706672411762</v>
      </c>
      <c r="AM86" s="37">
        <f ca="1"/>
        <v>4.1681311862041402E-12</v>
      </c>
      <c r="AN86" s="37" t="str">
        <f ca="1"/>
        <v/>
      </c>
      <c r="AO86" s="39" t="str">
        <f ca="1"/>
        <v/>
      </c>
      <c r="AQ86" s="19">
        <v>38</v>
      </c>
      <c r="AR86" s="19">
        <v>38</v>
      </c>
      <c r="AS86" t="b">
        <v>0</v>
      </c>
      <c r="AT86" s="42" t="str">
        <v/>
      </c>
      <c r="AU86" s="42" t="str">
        <v/>
      </c>
      <c r="AV86" s="42" t="str">
        <v/>
      </c>
      <c r="AW86" s="44" t="str">
        <v/>
      </c>
      <c r="AX86" s="45" t="str">
        <v/>
      </c>
      <c r="AY86" s="42" t="str">
        <f ca="1"/>
        <v/>
      </c>
      <c r="AZ86" s="42"/>
      <c r="BA86" s="42"/>
      <c r="BB86" s="42"/>
      <c r="BC86" s="42"/>
      <c r="BD86" s="42"/>
      <c r="BE86" s="48"/>
    </row>
    <row r="87" spans="1:57" x14ac:dyDescent="0.25">
      <c r="A87" s="19" t="b">
        <f t="shared" si="10"/>
        <v>1</v>
      </c>
      <c r="B87" s="19">
        <v>39</v>
      </c>
      <c r="C87" s="21">
        <f t="shared" si="24"/>
        <v>1</v>
      </c>
      <c r="D87" s="21">
        <f t="shared" ca="1" si="25"/>
        <v>2</v>
      </c>
      <c r="F87" s="21">
        <v>1</v>
      </c>
      <c r="G87" s="21">
        <f t="shared" si="28"/>
        <v>1</v>
      </c>
      <c r="H87" s="21">
        <f t="shared" si="28"/>
        <v>0</v>
      </c>
      <c r="I87" s="21">
        <f t="shared" si="28"/>
        <v>0</v>
      </c>
      <c r="J87" s="21">
        <f t="shared" si="28"/>
        <v>0</v>
      </c>
      <c r="K87" s="21">
        <f t="shared" si="28"/>
        <v>0</v>
      </c>
      <c r="L87" s="21">
        <f t="shared" si="28"/>
        <v>0</v>
      </c>
      <c r="M87" s="21">
        <f t="shared" si="28"/>
        <v>0</v>
      </c>
      <c r="N87" s="21">
        <f t="shared" si="28"/>
        <v>0</v>
      </c>
      <c r="O87" s="21">
        <f t="shared" si="28"/>
        <v>0</v>
      </c>
      <c r="P87" s="21">
        <f t="shared" ca="1" si="26"/>
        <v>0</v>
      </c>
      <c r="Q87" s="21">
        <f t="shared" ca="1" si="26"/>
        <v>1</v>
      </c>
      <c r="R87" s="21">
        <f t="shared" ca="1" si="26"/>
        <v>0</v>
      </c>
      <c r="S87" s="21">
        <f t="shared" ca="1" si="26"/>
        <v>0</v>
      </c>
      <c r="T87" s="21">
        <f t="shared" ca="1" si="26"/>
        <v>0</v>
      </c>
      <c r="U87" s="21">
        <f t="shared" ca="1" si="26"/>
        <v>0</v>
      </c>
      <c r="V87" s="21">
        <f t="shared" ca="1" si="26"/>
        <v>0</v>
      </c>
      <c r="W87" s="21">
        <f t="shared" ca="1" si="26"/>
        <v>0</v>
      </c>
      <c r="X87" s="21">
        <f t="shared" ca="1" si="26"/>
        <v>0</v>
      </c>
      <c r="Z87" s="30" t="str">
        <f t="shared" si="27"/>
        <v/>
      </c>
      <c r="AB87" s="8">
        <f ca="1">MMULT(ModelMatrix ThisRow,Parameters)</f>
        <v>13.129576716968142</v>
      </c>
      <c r="AC87" s="37">
        <f ca="1"/>
        <v>503619.70918250823</v>
      </c>
      <c r="AE87" s="31"/>
      <c r="AF87" s="31" t="b">
        <v>0</v>
      </c>
      <c r="AG87" s="41">
        <f t="shared" si="20"/>
        <v>36</v>
      </c>
      <c r="AH87" s="41">
        <f t="shared" si="21"/>
        <v>39</v>
      </c>
      <c r="AI87" s="41">
        <v>39</v>
      </c>
      <c r="AL87" s="37" t="str">
        <f ca="1"/>
        <v/>
      </c>
      <c r="AM87" s="37" t="str">
        <f ca="1"/>
        <v/>
      </c>
      <c r="AN87" s="37" t="str">
        <f ca="1"/>
        <v/>
      </c>
      <c r="AO87" s="39" t="str">
        <f ca="1"/>
        <v/>
      </c>
      <c r="AQ87" s="19">
        <v>39</v>
      </c>
      <c r="AR87" s="19">
        <v>39</v>
      </c>
      <c r="AS87" t="b">
        <v>0</v>
      </c>
      <c r="AT87" s="42" t="str">
        <v/>
      </c>
      <c r="AU87" s="42" t="str">
        <v/>
      </c>
      <c r="AV87" s="42" t="str">
        <v/>
      </c>
      <c r="AW87" s="44" t="str">
        <v/>
      </c>
      <c r="AX87" s="45" t="str">
        <v/>
      </c>
      <c r="AY87" s="42" t="str">
        <f ca="1"/>
        <v/>
      </c>
      <c r="AZ87" s="42"/>
      <c r="BA87" s="42"/>
      <c r="BB87" s="42"/>
      <c r="BC87" s="42"/>
      <c r="BD87" s="42"/>
      <c r="BE87" s="48"/>
    </row>
    <row r="88" spans="1:57" x14ac:dyDescent="0.25">
      <c r="A88" s="19" t="b">
        <f t="shared" si="10"/>
        <v>1</v>
      </c>
      <c r="B88" s="19">
        <v>40</v>
      </c>
      <c r="C88" s="21">
        <f t="shared" si="24"/>
        <v>1</v>
      </c>
      <c r="D88" s="21">
        <f t="shared" ca="1" si="25"/>
        <v>3</v>
      </c>
      <c r="F88" s="21">
        <v>1</v>
      </c>
      <c r="G88" s="21">
        <f t="shared" si="28"/>
        <v>1</v>
      </c>
      <c r="H88" s="21">
        <f t="shared" si="28"/>
        <v>0</v>
      </c>
      <c r="I88" s="21">
        <f t="shared" si="28"/>
        <v>0</v>
      </c>
      <c r="J88" s="21">
        <f t="shared" si="28"/>
        <v>0</v>
      </c>
      <c r="K88" s="21">
        <f t="shared" si="28"/>
        <v>0</v>
      </c>
      <c r="L88" s="21">
        <f t="shared" si="28"/>
        <v>0</v>
      </c>
      <c r="M88" s="21">
        <f t="shared" si="28"/>
        <v>0</v>
      </c>
      <c r="N88" s="21">
        <f t="shared" si="28"/>
        <v>0</v>
      </c>
      <c r="O88" s="21">
        <f t="shared" si="28"/>
        <v>0</v>
      </c>
      <c r="P88" s="21">
        <f t="shared" ca="1" si="26"/>
        <v>0</v>
      </c>
      <c r="Q88" s="21">
        <f t="shared" ca="1" si="26"/>
        <v>0</v>
      </c>
      <c r="R88" s="21">
        <f t="shared" ca="1" si="26"/>
        <v>1</v>
      </c>
      <c r="S88" s="21">
        <f t="shared" ca="1" si="26"/>
        <v>0</v>
      </c>
      <c r="T88" s="21">
        <f t="shared" ca="1" si="26"/>
        <v>0</v>
      </c>
      <c r="U88" s="21">
        <f t="shared" ca="1" si="26"/>
        <v>0</v>
      </c>
      <c r="V88" s="21">
        <f t="shared" ca="1" si="26"/>
        <v>0</v>
      </c>
      <c r="W88" s="21">
        <f t="shared" ca="1" si="26"/>
        <v>0</v>
      </c>
      <c r="X88" s="21">
        <f t="shared" ca="1" si="26"/>
        <v>0</v>
      </c>
      <c r="Z88" s="30" t="str">
        <f t="shared" si="27"/>
        <v/>
      </c>
      <c r="AB88" s="8">
        <f ca="1">MMULT(ModelMatrix ThisRow,Parameters)</f>
        <v>13.357917854164508</v>
      </c>
      <c r="AC88" s="37">
        <f ca="1"/>
        <v>632805.16286472639</v>
      </c>
      <c r="AE88" s="31"/>
      <c r="AF88" s="31" t="b">
        <v>0</v>
      </c>
      <c r="AG88" s="41">
        <f t="shared" si="20"/>
        <v>36</v>
      </c>
      <c r="AH88" s="41">
        <f t="shared" si="21"/>
        <v>40</v>
      </c>
      <c r="AI88" s="41">
        <v>40</v>
      </c>
      <c r="AL88" s="37" t="str">
        <f ca="1"/>
        <v/>
      </c>
      <c r="AM88" s="37" t="str">
        <f ca="1"/>
        <v/>
      </c>
      <c r="AN88" s="37" t="str">
        <f ca="1"/>
        <v/>
      </c>
      <c r="AO88" s="39" t="str">
        <f ca="1"/>
        <v/>
      </c>
      <c r="AQ88" s="19">
        <v>40</v>
      </c>
      <c r="AR88" s="19">
        <v>40</v>
      </c>
      <c r="AS88" t="b">
        <v>0</v>
      </c>
      <c r="AT88" s="42" t="str">
        <v/>
      </c>
      <c r="AU88" s="42" t="str">
        <v/>
      </c>
      <c r="AV88" s="42" t="str">
        <v/>
      </c>
      <c r="AW88" s="44" t="str">
        <v/>
      </c>
      <c r="AX88" s="45" t="str">
        <v/>
      </c>
      <c r="AY88" s="42" t="str">
        <f ca="1"/>
        <v/>
      </c>
      <c r="AZ88" s="42"/>
      <c r="BA88" s="42"/>
      <c r="BB88" s="42"/>
      <c r="BC88" s="42"/>
      <c r="BD88" s="42"/>
      <c r="BE88" s="48"/>
    </row>
    <row r="89" spans="1:57" x14ac:dyDescent="0.25">
      <c r="A89" s="19" t="b">
        <f t="shared" si="10"/>
        <v>1</v>
      </c>
      <c r="B89" s="19">
        <v>41</v>
      </c>
      <c r="C89" s="21">
        <f t="shared" si="24"/>
        <v>1</v>
      </c>
      <c r="D89" s="21">
        <f t="shared" ca="1" si="25"/>
        <v>4</v>
      </c>
      <c r="F89" s="21">
        <v>1</v>
      </c>
      <c r="G89" s="21">
        <f t="shared" si="28"/>
        <v>1</v>
      </c>
      <c r="H89" s="21">
        <f t="shared" si="28"/>
        <v>0</v>
      </c>
      <c r="I89" s="21">
        <f t="shared" si="28"/>
        <v>0</v>
      </c>
      <c r="J89" s="21">
        <f t="shared" si="28"/>
        <v>0</v>
      </c>
      <c r="K89" s="21">
        <f t="shared" si="28"/>
        <v>0</v>
      </c>
      <c r="L89" s="21">
        <f t="shared" si="28"/>
        <v>0</v>
      </c>
      <c r="M89" s="21">
        <f t="shared" si="28"/>
        <v>0</v>
      </c>
      <c r="N89" s="21">
        <f t="shared" si="28"/>
        <v>0</v>
      </c>
      <c r="O89" s="21">
        <f t="shared" si="28"/>
        <v>0</v>
      </c>
      <c r="P89" s="21">
        <f t="shared" ca="1" si="26"/>
        <v>0</v>
      </c>
      <c r="Q89" s="21">
        <f t="shared" ca="1" si="26"/>
        <v>0</v>
      </c>
      <c r="R89" s="21">
        <f t="shared" ca="1" si="26"/>
        <v>0</v>
      </c>
      <c r="S89" s="21">
        <f t="shared" ca="1" si="26"/>
        <v>1</v>
      </c>
      <c r="T89" s="21">
        <f t="shared" ca="1" si="26"/>
        <v>0</v>
      </c>
      <c r="U89" s="21">
        <f t="shared" ca="1" si="26"/>
        <v>0</v>
      </c>
      <c r="V89" s="21">
        <f t="shared" ca="1" si="26"/>
        <v>0</v>
      </c>
      <c r="W89" s="21">
        <f t="shared" ca="1" si="26"/>
        <v>0</v>
      </c>
      <c r="X89" s="21">
        <f t="shared" ca="1" si="26"/>
        <v>0</v>
      </c>
      <c r="Z89" s="30" t="str">
        <f t="shared" si="27"/>
        <v/>
      </c>
      <c r="AB89" s="8">
        <f ca="1">MMULT(ModelMatrix ThisRow,Parameters)</f>
        <v>13.15687874594105</v>
      </c>
      <c r="AC89" s="37">
        <f ca="1"/>
        <v>517558.96825094486</v>
      </c>
      <c r="AE89" s="31"/>
      <c r="AF89" s="31" t="b">
        <v>0</v>
      </c>
      <c r="AG89" s="41">
        <f t="shared" si="20"/>
        <v>36</v>
      </c>
      <c r="AH89" s="41">
        <f t="shared" si="21"/>
        <v>41</v>
      </c>
      <c r="AI89" s="41">
        <v>41</v>
      </c>
      <c r="AL89" s="37" t="str">
        <f ca="1"/>
        <v/>
      </c>
      <c r="AM89" s="37" t="str">
        <f ca="1"/>
        <v/>
      </c>
      <c r="AN89" s="37" t="str">
        <f ca="1"/>
        <v/>
      </c>
      <c r="AO89" s="39" t="str">
        <f ca="1"/>
        <v/>
      </c>
      <c r="AQ89" s="19">
        <v>41</v>
      </c>
      <c r="AR89" s="19">
        <v>41</v>
      </c>
      <c r="AS89" t="b">
        <v>0</v>
      </c>
      <c r="AT89" s="42" t="str">
        <v/>
      </c>
      <c r="AU89" s="42" t="str">
        <v/>
      </c>
      <c r="AV89" s="42" t="str">
        <v/>
      </c>
      <c r="AW89" s="44" t="str">
        <v/>
      </c>
      <c r="AX89" s="45" t="str">
        <v/>
      </c>
      <c r="AY89" s="42" t="str">
        <f ca="1"/>
        <v/>
      </c>
      <c r="AZ89" s="42"/>
      <c r="BA89" s="42"/>
      <c r="BB89" s="42"/>
      <c r="BC89" s="42"/>
      <c r="BD89" s="42"/>
      <c r="BE89" s="48"/>
    </row>
    <row r="90" spans="1:57" x14ac:dyDescent="0.25">
      <c r="A90" s="19" t="b">
        <f t="shared" si="10"/>
        <v>1</v>
      </c>
      <c r="B90" s="19">
        <v>42</v>
      </c>
      <c r="C90" s="21">
        <f t="shared" si="24"/>
        <v>1</v>
      </c>
      <c r="D90" s="21">
        <f t="shared" ca="1" si="25"/>
        <v>5</v>
      </c>
      <c r="F90" s="21">
        <v>1</v>
      </c>
      <c r="G90" s="21">
        <f t="shared" si="28"/>
        <v>1</v>
      </c>
      <c r="H90" s="21">
        <f t="shared" si="28"/>
        <v>0</v>
      </c>
      <c r="I90" s="21">
        <f t="shared" si="28"/>
        <v>0</v>
      </c>
      <c r="J90" s="21">
        <f t="shared" si="28"/>
        <v>0</v>
      </c>
      <c r="K90" s="21">
        <f t="shared" si="28"/>
        <v>0</v>
      </c>
      <c r="L90" s="21">
        <f t="shared" si="28"/>
        <v>0</v>
      </c>
      <c r="M90" s="21">
        <f t="shared" si="28"/>
        <v>0</v>
      </c>
      <c r="N90" s="21">
        <f t="shared" si="28"/>
        <v>0</v>
      </c>
      <c r="O90" s="21">
        <f t="shared" si="28"/>
        <v>0</v>
      </c>
      <c r="P90" s="21">
        <f t="shared" ca="1" si="26"/>
        <v>0</v>
      </c>
      <c r="Q90" s="21">
        <f t="shared" ca="1" si="26"/>
        <v>0</v>
      </c>
      <c r="R90" s="21">
        <f t="shared" ca="1" si="26"/>
        <v>0</v>
      </c>
      <c r="S90" s="21">
        <f t="shared" ca="1" si="26"/>
        <v>0</v>
      </c>
      <c r="T90" s="21">
        <f t="shared" ca="1" si="26"/>
        <v>1</v>
      </c>
      <c r="U90" s="21">
        <f t="shared" ca="1" si="26"/>
        <v>0</v>
      </c>
      <c r="V90" s="21">
        <f t="shared" ca="1" si="26"/>
        <v>0</v>
      </c>
      <c r="W90" s="21">
        <f t="shared" ca="1" si="26"/>
        <v>0</v>
      </c>
      <c r="X90" s="21">
        <f t="shared" ca="1" si="26"/>
        <v>0</v>
      </c>
      <c r="Z90" s="30" t="str">
        <f t="shared" si="27"/>
        <v/>
      </c>
      <c r="AB90" s="8">
        <f ca="1">MMULT(ModelMatrix ThisRow,Parameters)</f>
        <v>12.738646128957724</v>
      </c>
      <c r="AC90" s="37">
        <f ca="1"/>
        <v>340662.02268945624</v>
      </c>
      <c r="AE90" s="31"/>
      <c r="AF90" s="31" t="b">
        <v>0</v>
      </c>
      <c r="AG90" s="41">
        <f t="shared" si="20"/>
        <v>36</v>
      </c>
      <c r="AH90" s="41">
        <f t="shared" si="21"/>
        <v>42</v>
      </c>
      <c r="AI90" s="41">
        <v>42</v>
      </c>
      <c r="AL90" s="37" t="str">
        <f ca="1"/>
        <v/>
      </c>
      <c r="AM90" s="37" t="str">
        <f ca="1"/>
        <v/>
      </c>
      <c r="AN90" s="37" t="str">
        <f ca="1"/>
        <v/>
      </c>
      <c r="AO90" s="39" t="str">
        <f ca="1"/>
        <v/>
      </c>
      <c r="AQ90" s="19">
        <v>42</v>
      </c>
      <c r="AR90" s="19">
        <v>42</v>
      </c>
      <c r="AS90" t="b">
        <v>0</v>
      </c>
      <c r="AT90" s="42" t="str">
        <v/>
      </c>
      <c r="AU90" s="42" t="str">
        <v/>
      </c>
      <c r="AV90" s="42" t="str">
        <v/>
      </c>
      <c r="AW90" s="44" t="str">
        <v/>
      </c>
      <c r="AX90" s="45" t="str">
        <v/>
      </c>
      <c r="AY90" s="42" t="str">
        <f ca="1"/>
        <v/>
      </c>
      <c r="AZ90" s="42"/>
      <c r="BA90" s="42"/>
      <c r="BB90" s="42"/>
      <c r="BC90" s="42"/>
      <c r="BD90" s="42"/>
      <c r="BE90" s="48"/>
    </row>
    <row r="91" spans="1:57" x14ac:dyDescent="0.25">
      <c r="A91" s="19" t="b">
        <f t="shared" si="10"/>
        <v>1</v>
      </c>
      <c r="B91" s="19">
        <v>43</v>
      </c>
      <c r="C91" s="21">
        <f t="shared" si="24"/>
        <v>1</v>
      </c>
      <c r="D91" s="21">
        <f t="shared" ca="1" si="25"/>
        <v>6</v>
      </c>
      <c r="F91" s="21">
        <v>1</v>
      </c>
      <c r="G91" s="21">
        <f t="shared" si="28"/>
        <v>1</v>
      </c>
      <c r="H91" s="21">
        <f t="shared" si="28"/>
        <v>0</v>
      </c>
      <c r="I91" s="21">
        <f t="shared" si="28"/>
        <v>0</v>
      </c>
      <c r="J91" s="21">
        <f t="shared" si="28"/>
        <v>0</v>
      </c>
      <c r="K91" s="21">
        <f t="shared" si="28"/>
        <v>0</v>
      </c>
      <c r="L91" s="21">
        <f t="shared" si="28"/>
        <v>0</v>
      </c>
      <c r="M91" s="21">
        <f t="shared" si="28"/>
        <v>0</v>
      </c>
      <c r="N91" s="21">
        <f t="shared" si="28"/>
        <v>0</v>
      </c>
      <c r="O91" s="21">
        <f t="shared" si="28"/>
        <v>0</v>
      </c>
      <c r="P91" s="21">
        <f t="shared" ca="1" si="26"/>
        <v>0</v>
      </c>
      <c r="Q91" s="21">
        <f t="shared" ca="1" si="26"/>
        <v>0</v>
      </c>
      <c r="R91" s="21">
        <f t="shared" ca="1" si="26"/>
        <v>0</v>
      </c>
      <c r="S91" s="21">
        <f t="shared" ca="1" si="26"/>
        <v>0</v>
      </c>
      <c r="T91" s="21">
        <f t="shared" ca="1" si="26"/>
        <v>0</v>
      </c>
      <c r="U91" s="21">
        <f t="shared" ca="1" si="26"/>
        <v>0</v>
      </c>
      <c r="V91" s="21">
        <f t="shared" ca="1" si="26"/>
        <v>0</v>
      </c>
      <c r="W91" s="21">
        <f t="shared" ca="1" si="26"/>
        <v>0</v>
      </c>
      <c r="X91" s="21">
        <f t="shared" ca="1" si="26"/>
        <v>0</v>
      </c>
      <c r="Z91" s="30" t="str">
        <f t="shared" si="27"/>
        <v/>
      </c>
      <c r="AB91" s="8">
        <f ca="1">MMULT(ModelMatrix ThisRow,Parameters)</f>
        <v>12.522248164344788</v>
      </c>
      <c r="AC91" s="37">
        <f ca="1"/>
        <v>274374.20473432838</v>
      </c>
      <c r="AE91" s="31"/>
      <c r="AF91" s="31" t="b">
        <v>0</v>
      </c>
      <c r="AG91" s="41">
        <f t="shared" si="20"/>
        <v>36</v>
      </c>
      <c r="AH91" s="41">
        <f t="shared" si="21"/>
        <v>43</v>
      </c>
      <c r="AI91" s="41">
        <v>43</v>
      </c>
      <c r="AL91" s="37" t="str">
        <f ca="1"/>
        <v/>
      </c>
      <c r="AM91" s="37" t="str">
        <f ca="1"/>
        <v/>
      </c>
      <c r="AN91" s="37" t="str">
        <f ca="1"/>
        <v/>
      </c>
      <c r="AO91" s="39" t="str">
        <f ca="1"/>
        <v/>
      </c>
      <c r="AQ91" s="19">
        <v>43</v>
      </c>
      <c r="AR91" s="19">
        <v>43</v>
      </c>
      <c r="AS91" t="b">
        <v>0</v>
      </c>
      <c r="AT91" s="42" t="str">
        <v/>
      </c>
      <c r="AU91" s="42" t="str">
        <v/>
      </c>
      <c r="AV91" s="42" t="str">
        <v/>
      </c>
      <c r="AW91" s="44" t="str">
        <v/>
      </c>
      <c r="AX91" s="45" t="str">
        <v/>
      </c>
      <c r="AY91" s="42" t="str">
        <f ca="1"/>
        <v/>
      </c>
      <c r="AZ91" s="42"/>
      <c r="BA91" s="42"/>
      <c r="BB91" s="42"/>
      <c r="BC91" s="42"/>
      <c r="BD91" s="42"/>
      <c r="BE91" s="48"/>
    </row>
    <row r="92" spans="1:57" x14ac:dyDescent="0.25">
      <c r="A92" s="19" t="b">
        <f t="shared" si="10"/>
        <v>1</v>
      </c>
      <c r="B92" s="19">
        <v>44</v>
      </c>
      <c r="C92" s="21">
        <f t="shared" si="24"/>
        <v>2</v>
      </c>
      <c r="D92" s="21">
        <f t="shared" ca="1" si="25"/>
        <v>1</v>
      </c>
      <c r="F92" s="21">
        <v>1</v>
      </c>
      <c r="G92" s="21">
        <f t="shared" si="28"/>
        <v>0</v>
      </c>
      <c r="H92" s="21">
        <f t="shared" si="28"/>
        <v>1</v>
      </c>
      <c r="I92" s="21">
        <f t="shared" si="28"/>
        <v>0</v>
      </c>
      <c r="J92" s="21">
        <f t="shared" si="28"/>
        <v>0</v>
      </c>
      <c r="K92" s="21">
        <f t="shared" si="28"/>
        <v>0</v>
      </c>
      <c r="L92" s="21">
        <f t="shared" si="28"/>
        <v>0</v>
      </c>
      <c r="M92" s="21">
        <f t="shared" si="28"/>
        <v>0</v>
      </c>
      <c r="N92" s="21">
        <f t="shared" si="28"/>
        <v>0</v>
      </c>
      <c r="O92" s="21">
        <f t="shared" si="28"/>
        <v>0</v>
      </c>
      <c r="P92" s="21">
        <f t="shared" ca="1" si="26"/>
        <v>1</v>
      </c>
      <c r="Q92" s="21">
        <f t="shared" ca="1" si="26"/>
        <v>0</v>
      </c>
      <c r="R92" s="21">
        <f t="shared" ca="1" si="26"/>
        <v>0</v>
      </c>
      <c r="S92" s="21">
        <f t="shared" ca="1" si="26"/>
        <v>0</v>
      </c>
      <c r="T92" s="21">
        <f t="shared" ca="1" si="26"/>
        <v>0</v>
      </c>
      <c r="U92" s="21">
        <f t="shared" ca="1" si="26"/>
        <v>0</v>
      </c>
      <c r="V92" s="21">
        <f t="shared" ca="1" si="26"/>
        <v>0</v>
      </c>
      <c r="W92" s="21">
        <f t="shared" ca="1" si="26"/>
        <v>0</v>
      </c>
      <c r="X92" s="21">
        <f t="shared" ca="1" si="26"/>
        <v>0</v>
      </c>
      <c r="Z92" s="30" t="str">
        <f t="shared" si="27"/>
        <v/>
      </c>
      <c r="AB92" s="8">
        <f ca="1">MMULT(ModelMatrix ThisRow,Parameters)</f>
        <v>12.79237682889449</v>
      </c>
      <c r="AC92" s="37">
        <f ca="1"/>
        <v>359466.70204624761</v>
      </c>
      <c r="AE92" s="31"/>
      <c r="AF92" s="31" t="b">
        <v>0</v>
      </c>
      <c r="AG92" s="41">
        <f t="shared" si="20"/>
        <v>36</v>
      </c>
      <c r="AH92" s="41">
        <f t="shared" si="21"/>
        <v>44</v>
      </c>
      <c r="AI92" s="41">
        <v>44</v>
      </c>
      <c r="AL92" s="37" t="str">
        <f ca="1"/>
        <v/>
      </c>
      <c r="AM92" s="37" t="str">
        <f ca="1"/>
        <v/>
      </c>
      <c r="AN92" s="37" t="str">
        <f ca="1"/>
        <v/>
      </c>
      <c r="AO92" s="39" t="str">
        <f ca="1"/>
        <v/>
      </c>
      <c r="AQ92" s="19">
        <v>44</v>
      </c>
      <c r="AR92" s="19">
        <v>44</v>
      </c>
      <c r="AS92" t="b">
        <v>0</v>
      </c>
      <c r="AT92" s="42" t="str">
        <v/>
      </c>
      <c r="AU92" s="42" t="str">
        <v/>
      </c>
      <c r="AV92" s="42" t="str">
        <v/>
      </c>
      <c r="AW92" s="44" t="str">
        <v/>
      </c>
      <c r="AX92" s="45" t="str">
        <v/>
      </c>
      <c r="AY92" s="42" t="str">
        <f ca="1"/>
        <v/>
      </c>
      <c r="AZ92" s="42"/>
      <c r="BA92" s="42"/>
      <c r="BB92" s="42"/>
      <c r="BC92" s="42"/>
      <c r="BD92" s="42"/>
      <c r="BE92" s="48"/>
    </row>
    <row r="93" spans="1:57" x14ac:dyDescent="0.25">
      <c r="A93" s="19" t="b">
        <f t="shared" si="10"/>
        <v>1</v>
      </c>
      <c r="B93" s="19">
        <v>45</v>
      </c>
      <c r="C93" s="21">
        <f t="shared" si="24"/>
        <v>2</v>
      </c>
      <c r="D93" s="21">
        <f t="shared" ca="1" si="25"/>
        <v>2</v>
      </c>
      <c r="F93" s="21">
        <v>1</v>
      </c>
      <c r="G93" s="21">
        <f t="shared" si="28"/>
        <v>0</v>
      </c>
      <c r="H93" s="21">
        <f t="shared" si="28"/>
        <v>1</v>
      </c>
      <c r="I93" s="21">
        <f t="shared" si="28"/>
        <v>0</v>
      </c>
      <c r="J93" s="21">
        <f t="shared" si="28"/>
        <v>0</v>
      </c>
      <c r="K93" s="21">
        <f t="shared" si="28"/>
        <v>0</v>
      </c>
      <c r="L93" s="21">
        <f t="shared" si="28"/>
        <v>0</v>
      </c>
      <c r="M93" s="21">
        <f t="shared" si="28"/>
        <v>0</v>
      </c>
      <c r="N93" s="21">
        <f t="shared" si="28"/>
        <v>0</v>
      </c>
      <c r="O93" s="21">
        <f t="shared" si="28"/>
        <v>0</v>
      </c>
      <c r="P93" s="21">
        <f t="shared" ca="1" si="26"/>
        <v>0</v>
      </c>
      <c r="Q93" s="21">
        <f t="shared" ca="1" si="26"/>
        <v>1</v>
      </c>
      <c r="R93" s="21">
        <f t="shared" ca="1" si="26"/>
        <v>0</v>
      </c>
      <c r="S93" s="21">
        <f t="shared" ca="1" si="26"/>
        <v>0</v>
      </c>
      <c r="T93" s="21">
        <f t="shared" ca="1" si="26"/>
        <v>0</v>
      </c>
      <c r="U93" s="21">
        <f t="shared" ca="1" si="26"/>
        <v>0</v>
      </c>
      <c r="V93" s="21">
        <f t="shared" ca="1" si="26"/>
        <v>0</v>
      </c>
      <c r="W93" s="21">
        <f t="shared" ca="1" si="26"/>
        <v>0</v>
      </c>
      <c r="X93" s="21">
        <f t="shared" ca="1" si="26"/>
        <v>0</v>
      </c>
      <c r="Z93" s="30" t="str">
        <f t="shared" si="27"/>
        <v/>
      </c>
      <c r="AB93" s="8">
        <f ca="1">MMULT(ModelMatrix ThisRow,Parameters)</f>
        <v>13.585599462127078</v>
      </c>
      <c r="AC93" s="37">
        <f ca="1"/>
        <v>794604.24298815429</v>
      </c>
      <c r="AE93" s="31"/>
      <c r="AF93" s="31" t="b">
        <v>0</v>
      </c>
      <c r="AG93" s="41">
        <f t="shared" si="20"/>
        <v>36</v>
      </c>
      <c r="AH93" s="41">
        <f t="shared" si="21"/>
        <v>45</v>
      </c>
      <c r="AI93" s="41">
        <v>45</v>
      </c>
      <c r="AL93" s="37" t="str">
        <f ca="1"/>
        <v/>
      </c>
      <c r="AM93" s="37" t="str">
        <f ca="1"/>
        <v/>
      </c>
      <c r="AN93" s="37" t="str">
        <f ca="1"/>
        <v/>
      </c>
      <c r="AO93" s="39" t="str">
        <f ca="1"/>
        <v/>
      </c>
      <c r="AQ93" s="19">
        <v>45</v>
      </c>
      <c r="AR93" s="19">
        <v>45</v>
      </c>
      <c r="AS93" t="b">
        <v>0</v>
      </c>
      <c r="AT93" s="42" t="str">
        <v/>
      </c>
      <c r="AU93" s="42" t="str">
        <v/>
      </c>
      <c r="AV93" s="42" t="str">
        <v/>
      </c>
      <c r="AW93" s="44" t="str">
        <v/>
      </c>
      <c r="AX93" s="45" t="str">
        <v/>
      </c>
      <c r="AY93" s="42" t="str">
        <f ca="1"/>
        <v/>
      </c>
      <c r="AZ93" s="42"/>
      <c r="BA93" s="42"/>
      <c r="BB93" s="42"/>
      <c r="BC93" s="42"/>
      <c r="BD93" s="42"/>
      <c r="BE93" s="48"/>
    </row>
    <row r="94" spans="1:57" x14ac:dyDescent="0.25">
      <c r="A94" s="19" t="b">
        <f t="shared" si="10"/>
        <v>1</v>
      </c>
      <c r="B94" s="19">
        <v>46</v>
      </c>
      <c r="C94" s="21">
        <f t="shared" si="24"/>
        <v>2</v>
      </c>
      <c r="D94" s="21">
        <f t="shared" ca="1" si="25"/>
        <v>3</v>
      </c>
      <c r="F94" s="21">
        <v>1</v>
      </c>
      <c r="G94" s="21">
        <f t="shared" si="28"/>
        <v>0</v>
      </c>
      <c r="H94" s="21">
        <f t="shared" si="28"/>
        <v>1</v>
      </c>
      <c r="I94" s="21">
        <f t="shared" si="28"/>
        <v>0</v>
      </c>
      <c r="J94" s="21">
        <f t="shared" si="28"/>
        <v>0</v>
      </c>
      <c r="K94" s="21">
        <f t="shared" si="28"/>
        <v>0</v>
      </c>
      <c r="L94" s="21">
        <f t="shared" si="28"/>
        <v>0</v>
      </c>
      <c r="M94" s="21">
        <f t="shared" si="28"/>
        <v>0</v>
      </c>
      <c r="N94" s="21">
        <f t="shared" si="28"/>
        <v>0</v>
      </c>
      <c r="O94" s="21">
        <f t="shared" si="28"/>
        <v>0</v>
      </c>
      <c r="P94" s="21">
        <f t="shared" ca="1" si="26"/>
        <v>0</v>
      </c>
      <c r="Q94" s="21">
        <f t="shared" ca="1" si="26"/>
        <v>0</v>
      </c>
      <c r="R94" s="21">
        <f t="shared" ca="1" si="26"/>
        <v>1</v>
      </c>
      <c r="S94" s="21">
        <f t="shared" ca="1" si="26"/>
        <v>0</v>
      </c>
      <c r="T94" s="21">
        <f t="shared" ca="1" si="26"/>
        <v>0</v>
      </c>
      <c r="U94" s="21">
        <f t="shared" ca="1" si="26"/>
        <v>0</v>
      </c>
      <c r="V94" s="21">
        <f t="shared" ca="1" si="26"/>
        <v>0</v>
      </c>
      <c r="W94" s="21">
        <f t="shared" ca="1" si="26"/>
        <v>0</v>
      </c>
      <c r="X94" s="21">
        <f t="shared" ca="1" si="26"/>
        <v>0</v>
      </c>
      <c r="Z94" s="30" t="str">
        <f t="shared" si="27"/>
        <v/>
      </c>
      <c r="AB94" s="8">
        <f ca="1">MMULT(ModelMatrix ThisRow,Parameters)</f>
        <v>13.813940599323445</v>
      </c>
      <c r="AC94" s="37">
        <f ca="1"/>
        <v>998431.27309955948</v>
      </c>
      <c r="AE94" s="31"/>
      <c r="AF94" s="31" t="b">
        <v>0</v>
      </c>
      <c r="AG94" s="41">
        <f t="shared" si="20"/>
        <v>36</v>
      </c>
      <c r="AH94" s="41">
        <f t="shared" si="21"/>
        <v>46</v>
      </c>
      <c r="AI94" s="41">
        <v>46</v>
      </c>
      <c r="AL94" s="37" t="str">
        <f ca="1"/>
        <v/>
      </c>
      <c r="AM94" s="37" t="str">
        <f ca="1"/>
        <v/>
      </c>
      <c r="AN94" s="37" t="str">
        <f ca="1"/>
        <v/>
      </c>
      <c r="AO94" s="39" t="str">
        <f ca="1"/>
        <v/>
      </c>
      <c r="AQ94" s="19">
        <v>46</v>
      </c>
      <c r="AR94" s="19">
        <v>46</v>
      </c>
      <c r="AS94" t="b">
        <v>0</v>
      </c>
      <c r="AT94" s="42" t="str">
        <v/>
      </c>
      <c r="AU94" s="42" t="str">
        <v/>
      </c>
      <c r="AV94" s="42" t="str">
        <v/>
      </c>
      <c r="AW94" s="44" t="str">
        <v/>
      </c>
      <c r="AX94" s="45" t="str">
        <v/>
      </c>
      <c r="AY94" s="42" t="str">
        <f ca="1"/>
        <v/>
      </c>
      <c r="AZ94" s="42"/>
      <c r="BA94" s="42"/>
      <c r="BB94" s="42"/>
      <c r="BC94" s="42"/>
      <c r="BD94" s="42"/>
      <c r="BE94" s="48"/>
    </row>
    <row r="95" spans="1:57" x14ac:dyDescent="0.25">
      <c r="A95" s="19" t="b">
        <f t="shared" si="10"/>
        <v>1</v>
      </c>
      <c r="B95" s="19">
        <v>47</v>
      </c>
      <c r="C95" s="21">
        <f t="shared" si="24"/>
        <v>2</v>
      </c>
      <c r="D95" s="21">
        <f t="shared" ca="1" si="25"/>
        <v>4</v>
      </c>
      <c r="F95" s="21">
        <v>1</v>
      </c>
      <c r="G95" s="21">
        <f t="shared" si="28"/>
        <v>0</v>
      </c>
      <c r="H95" s="21">
        <f t="shared" si="28"/>
        <v>1</v>
      </c>
      <c r="I95" s="21">
        <f t="shared" si="28"/>
        <v>0</v>
      </c>
      <c r="J95" s="21">
        <f t="shared" si="28"/>
        <v>0</v>
      </c>
      <c r="K95" s="21">
        <f t="shared" si="28"/>
        <v>0</v>
      </c>
      <c r="L95" s="21">
        <f t="shared" si="28"/>
        <v>0</v>
      </c>
      <c r="M95" s="21">
        <f t="shared" si="28"/>
        <v>0</v>
      </c>
      <c r="N95" s="21">
        <f t="shared" si="28"/>
        <v>0</v>
      </c>
      <c r="O95" s="21">
        <f t="shared" si="28"/>
        <v>0</v>
      </c>
      <c r="P95" s="21">
        <f t="shared" ca="1" si="26"/>
        <v>0</v>
      </c>
      <c r="Q95" s="21">
        <f t="shared" ca="1" si="26"/>
        <v>0</v>
      </c>
      <c r="R95" s="21">
        <f t="shared" ca="1" si="26"/>
        <v>0</v>
      </c>
      <c r="S95" s="21">
        <f t="shared" ca="1" si="26"/>
        <v>1</v>
      </c>
      <c r="T95" s="21">
        <f t="shared" ca="1" si="26"/>
        <v>0</v>
      </c>
      <c r="U95" s="21">
        <f t="shared" ca="1" si="26"/>
        <v>0</v>
      </c>
      <c r="V95" s="21">
        <f t="shared" ca="1" si="26"/>
        <v>0</v>
      </c>
      <c r="W95" s="21">
        <f t="shared" ca="1" si="26"/>
        <v>0</v>
      </c>
      <c r="X95" s="21">
        <f t="shared" ca="1" si="26"/>
        <v>0</v>
      </c>
      <c r="Z95" s="30" t="str">
        <f t="shared" si="27"/>
        <v/>
      </c>
      <c r="AB95" s="8">
        <f ca="1">MMULT(ModelMatrix ThisRow,Parameters)</f>
        <v>13.612901491099986</v>
      </c>
      <c r="AC95" s="37">
        <f ca="1"/>
        <v>816597.41402165114</v>
      </c>
      <c r="AE95" s="31"/>
      <c r="AF95" s="31" t="b">
        <v>0</v>
      </c>
      <c r="AG95" s="41">
        <f t="shared" si="20"/>
        <v>36</v>
      </c>
      <c r="AH95" s="41">
        <f t="shared" si="21"/>
        <v>47</v>
      </c>
      <c r="AI95" s="41">
        <v>47</v>
      </c>
      <c r="AL95" s="37" t="str">
        <f ca="1"/>
        <v/>
      </c>
      <c r="AM95" s="37" t="str">
        <f ca="1"/>
        <v/>
      </c>
      <c r="AN95" s="37" t="str">
        <f ca="1"/>
        <v/>
      </c>
      <c r="AO95" s="39" t="str">
        <f ca="1"/>
        <v/>
      </c>
      <c r="AQ95" s="19">
        <v>47</v>
      </c>
      <c r="AR95" s="19">
        <v>47</v>
      </c>
      <c r="AS95" t="b">
        <v>0</v>
      </c>
      <c r="AT95" s="42" t="str">
        <v/>
      </c>
      <c r="AU95" s="42" t="str">
        <v/>
      </c>
      <c r="AV95" s="42" t="str">
        <v/>
      </c>
      <c r="AW95" s="44" t="str">
        <v/>
      </c>
      <c r="AX95" s="45" t="str">
        <v/>
      </c>
      <c r="AY95" s="42" t="str">
        <f ca="1"/>
        <v/>
      </c>
      <c r="AZ95" s="42"/>
      <c r="BA95" s="42"/>
      <c r="BB95" s="42"/>
      <c r="BC95" s="42"/>
      <c r="BD95" s="42"/>
      <c r="BE95" s="48"/>
    </row>
    <row r="96" spans="1:57" x14ac:dyDescent="0.25">
      <c r="A96" s="19" t="b">
        <f t="shared" si="10"/>
        <v>1</v>
      </c>
      <c r="B96" s="19">
        <v>48</v>
      </c>
      <c r="C96" s="21">
        <f t="shared" si="24"/>
        <v>2</v>
      </c>
      <c r="D96" s="21">
        <f t="shared" ca="1" si="25"/>
        <v>10</v>
      </c>
      <c r="F96" s="21">
        <v>1</v>
      </c>
      <c r="G96" s="21">
        <f t="shared" si="28"/>
        <v>0</v>
      </c>
      <c r="H96" s="21">
        <f t="shared" si="28"/>
        <v>1</v>
      </c>
      <c r="I96" s="21">
        <f t="shared" si="28"/>
        <v>0</v>
      </c>
      <c r="J96" s="21">
        <f t="shared" si="28"/>
        <v>0</v>
      </c>
      <c r="K96" s="21">
        <f t="shared" si="28"/>
        <v>0</v>
      </c>
      <c r="L96" s="21">
        <f t="shared" si="28"/>
        <v>0</v>
      </c>
      <c r="M96" s="21">
        <f t="shared" si="28"/>
        <v>0</v>
      </c>
      <c r="N96" s="21">
        <f t="shared" si="28"/>
        <v>0</v>
      </c>
      <c r="O96" s="21">
        <f t="shared" si="28"/>
        <v>0</v>
      </c>
      <c r="P96" s="21">
        <f t="shared" ca="1" si="26"/>
        <v>0</v>
      </c>
      <c r="Q96" s="21">
        <f t="shared" ca="1" si="26"/>
        <v>0</v>
      </c>
      <c r="R96" s="21">
        <f t="shared" ca="1" si="26"/>
        <v>0</v>
      </c>
      <c r="S96" s="21">
        <f t="shared" ca="1" si="26"/>
        <v>0</v>
      </c>
      <c r="T96" s="21">
        <f t="shared" ca="1" si="26"/>
        <v>0</v>
      </c>
      <c r="U96" s="21">
        <f t="shared" ca="1" si="26"/>
        <v>0</v>
      </c>
      <c r="V96" s="21">
        <f t="shared" ca="1" si="26"/>
        <v>0</v>
      </c>
      <c r="W96" s="21">
        <f t="shared" ca="1" si="26"/>
        <v>0</v>
      </c>
      <c r="X96" s="21">
        <f t="shared" ca="1" si="26"/>
        <v>1</v>
      </c>
      <c r="Z96" s="30" t="str">
        <f t="shared" si="27"/>
        <v/>
      </c>
      <c r="AB96" s="8">
        <f ca="1">MMULT(ModelMatrix ThisRow,Parameters)</f>
        <v>11.582520730898146</v>
      </c>
      <c r="AC96" s="37">
        <f ca="1"/>
        <v>107207.41884824312</v>
      </c>
      <c r="AE96" s="31"/>
      <c r="AF96" s="31" t="b">
        <v>0</v>
      </c>
      <c r="AG96" s="41">
        <f t="shared" si="20"/>
        <v>36</v>
      </c>
      <c r="AH96" s="41">
        <f t="shared" si="21"/>
        <v>48</v>
      </c>
      <c r="AI96" s="41">
        <v>48</v>
      </c>
      <c r="AL96" s="37" t="str">
        <f ca="1"/>
        <v/>
      </c>
      <c r="AM96" s="37" t="str">
        <f ca="1"/>
        <v/>
      </c>
      <c r="AN96" s="37" t="str">
        <f ca="1"/>
        <v/>
      </c>
      <c r="AO96" s="39" t="str">
        <f ca="1"/>
        <v/>
      </c>
      <c r="AQ96" s="19">
        <v>48</v>
      </c>
      <c r="AR96" s="19">
        <v>48</v>
      </c>
      <c r="AS96" t="b">
        <v>0</v>
      </c>
      <c r="AT96" s="42" t="str">
        <v/>
      </c>
      <c r="AU96" s="42" t="str">
        <v/>
      </c>
      <c r="AV96" s="42" t="str">
        <v/>
      </c>
      <c r="AW96" s="44" t="str">
        <v/>
      </c>
      <c r="AX96" s="45" t="str">
        <v/>
      </c>
      <c r="AY96" s="42" t="str">
        <f ca="1"/>
        <v/>
      </c>
      <c r="AZ96" s="42"/>
      <c r="BA96" s="42"/>
      <c r="BB96" s="42"/>
      <c r="BC96" s="42"/>
      <c r="BD96" s="42"/>
      <c r="BE96" s="48"/>
    </row>
    <row r="97" spans="1:57" x14ac:dyDescent="0.25">
      <c r="A97" s="19" t="b">
        <f t="shared" si="10"/>
        <v>1</v>
      </c>
      <c r="B97" s="19">
        <v>49</v>
      </c>
      <c r="C97" s="21">
        <f t="shared" si="24"/>
        <v>3</v>
      </c>
      <c r="D97" s="21">
        <f t="shared" ca="1" si="25"/>
        <v>1</v>
      </c>
      <c r="F97" s="21">
        <v>1</v>
      </c>
      <c r="G97" s="21">
        <f t="shared" si="28"/>
        <v>0</v>
      </c>
      <c r="H97" s="21">
        <f t="shared" si="28"/>
        <v>0</v>
      </c>
      <c r="I97" s="21">
        <f t="shared" si="28"/>
        <v>0</v>
      </c>
      <c r="J97" s="21">
        <f t="shared" si="28"/>
        <v>0</v>
      </c>
      <c r="K97" s="21">
        <f t="shared" si="28"/>
        <v>0</v>
      </c>
      <c r="L97" s="21">
        <f t="shared" si="28"/>
        <v>0</v>
      </c>
      <c r="M97" s="21">
        <f t="shared" si="28"/>
        <v>0</v>
      </c>
      <c r="N97" s="21">
        <f t="shared" si="28"/>
        <v>0</v>
      </c>
      <c r="O97" s="21">
        <f t="shared" si="28"/>
        <v>0</v>
      </c>
      <c r="P97" s="21">
        <f t="shared" ref="P97:X112" ca="1" si="29">IF($D97=P$47,1,0)</f>
        <v>1</v>
      </c>
      <c r="Q97" s="21">
        <f t="shared" ca="1" si="29"/>
        <v>0</v>
      </c>
      <c r="R97" s="21">
        <f t="shared" ca="1" si="29"/>
        <v>0</v>
      </c>
      <c r="S97" s="21">
        <f t="shared" ca="1" si="29"/>
        <v>0</v>
      </c>
      <c r="T97" s="21">
        <f t="shared" ca="1" si="29"/>
        <v>0</v>
      </c>
      <c r="U97" s="21">
        <f t="shared" ca="1" si="29"/>
        <v>0</v>
      </c>
      <c r="V97" s="21">
        <f t="shared" ca="1" si="29"/>
        <v>0</v>
      </c>
      <c r="W97" s="21">
        <f t="shared" ca="1" si="29"/>
        <v>0</v>
      </c>
      <c r="X97" s="21">
        <f t="shared" ca="1" si="29"/>
        <v>0</v>
      </c>
      <c r="Z97" s="30" t="str">
        <f t="shared" si="27"/>
        <v/>
      </c>
      <c r="AB97" s="8">
        <f ca="1">MMULT(ModelMatrix ThisRow,Parameters)</f>
        <v>13.047917764520085</v>
      </c>
      <c r="AC97" s="37">
        <f ca="1"/>
        <v>464128.97897957242</v>
      </c>
      <c r="AE97" s="31"/>
      <c r="AF97" s="31" t="b">
        <v>0</v>
      </c>
      <c r="AG97" s="41">
        <f t="shared" si="20"/>
        <v>36</v>
      </c>
      <c r="AH97" s="41">
        <f t="shared" si="21"/>
        <v>49</v>
      </c>
      <c r="AI97" s="41">
        <v>49</v>
      </c>
      <c r="AL97" s="37" t="str">
        <f ca="1"/>
        <v/>
      </c>
      <c r="AM97" s="37" t="str">
        <f ca="1"/>
        <v/>
      </c>
      <c r="AN97" s="37" t="str">
        <f ca="1"/>
        <v/>
      </c>
      <c r="AO97" s="39" t="str">
        <f ca="1"/>
        <v/>
      </c>
      <c r="AQ97" s="19">
        <v>49</v>
      </c>
      <c r="AR97" s="19">
        <v>49</v>
      </c>
      <c r="AS97" t="b">
        <v>0</v>
      </c>
      <c r="AT97" s="42" t="str">
        <v/>
      </c>
      <c r="AU97" s="42" t="str">
        <v/>
      </c>
      <c r="AV97" s="42" t="str">
        <v/>
      </c>
      <c r="AW97" s="44" t="str">
        <v/>
      </c>
      <c r="AX97" s="45" t="str">
        <v/>
      </c>
      <c r="AY97" s="42" t="str">
        <f ca="1"/>
        <v/>
      </c>
      <c r="AZ97" s="42"/>
      <c r="BA97" s="42"/>
      <c r="BB97" s="42"/>
      <c r="BC97" s="42"/>
      <c r="BD97" s="42"/>
      <c r="BE97" s="48"/>
    </row>
    <row r="98" spans="1:57" x14ac:dyDescent="0.25">
      <c r="A98" s="19" t="b">
        <f t="shared" si="10"/>
        <v>1</v>
      </c>
      <c r="B98" s="19">
        <v>50</v>
      </c>
      <c r="C98" s="21">
        <f t="shared" si="24"/>
        <v>3</v>
      </c>
      <c r="D98" s="21">
        <f t="shared" ca="1" si="25"/>
        <v>2</v>
      </c>
      <c r="F98" s="21">
        <v>1</v>
      </c>
      <c r="G98" s="21">
        <f t="shared" ref="G98:O113" si="30">IF($C98=G$47,1,0)</f>
        <v>0</v>
      </c>
      <c r="H98" s="21">
        <f t="shared" si="30"/>
        <v>0</v>
      </c>
      <c r="I98" s="21">
        <f t="shared" si="30"/>
        <v>0</v>
      </c>
      <c r="J98" s="21">
        <f t="shared" si="30"/>
        <v>0</v>
      </c>
      <c r="K98" s="21">
        <f t="shared" si="30"/>
        <v>0</v>
      </c>
      <c r="L98" s="21">
        <f t="shared" si="30"/>
        <v>0</v>
      </c>
      <c r="M98" s="21">
        <f t="shared" si="30"/>
        <v>0</v>
      </c>
      <c r="N98" s="21">
        <f t="shared" si="30"/>
        <v>0</v>
      </c>
      <c r="O98" s="21">
        <f t="shared" si="30"/>
        <v>0</v>
      </c>
      <c r="P98" s="21">
        <f t="shared" ca="1" si="29"/>
        <v>0</v>
      </c>
      <c r="Q98" s="21">
        <f t="shared" ca="1" si="29"/>
        <v>1</v>
      </c>
      <c r="R98" s="21">
        <f t="shared" ca="1" si="29"/>
        <v>0</v>
      </c>
      <c r="S98" s="21">
        <f t="shared" ca="1" si="29"/>
        <v>0</v>
      </c>
      <c r="T98" s="21">
        <f t="shared" ca="1" si="29"/>
        <v>0</v>
      </c>
      <c r="U98" s="21">
        <f t="shared" ca="1" si="29"/>
        <v>0</v>
      </c>
      <c r="V98" s="21">
        <f t="shared" ca="1" si="29"/>
        <v>0</v>
      </c>
      <c r="W98" s="21">
        <f t="shared" ca="1" si="29"/>
        <v>0</v>
      </c>
      <c r="X98" s="21">
        <f t="shared" ca="1" si="29"/>
        <v>0</v>
      </c>
      <c r="Z98" s="30" t="str">
        <f t="shared" si="27"/>
        <v/>
      </c>
      <c r="AB98" s="8">
        <f ca="1">MMULT(ModelMatrix ThisRow,Parameters)</f>
        <v>13.841140397752671</v>
      </c>
      <c r="AC98" s="37">
        <f ca="1"/>
        <v>1025961.1081959942</v>
      </c>
      <c r="AE98" s="31"/>
      <c r="AF98" s="31" t="b">
        <v>0</v>
      </c>
      <c r="AG98" s="41">
        <f t="shared" si="20"/>
        <v>36</v>
      </c>
      <c r="AH98" s="41">
        <f t="shared" si="21"/>
        <v>50</v>
      </c>
      <c r="AI98" s="41">
        <v>50</v>
      </c>
      <c r="AL98" s="37" t="str">
        <f ca="1"/>
        <v/>
      </c>
      <c r="AM98" s="37" t="str">
        <f ca="1"/>
        <v/>
      </c>
      <c r="AN98" s="37" t="str">
        <f ca="1"/>
        <v/>
      </c>
      <c r="AO98" s="39" t="str">
        <f ca="1"/>
        <v/>
      </c>
      <c r="AQ98" s="19">
        <v>50</v>
      </c>
      <c r="AR98" s="19">
        <v>50</v>
      </c>
      <c r="AS98" t="b">
        <v>0</v>
      </c>
      <c r="AT98" s="42" t="str">
        <v/>
      </c>
      <c r="AU98" s="42" t="str">
        <v/>
      </c>
      <c r="AV98" s="42" t="str">
        <v/>
      </c>
      <c r="AW98" s="44" t="str">
        <v/>
      </c>
      <c r="AX98" s="45" t="str">
        <v/>
      </c>
      <c r="AY98" s="42" t="str">
        <f ca="1"/>
        <v/>
      </c>
      <c r="AZ98" s="42"/>
      <c r="BA98" s="42"/>
      <c r="BB98" s="42"/>
      <c r="BC98" s="42"/>
      <c r="BD98" s="42"/>
      <c r="BE98" s="48"/>
    </row>
    <row r="99" spans="1:57" x14ac:dyDescent="0.25">
      <c r="A99" s="19" t="b">
        <f t="shared" si="10"/>
        <v>1</v>
      </c>
      <c r="B99" s="19">
        <v>51</v>
      </c>
      <c r="C99" s="21">
        <f t="shared" si="24"/>
        <v>3</v>
      </c>
      <c r="D99" s="21">
        <f t="shared" ca="1" si="25"/>
        <v>3</v>
      </c>
      <c r="F99" s="21">
        <v>1</v>
      </c>
      <c r="G99" s="21">
        <f t="shared" si="30"/>
        <v>0</v>
      </c>
      <c r="H99" s="21">
        <f t="shared" si="30"/>
        <v>0</v>
      </c>
      <c r="I99" s="21">
        <f t="shared" si="30"/>
        <v>0</v>
      </c>
      <c r="J99" s="21">
        <f t="shared" si="30"/>
        <v>0</v>
      </c>
      <c r="K99" s="21">
        <f t="shared" si="30"/>
        <v>0</v>
      </c>
      <c r="L99" s="21">
        <f t="shared" si="30"/>
        <v>0</v>
      </c>
      <c r="M99" s="21">
        <f t="shared" si="30"/>
        <v>0</v>
      </c>
      <c r="N99" s="21">
        <f t="shared" si="30"/>
        <v>0</v>
      </c>
      <c r="O99" s="21">
        <f t="shared" si="30"/>
        <v>0</v>
      </c>
      <c r="P99" s="21">
        <f t="shared" ca="1" si="29"/>
        <v>0</v>
      </c>
      <c r="Q99" s="21">
        <f t="shared" ca="1" si="29"/>
        <v>0</v>
      </c>
      <c r="R99" s="21">
        <f t="shared" ca="1" si="29"/>
        <v>1</v>
      </c>
      <c r="S99" s="21">
        <f t="shared" ca="1" si="29"/>
        <v>0</v>
      </c>
      <c r="T99" s="21">
        <f t="shared" ca="1" si="29"/>
        <v>0</v>
      </c>
      <c r="U99" s="21">
        <f t="shared" ca="1" si="29"/>
        <v>0</v>
      </c>
      <c r="V99" s="21">
        <f t="shared" ca="1" si="29"/>
        <v>0</v>
      </c>
      <c r="W99" s="21">
        <f t="shared" ca="1" si="29"/>
        <v>0</v>
      </c>
      <c r="X99" s="21">
        <f t="shared" ca="1" si="29"/>
        <v>0</v>
      </c>
      <c r="Z99" s="30" t="str">
        <f t="shared" si="27"/>
        <v/>
      </c>
      <c r="AB99" s="8">
        <f ca="1">MMULT(ModelMatrix ThisRow,Parameters)</f>
        <v>14.069481534949039</v>
      </c>
      <c r="AC99" s="37">
        <f ca="1"/>
        <v>1289134.3891578412</v>
      </c>
      <c r="AE99" s="31"/>
      <c r="AF99" s="31" t="b">
        <v>0</v>
      </c>
      <c r="AG99" s="41">
        <f t="shared" si="20"/>
        <v>36</v>
      </c>
      <c r="AH99" s="41">
        <f t="shared" si="21"/>
        <v>51</v>
      </c>
      <c r="AI99" s="41">
        <v>51</v>
      </c>
      <c r="AL99" s="37" t="str">
        <f ca="1"/>
        <v/>
      </c>
      <c r="AM99" s="37" t="str">
        <f ca="1"/>
        <v/>
      </c>
      <c r="AN99" s="37" t="str">
        <f ca="1"/>
        <v/>
      </c>
      <c r="AO99" s="39" t="str">
        <f ca="1"/>
        <v/>
      </c>
      <c r="AQ99" s="19">
        <v>51</v>
      </c>
      <c r="AR99" s="19">
        <v>51</v>
      </c>
      <c r="AS99" t="b">
        <v>0</v>
      </c>
      <c r="AT99" s="42" t="str">
        <v/>
      </c>
      <c r="AU99" s="42" t="str">
        <v/>
      </c>
      <c r="AV99" s="42" t="str">
        <v/>
      </c>
      <c r="AW99" s="44" t="str">
        <v/>
      </c>
      <c r="AX99" s="45" t="str">
        <v/>
      </c>
      <c r="AY99" s="42" t="str">
        <f ca="1"/>
        <v/>
      </c>
      <c r="AZ99" s="42"/>
      <c r="BA99" s="42"/>
      <c r="BB99" s="42"/>
      <c r="BC99" s="42"/>
      <c r="BD99" s="42"/>
      <c r="BE99" s="48"/>
    </row>
    <row r="100" spans="1:57" x14ac:dyDescent="0.25">
      <c r="A100" s="19" t="b">
        <f t="shared" si="10"/>
        <v>1</v>
      </c>
      <c r="B100" s="19">
        <v>52</v>
      </c>
      <c r="C100" s="21">
        <f t="shared" si="24"/>
        <v>3</v>
      </c>
      <c r="D100" s="21">
        <f t="shared" ca="1" si="25"/>
        <v>6</v>
      </c>
      <c r="F100" s="21">
        <v>1</v>
      </c>
      <c r="G100" s="21">
        <f t="shared" si="30"/>
        <v>0</v>
      </c>
      <c r="H100" s="21">
        <f t="shared" si="30"/>
        <v>0</v>
      </c>
      <c r="I100" s="21">
        <f t="shared" si="30"/>
        <v>0</v>
      </c>
      <c r="J100" s="21">
        <f t="shared" si="30"/>
        <v>0</v>
      </c>
      <c r="K100" s="21">
        <f t="shared" si="30"/>
        <v>0</v>
      </c>
      <c r="L100" s="21">
        <f t="shared" si="30"/>
        <v>0</v>
      </c>
      <c r="M100" s="21">
        <f t="shared" si="30"/>
        <v>0</v>
      </c>
      <c r="N100" s="21">
        <f t="shared" si="30"/>
        <v>0</v>
      </c>
      <c r="O100" s="21">
        <f t="shared" si="30"/>
        <v>0</v>
      </c>
      <c r="P100" s="21">
        <f t="shared" ca="1" si="29"/>
        <v>0</v>
      </c>
      <c r="Q100" s="21">
        <f t="shared" ca="1" si="29"/>
        <v>0</v>
      </c>
      <c r="R100" s="21">
        <f t="shared" ca="1" si="29"/>
        <v>0</v>
      </c>
      <c r="S100" s="21">
        <f t="shared" ca="1" si="29"/>
        <v>0</v>
      </c>
      <c r="T100" s="21">
        <f t="shared" ca="1" si="29"/>
        <v>0</v>
      </c>
      <c r="U100" s="21">
        <f t="shared" ca="1" si="29"/>
        <v>0</v>
      </c>
      <c r="V100" s="21">
        <f t="shared" ca="1" si="29"/>
        <v>0</v>
      </c>
      <c r="W100" s="21">
        <f t="shared" ca="1" si="29"/>
        <v>0</v>
      </c>
      <c r="X100" s="21">
        <f t="shared" ca="1" si="29"/>
        <v>0</v>
      </c>
      <c r="Z100" s="30" t="str">
        <f t="shared" si="27"/>
        <v/>
      </c>
      <c r="AB100" s="8">
        <f ca="1">MMULT(ModelMatrix ThisRow,Parameters)</f>
        <v>13.233811845129319</v>
      </c>
      <c r="AC100" s="37">
        <f ca="1"/>
        <v>558948.067395063</v>
      </c>
      <c r="AE100" s="31"/>
      <c r="AF100" s="31" t="b">
        <v>0</v>
      </c>
      <c r="AG100" s="41">
        <f t="shared" si="20"/>
        <v>36</v>
      </c>
      <c r="AH100" s="41">
        <f t="shared" si="21"/>
        <v>52</v>
      </c>
      <c r="AI100" s="41">
        <v>52</v>
      </c>
      <c r="AL100" s="37" t="str">
        <f ca="1"/>
        <v/>
      </c>
      <c r="AM100" s="37" t="str">
        <f ca="1"/>
        <v/>
      </c>
      <c r="AN100" s="37" t="str">
        <f ca="1"/>
        <v/>
      </c>
      <c r="AO100" s="39" t="str">
        <f ca="1"/>
        <v/>
      </c>
      <c r="AQ100" s="19">
        <v>52</v>
      </c>
      <c r="AR100" s="19">
        <v>52</v>
      </c>
      <c r="AS100" t="b">
        <v>0</v>
      </c>
      <c r="AT100" s="42" t="str">
        <v/>
      </c>
      <c r="AU100" s="42" t="str">
        <v/>
      </c>
      <c r="AV100" s="42" t="str">
        <v/>
      </c>
      <c r="AW100" s="44" t="str">
        <v/>
      </c>
      <c r="AX100" s="45" t="str">
        <v/>
      </c>
      <c r="AY100" s="42" t="str">
        <f ca="1"/>
        <v/>
      </c>
      <c r="AZ100" s="42"/>
      <c r="BA100" s="42"/>
      <c r="BB100" s="42"/>
      <c r="BC100" s="42"/>
      <c r="BD100" s="42"/>
      <c r="BE100" s="48"/>
    </row>
    <row r="101" spans="1:57" x14ac:dyDescent="0.25">
      <c r="A101" s="19" t="b">
        <f t="shared" si="10"/>
        <v>1</v>
      </c>
      <c r="B101" s="19">
        <v>53</v>
      </c>
      <c r="C101" s="21">
        <f t="shared" si="24"/>
        <v>3</v>
      </c>
      <c r="D101" s="21">
        <f t="shared" ca="1" si="25"/>
        <v>9</v>
      </c>
      <c r="F101" s="21">
        <v>1</v>
      </c>
      <c r="G101" s="21">
        <f t="shared" si="30"/>
        <v>0</v>
      </c>
      <c r="H101" s="21">
        <f t="shared" si="30"/>
        <v>0</v>
      </c>
      <c r="I101" s="21">
        <f t="shared" si="30"/>
        <v>0</v>
      </c>
      <c r="J101" s="21">
        <f t="shared" si="30"/>
        <v>0</v>
      </c>
      <c r="K101" s="21">
        <f t="shared" si="30"/>
        <v>0</v>
      </c>
      <c r="L101" s="21">
        <f t="shared" si="30"/>
        <v>0</v>
      </c>
      <c r="M101" s="21">
        <f t="shared" si="30"/>
        <v>0</v>
      </c>
      <c r="N101" s="21">
        <f t="shared" si="30"/>
        <v>0</v>
      </c>
      <c r="O101" s="21">
        <f t="shared" si="30"/>
        <v>0</v>
      </c>
      <c r="P101" s="21">
        <f t="shared" ca="1" si="29"/>
        <v>0</v>
      </c>
      <c r="Q101" s="21">
        <f t="shared" ca="1" si="29"/>
        <v>0</v>
      </c>
      <c r="R101" s="21">
        <f t="shared" ca="1" si="29"/>
        <v>0</v>
      </c>
      <c r="S101" s="21">
        <f t="shared" ca="1" si="29"/>
        <v>0</v>
      </c>
      <c r="T101" s="21">
        <f t="shared" ca="1" si="29"/>
        <v>0</v>
      </c>
      <c r="U101" s="21">
        <f t="shared" ca="1" si="29"/>
        <v>0</v>
      </c>
      <c r="V101" s="21">
        <f t="shared" ca="1" si="29"/>
        <v>0</v>
      </c>
      <c r="W101" s="21">
        <f t="shared" ca="1" si="29"/>
        <v>1</v>
      </c>
      <c r="X101" s="21">
        <f t="shared" ca="1" si="29"/>
        <v>0</v>
      </c>
      <c r="Z101" s="30" t="str">
        <f t="shared" si="27"/>
        <v/>
      </c>
      <c r="AB101" s="8">
        <f ca="1">MMULT(ModelMatrix ThisRow,Parameters)</f>
        <v>13.152854231174208</v>
      </c>
      <c r="AC101" s="37">
        <f ca="1"/>
        <v>515480.23030202056</v>
      </c>
      <c r="AE101" s="31"/>
      <c r="AF101" s="31" t="b">
        <v>0</v>
      </c>
      <c r="AG101" s="41">
        <f t="shared" si="20"/>
        <v>36</v>
      </c>
      <c r="AH101" s="41">
        <f t="shared" si="21"/>
        <v>53</v>
      </c>
      <c r="AI101" s="41">
        <v>53</v>
      </c>
      <c r="AL101" s="37" t="str">
        <f ca="1"/>
        <v/>
      </c>
      <c r="AM101" s="37" t="str">
        <f ca="1"/>
        <v/>
      </c>
      <c r="AN101" s="37" t="str">
        <f ca="1"/>
        <v/>
      </c>
      <c r="AO101" s="39" t="str">
        <f ca="1"/>
        <v/>
      </c>
      <c r="AQ101" s="19">
        <v>53</v>
      </c>
      <c r="AR101" s="19">
        <v>53</v>
      </c>
      <c r="AS101" t="b">
        <v>0</v>
      </c>
      <c r="AT101" s="42" t="str">
        <v/>
      </c>
      <c r="AU101" s="42" t="str">
        <v/>
      </c>
      <c r="AV101" s="42" t="str">
        <v/>
      </c>
      <c r="AW101" s="44" t="str">
        <v/>
      </c>
      <c r="AX101" s="45" t="str">
        <v/>
      </c>
      <c r="AY101" s="42" t="str">
        <f ca="1"/>
        <v/>
      </c>
      <c r="AZ101" s="42"/>
      <c r="BA101" s="42"/>
      <c r="BB101" s="42"/>
      <c r="BC101" s="42"/>
      <c r="BD101" s="42"/>
      <c r="BE101" s="48"/>
    </row>
    <row r="102" spans="1:57" x14ac:dyDescent="0.25">
      <c r="A102" s="19" t="b">
        <f t="shared" si="10"/>
        <v>1</v>
      </c>
      <c r="B102" s="19">
        <v>54</v>
      </c>
      <c r="C102" s="21">
        <f t="shared" si="24"/>
        <v>3</v>
      </c>
      <c r="D102" s="21">
        <f t="shared" ca="1" si="25"/>
        <v>10</v>
      </c>
      <c r="F102" s="21">
        <v>1</v>
      </c>
      <c r="G102" s="21">
        <f t="shared" si="30"/>
        <v>0</v>
      </c>
      <c r="H102" s="21">
        <f t="shared" si="30"/>
        <v>0</v>
      </c>
      <c r="I102" s="21">
        <f t="shared" si="30"/>
        <v>0</v>
      </c>
      <c r="J102" s="21">
        <f t="shared" si="30"/>
        <v>0</v>
      </c>
      <c r="K102" s="21">
        <f t="shared" si="30"/>
        <v>0</v>
      </c>
      <c r="L102" s="21">
        <f t="shared" si="30"/>
        <v>0</v>
      </c>
      <c r="M102" s="21">
        <f t="shared" si="30"/>
        <v>0</v>
      </c>
      <c r="N102" s="21">
        <f t="shared" si="30"/>
        <v>0</v>
      </c>
      <c r="O102" s="21">
        <f t="shared" si="30"/>
        <v>0</v>
      </c>
      <c r="P102" s="21">
        <f t="shared" ca="1" si="29"/>
        <v>0</v>
      </c>
      <c r="Q102" s="21">
        <f t="shared" ca="1" si="29"/>
        <v>0</v>
      </c>
      <c r="R102" s="21">
        <f t="shared" ca="1" si="29"/>
        <v>0</v>
      </c>
      <c r="S102" s="21">
        <f t="shared" ca="1" si="29"/>
        <v>0</v>
      </c>
      <c r="T102" s="21">
        <f t="shared" ca="1" si="29"/>
        <v>0</v>
      </c>
      <c r="U102" s="21">
        <f t="shared" ca="1" si="29"/>
        <v>0</v>
      </c>
      <c r="V102" s="21">
        <f t="shared" ca="1" si="29"/>
        <v>0</v>
      </c>
      <c r="W102" s="21">
        <f t="shared" ca="1" si="29"/>
        <v>0</v>
      </c>
      <c r="X102" s="21">
        <f t="shared" ca="1" si="29"/>
        <v>1</v>
      </c>
      <c r="Z102" s="30" t="str">
        <f t="shared" si="27"/>
        <v/>
      </c>
      <c r="AB102" s="8">
        <f ca="1">MMULT(ModelMatrix ThisRow,Parameters)</f>
        <v>11.838061666523739</v>
      </c>
      <c r="AC102" s="37">
        <f ca="1"/>
        <v>138421.91659429047</v>
      </c>
      <c r="AE102" s="31"/>
      <c r="AF102" s="31" t="b">
        <v>0</v>
      </c>
      <c r="AG102" s="41">
        <f t="shared" si="20"/>
        <v>36</v>
      </c>
      <c r="AH102" s="41">
        <f t="shared" si="21"/>
        <v>54</v>
      </c>
      <c r="AI102" s="41">
        <v>54</v>
      </c>
      <c r="AL102" s="37" t="str">
        <f ca="1"/>
        <v/>
      </c>
      <c r="AM102" s="37" t="str">
        <f ca="1"/>
        <v/>
      </c>
      <c r="AN102" s="37" t="str">
        <f ca="1"/>
        <v/>
      </c>
      <c r="AO102" s="39" t="str">
        <f ca="1"/>
        <v/>
      </c>
      <c r="AQ102" s="19">
        <v>54</v>
      </c>
      <c r="AR102" s="19">
        <v>54</v>
      </c>
      <c r="AS102" t="b">
        <v>0</v>
      </c>
      <c r="AT102" s="42" t="str">
        <v/>
      </c>
      <c r="AU102" s="42" t="str">
        <v/>
      </c>
      <c r="AV102" s="42" t="str">
        <v/>
      </c>
      <c r="AW102" s="44" t="str">
        <v/>
      </c>
      <c r="AX102" s="45" t="str">
        <v/>
      </c>
      <c r="AY102" s="42"/>
      <c r="AZ102" s="42"/>
      <c r="BA102" s="42"/>
      <c r="BB102" s="42"/>
      <c r="BC102" s="42"/>
      <c r="BD102" s="42"/>
    </row>
    <row r="103" spans="1:57" x14ac:dyDescent="0.25">
      <c r="A103" s="19" t="b">
        <f t="shared" si="10"/>
        <v>1</v>
      </c>
      <c r="B103" s="19">
        <v>55</v>
      </c>
      <c r="C103" s="21">
        <f t="shared" si="24"/>
        <v>4</v>
      </c>
      <c r="D103" s="21">
        <f t="shared" ca="1" si="25"/>
        <v>1</v>
      </c>
      <c r="F103" s="21">
        <v>1</v>
      </c>
      <c r="G103" s="21">
        <f t="shared" si="30"/>
        <v>0</v>
      </c>
      <c r="H103" s="21">
        <f t="shared" si="30"/>
        <v>0</v>
      </c>
      <c r="I103" s="21">
        <f t="shared" si="30"/>
        <v>1</v>
      </c>
      <c r="J103" s="21">
        <f t="shared" si="30"/>
        <v>0</v>
      </c>
      <c r="K103" s="21">
        <f t="shared" si="30"/>
        <v>0</v>
      </c>
      <c r="L103" s="21">
        <f t="shared" si="30"/>
        <v>0</v>
      </c>
      <c r="M103" s="21">
        <f t="shared" si="30"/>
        <v>0</v>
      </c>
      <c r="N103" s="21">
        <f t="shared" si="30"/>
        <v>0</v>
      </c>
      <c r="O103" s="21">
        <f t="shared" si="30"/>
        <v>0</v>
      </c>
      <c r="P103" s="21">
        <f t="shared" ca="1" si="29"/>
        <v>1</v>
      </c>
      <c r="Q103" s="21">
        <f t="shared" ca="1" si="29"/>
        <v>0</v>
      </c>
      <c r="R103" s="21">
        <f t="shared" ca="1" si="29"/>
        <v>0</v>
      </c>
      <c r="S103" s="21">
        <f t="shared" ca="1" si="29"/>
        <v>0</v>
      </c>
      <c r="T103" s="21">
        <f t="shared" ca="1" si="29"/>
        <v>0</v>
      </c>
      <c r="U103" s="21">
        <f t="shared" ca="1" si="29"/>
        <v>0</v>
      </c>
      <c r="V103" s="21">
        <f t="shared" ca="1" si="29"/>
        <v>0</v>
      </c>
      <c r="W103" s="21">
        <f t="shared" ca="1" si="29"/>
        <v>0</v>
      </c>
      <c r="X103" s="21">
        <f t="shared" ca="1" si="29"/>
        <v>0</v>
      </c>
      <c r="Z103" s="30" t="str">
        <f t="shared" si="27"/>
        <v/>
      </c>
      <c r="AB103" s="8">
        <f ca="1">MMULT(ModelMatrix ThisRow,Parameters)</f>
        <v>12.412233493713847</v>
      </c>
      <c r="AC103" s="37">
        <f ca="1"/>
        <v>245790.17252248924</v>
      </c>
      <c r="AE103" s="31"/>
      <c r="AF103" s="31" t="b">
        <v>0</v>
      </c>
      <c r="AG103" s="41">
        <f t="shared" si="20"/>
        <v>36</v>
      </c>
      <c r="AH103" s="41">
        <f t="shared" si="21"/>
        <v>55</v>
      </c>
      <c r="AI103" s="41">
        <v>55</v>
      </c>
      <c r="AL103" s="37" t="str">
        <f ca="1"/>
        <v/>
      </c>
      <c r="AM103" s="37" t="str">
        <f ca="1"/>
        <v/>
      </c>
      <c r="AN103" s="37" t="str">
        <f ca="1"/>
        <v/>
      </c>
      <c r="AO103" s="39" t="str">
        <f ca="1"/>
        <v/>
      </c>
      <c r="AQ103" s="19">
        <v>55</v>
      </c>
      <c r="AR103" s="19">
        <v>55</v>
      </c>
      <c r="AS103" t="b">
        <v>0</v>
      </c>
      <c r="AT103" s="42" t="str">
        <v/>
      </c>
      <c r="AU103" s="42" t="str">
        <v/>
      </c>
      <c r="AV103" s="42" t="str">
        <v/>
      </c>
      <c r="AW103" s="44" t="str">
        <v/>
      </c>
      <c r="AX103" s="45" t="str">
        <v/>
      </c>
      <c r="AY103" s="42"/>
      <c r="AZ103" s="42"/>
      <c r="BA103" s="42"/>
      <c r="BB103" s="42"/>
      <c r="BC103" s="42"/>
      <c r="BD103" s="42"/>
      <c r="BE103" s="48"/>
    </row>
    <row r="104" spans="1:57" x14ac:dyDescent="0.25">
      <c r="A104" s="19" t="b">
        <f t="shared" si="10"/>
        <v>1</v>
      </c>
      <c r="B104" s="19">
        <v>56</v>
      </c>
      <c r="C104" s="21">
        <f t="shared" si="24"/>
        <v>4</v>
      </c>
      <c r="D104" s="21">
        <f t="shared" ca="1" si="25"/>
        <v>2</v>
      </c>
      <c r="F104" s="21">
        <v>1</v>
      </c>
      <c r="G104" s="21">
        <f t="shared" si="30"/>
        <v>0</v>
      </c>
      <c r="H104" s="21">
        <f t="shared" si="30"/>
        <v>0</v>
      </c>
      <c r="I104" s="21">
        <f t="shared" si="30"/>
        <v>1</v>
      </c>
      <c r="J104" s="21">
        <f t="shared" si="30"/>
        <v>0</v>
      </c>
      <c r="K104" s="21">
        <f t="shared" si="30"/>
        <v>0</v>
      </c>
      <c r="L104" s="21">
        <f t="shared" si="30"/>
        <v>0</v>
      </c>
      <c r="M104" s="21">
        <f t="shared" si="30"/>
        <v>0</v>
      </c>
      <c r="N104" s="21">
        <f t="shared" si="30"/>
        <v>0</v>
      </c>
      <c r="O104" s="21">
        <f t="shared" si="30"/>
        <v>0</v>
      </c>
      <c r="P104" s="21">
        <f t="shared" ca="1" si="29"/>
        <v>0</v>
      </c>
      <c r="Q104" s="21">
        <f t="shared" ca="1" si="29"/>
        <v>1</v>
      </c>
      <c r="R104" s="21">
        <f t="shared" ca="1" si="29"/>
        <v>0</v>
      </c>
      <c r="S104" s="21">
        <f t="shared" ca="1" si="29"/>
        <v>0</v>
      </c>
      <c r="T104" s="21">
        <f t="shared" ca="1" si="29"/>
        <v>0</v>
      </c>
      <c r="U104" s="21">
        <f t="shared" ca="1" si="29"/>
        <v>0</v>
      </c>
      <c r="V104" s="21">
        <f t="shared" ca="1" si="29"/>
        <v>0</v>
      </c>
      <c r="W104" s="21">
        <f t="shared" ca="1" si="29"/>
        <v>0</v>
      </c>
      <c r="X104" s="21">
        <f t="shared" ca="1" si="29"/>
        <v>0</v>
      </c>
      <c r="Z104" s="30" t="str">
        <f t="shared" si="27"/>
        <v/>
      </c>
      <c r="AB104" s="8">
        <f ca="1">MMULT(ModelMatrix ThisRow,Parameters)</f>
        <v>13.205456126946434</v>
      </c>
      <c r="AC104" s="37">
        <f ca="1"/>
        <v>543321.29473853949</v>
      </c>
      <c r="AE104" s="31"/>
      <c r="AF104" s="31" t="b">
        <v>0</v>
      </c>
      <c r="AG104" s="41">
        <f t="shared" si="20"/>
        <v>36</v>
      </c>
      <c r="AH104" s="41">
        <f t="shared" si="21"/>
        <v>56</v>
      </c>
      <c r="AI104" s="41">
        <v>56</v>
      </c>
      <c r="AL104" s="37" t="str">
        <f ca="1"/>
        <v/>
      </c>
      <c r="AM104" s="37" t="str">
        <f ca="1"/>
        <v/>
      </c>
      <c r="AN104" s="37" t="str">
        <f ca="1"/>
        <v/>
      </c>
      <c r="AO104" s="39" t="str">
        <f ca="1"/>
        <v/>
      </c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</row>
    <row r="105" spans="1:57" x14ac:dyDescent="0.25">
      <c r="A105" s="19" t="b">
        <f t="shared" si="10"/>
        <v>1</v>
      </c>
      <c r="B105" s="19">
        <v>57</v>
      </c>
      <c r="C105" s="21">
        <f t="shared" si="24"/>
        <v>4</v>
      </c>
      <c r="D105" s="21">
        <f t="shared" ca="1" si="25"/>
        <v>4</v>
      </c>
      <c r="F105" s="21">
        <v>1</v>
      </c>
      <c r="G105" s="21">
        <f t="shared" si="30"/>
        <v>0</v>
      </c>
      <c r="H105" s="21">
        <f t="shared" si="30"/>
        <v>0</v>
      </c>
      <c r="I105" s="21">
        <f t="shared" si="30"/>
        <v>1</v>
      </c>
      <c r="J105" s="21">
        <f t="shared" si="30"/>
        <v>0</v>
      </c>
      <c r="K105" s="21">
        <f t="shared" si="30"/>
        <v>0</v>
      </c>
      <c r="L105" s="21">
        <f t="shared" si="30"/>
        <v>0</v>
      </c>
      <c r="M105" s="21">
        <f t="shared" si="30"/>
        <v>0</v>
      </c>
      <c r="N105" s="21">
        <f t="shared" si="30"/>
        <v>0</v>
      </c>
      <c r="O105" s="21">
        <f t="shared" si="30"/>
        <v>0</v>
      </c>
      <c r="P105" s="21">
        <f t="shared" ca="1" si="29"/>
        <v>0</v>
      </c>
      <c r="Q105" s="21">
        <f t="shared" ca="1" si="29"/>
        <v>0</v>
      </c>
      <c r="R105" s="21">
        <f t="shared" ca="1" si="29"/>
        <v>0</v>
      </c>
      <c r="S105" s="21">
        <f t="shared" ca="1" si="29"/>
        <v>1</v>
      </c>
      <c r="T105" s="21">
        <f t="shared" ca="1" si="29"/>
        <v>0</v>
      </c>
      <c r="U105" s="21">
        <f t="shared" ca="1" si="29"/>
        <v>0</v>
      </c>
      <c r="V105" s="21">
        <f t="shared" ca="1" si="29"/>
        <v>0</v>
      </c>
      <c r="W105" s="21">
        <f t="shared" ca="1" si="29"/>
        <v>0</v>
      </c>
      <c r="X105" s="21">
        <f t="shared" ca="1" si="29"/>
        <v>0</v>
      </c>
      <c r="Z105" s="30" t="str">
        <f t="shared" si="27"/>
        <v/>
      </c>
      <c r="AB105" s="8">
        <f ca="1">MMULT(ModelMatrix ThisRow,Parameters)</f>
        <v>13.232758155919345</v>
      </c>
      <c r="AC105" s="37">
        <f ca="1"/>
        <v>558359.42002766579</v>
      </c>
      <c r="AE105" s="31"/>
      <c r="AF105" s="31" t="b">
        <v>0</v>
      </c>
      <c r="AG105" s="41">
        <f t="shared" si="20"/>
        <v>36</v>
      </c>
      <c r="AH105" s="41">
        <f t="shared" si="21"/>
        <v>57</v>
      </c>
      <c r="AI105" s="41">
        <v>57</v>
      </c>
      <c r="AL105" s="37" t="str">
        <f ca="1"/>
        <v/>
      </c>
      <c r="AM105" s="37" t="str">
        <f ca="1"/>
        <v/>
      </c>
      <c r="AN105" s="37" t="str">
        <f ca="1"/>
        <v/>
      </c>
      <c r="AO105" s="39" t="str">
        <f ca="1"/>
        <v/>
      </c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</row>
    <row r="106" spans="1:57" x14ac:dyDescent="0.25">
      <c r="A106" s="19" t="b">
        <f t="shared" si="10"/>
        <v>1</v>
      </c>
      <c r="B106" s="19">
        <v>58</v>
      </c>
      <c r="C106" s="21">
        <f t="shared" si="24"/>
        <v>4</v>
      </c>
      <c r="D106" s="21">
        <f t="shared" ca="1" si="25"/>
        <v>8</v>
      </c>
      <c r="F106" s="21">
        <v>1</v>
      </c>
      <c r="G106" s="21">
        <f t="shared" si="30"/>
        <v>0</v>
      </c>
      <c r="H106" s="21">
        <f t="shared" si="30"/>
        <v>0</v>
      </c>
      <c r="I106" s="21">
        <f t="shared" si="30"/>
        <v>1</v>
      </c>
      <c r="J106" s="21">
        <f t="shared" si="30"/>
        <v>0</v>
      </c>
      <c r="K106" s="21">
        <f t="shared" si="30"/>
        <v>0</v>
      </c>
      <c r="L106" s="21">
        <f t="shared" si="30"/>
        <v>0</v>
      </c>
      <c r="M106" s="21">
        <f t="shared" si="30"/>
        <v>0</v>
      </c>
      <c r="N106" s="21">
        <f t="shared" si="30"/>
        <v>0</v>
      </c>
      <c r="O106" s="21">
        <f t="shared" si="30"/>
        <v>0</v>
      </c>
      <c r="P106" s="21">
        <f t="shared" ca="1" si="29"/>
        <v>0</v>
      </c>
      <c r="Q106" s="21">
        <f t="shared" ca="1" si="29"/>
        <v>0</v>
      </c>
      <c r="R106" s="21">
        <f t="shared" ca="1" si="29"/>
        <v>0</v>
      </c>
      <c r="S106" s="21">
        <f t="shared" ca="1" si="29"/>
        <v>0</v>
      </c>
      <c r="T106" s="21">
        <f t="shared" ca="1" si="29"/>
        <v>0</v>
      </c>
      <c r="U106" s="21">
        <f t="shared" ca="1" si="29"/>
        <v>0</v>
      </c>
      <c r="V106" s="21">
        <f t="shared" ca="1" si="29"/>
        <v>1</v>
      </c>
      <c r="W106" s="21">
        <f t="shared" ca="1" si="29"/>
        <v>0</v>
      </c>
      <c r="X106" s="21">
        <f t="shared" ca="1" si="29"/>
        <v>0</v>
      </c>
      <c r="Z106" s="30" t="str">
        <f t="shared" si="27"/>
        <v/>
      </c>
      <c r="AB106" s="8">
        <f ca="1">MMULT(ModelMatrix ThisRow,Parameters)</f>
        <v>11.985976936407852</v>
      </c>
      <c r="AC106" s="37">
        <f ca="1"/>
        <v>160488.39865363843</v>
      </c>
      <c r="AE106" s="31"/>
      <c r="AF106" s="31" t="b">
        <v>0</v>
      </c>
      <c r="AG106" s="41">
        <f t="shared" si="20"/>
        <v>36</v>
      </c>
      <c r="AH106" s="41">
        <f t="shared" si="21"/>
        <v>58</v>
      </c>
      <c r="AI106" s="41">
        <v>58</v>
      </c>
      <c r="AL106" s="37" t="str">
        <f ca="1"/>
        <v/>
      </c>
      <c r="AM106" s="37" t="str">
        <f ca="1"/>
        <v/>
      </c>
      <c r="AN106" s="37" t="str">
        <f ca="1"/>
        <v/>
      </c>
      <c r="AO106" s="39" t="str">
        <f ca="1"/>
        <v/>
      </c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</row>
    <row r="107" spans="1:57" x14ac:dyDescent="0.25">
      <c r="A107" s="19" t="b">
        <f t="shared" si="10"/>
        <v>1</v>
      </c>
      <c r="B107" s="19">
        <v>59</v>
      </c>
      <c r="C107" s="21">
        <f t="shared" si="24"/>
        <v>4</v>
      </c>
      <c r="D107" s="21">
        <f t="shared" ca="1" si="25"/>
        <v>9</v>
      </c>
      <c r="F107" s="21">
        <v>1</v>
      </c>
      <c r="G107" s="21">
        <f t="shared" si="30"/>
        <v>0</v>
      </c>
      <c r="H107" s="21">
        <f t="shared" si="30"/>
        <v>0</v>
      </c>
      <c r="I107" s="21">
        <f t="shared" si="30"/>
        <v>1</v>
      </c>
      <c r="J107" s="21">
        <f t="shared" si="30"/>
        <v>0</v>
      </c>
      <c r="K107" s="21">
        <f t="shared" si="30"/>
        <v>0</v>
      </c>
      <c r="L107" s="21">
        <f t="shared" si="30"/>
        <v>0</v>
      </c>
      <c r="M107" s="21">
        <f t="shared" si="30"/>
        <v>0</v>
      </c>
      <c r="N107" s="21">
        <f t="shared" si="30"/>
        <v>0</v>
      </c>
      <c r="O107" s="21">
        <f t="shared" si="30"/>
        <v>0</v>
      </c>
      <c r="P107" s="21">
        <f t="shared" ca="1" si="29"/>
        <v>0</v>
      </c>
      <c r="Q107" s="21">
        <f t="shared" ca="1" si="29"/>
        <v>0</v>
      </c>
      <c r="R107" s="21">
        <f t="shared" ca="1" si="29"/>
        <v>0</v>
      </c>
      <c r="S107" s="21">
        <f t="shared" ca="1" si="29"/>
        <v>0</v>
      </c>
      <c r="T107" s="21">
        <f t="shared" ca="1" si="29"/>
        <v>0</v>
      </c>
      <c r="U107" s="21">
        <f t="shared" ca="1" si="29"/>
        <v>0</v>
      </c>
      <c r="V107" s="21">
        <f t="shared" ca="1" si="29"/>
        <v>0</v>
      </c>
      <c r="W107" s="21">
        <f t="shared" ca="1" si="29"/>
        <v>1</v>
      </c>
      <c r="X107" s="21">
        <f t="shared" ca="1" si="29"/>
        <v>0</v>
      </c>
      <c r="Z107" s="30" t="str">
        <f t="shared" si="27"/>
        <v/>
      </c>
      <c r="AB107" s="8">
        <f ca="1">MMULT(ModelMatrix ThisRow,Parameters)</f>
        <v>12.517169960367971</v>
      </c>
      <c r="AC107" s="37">
        <f ca="1"/>
        <v>272984.40837809123</v>
      </c>
      <c r="AE107" s="31"/>
      <c r="AF107" s="31" t="b">
        <v>0</v>
      </c>
      <c r="AG107" s="41">
        <f t="shared" si="20"/>
        <v>36</v>
      </c>
      <c r="AH107" s="41">
        <f t="shared" si="21"/>
        <v>59</v>
      </c>
      <c r="AI107" s="41">
        <v>59</v>
      </c>
      <c r="AL107" s="37" t="str">
        <f ca="1"/>
        <v/>
      </c>
      <c r="AM107" s="37" t="str">
        <f ca="1"/>
        <v/>
      </c>
      <c r="AN107" s="37" t="str">
        <f ca="1"/>
        <v/>
      </c>
      <c r="AO107" s="39" t="str">
        <f ca="1"/>
        <v/>
      </c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</row>
    <row r="108" spans="1:57" x14ac:dyDescent="0.25">
      <c r="A108" s="19" t="b">
        <f t="shared" si="10"/>
        <v>1</v>
      </c>
      <c r="B108" s="19">
        <v>60</v>
      </c>
      <c r="C108" s="21">
        <f t="shared" si="24"/>
        <v>4</v>
      </c>
      <c r="D108" s="21">
        <f t="shared" ca="1" si="25"/>
        <v>10</v>
      </c>
      <c r="F108" s="21">
        <v>1</v>
      </c>
      <c r="G108" s="21">
        <f t="shared" si="30"/>
        <v>0</v>
      </c>
      <c r="H108" s="21">
        <f t="shared" si="30"/>
        <v>0</v>
      </c>
      <c r="I108" s="21">
        <f t="shared" si="30"/>
        <v>1</v>
      </c>
      <c r="J108" s="21">
        <f t="shared" si="30"/>
        <v>0</v>
      </c>
      <c r="K108" s="21">
        <f t="shared" si="30"/>
        <v>0</v>
      </c>
      <c r="L108" s="21">
        <f t="shared" si="30"/>
        <v>0</v>
      </c>
      <c r="M108" s="21">
        <f t="shared" si="30"/>
        <v>0</v>
      </c>
      <c r="N108" s="21">
        <f t="shared" si="30"/>
        <v>0</v>
      </c>
      <c r="O108" s="21">
        <f t="shared" si="30"/>
        <v>0</v>
      </c>
      <c r="P108" s="21">
        <f t="shared" ca="1" si="29"/>
        <v>0</v>
      </c>
      <c r="Q108" s="21">
        <f t="shared" ca="1" si="29"/>
        <v>0</v>
      </c>
      <c r="R108" s="21">
        <f t="shared" ca="1" si="29"/>
        <v>0</v>
      </c>
      <c r="S108" s="21">
        <f t="shared" ca="1" si="29"/>
        <v>0</v>
      </c>
      <c r="T108" s="21">
        <f t="shared" ca="1" si="29"/>
        <v>0</v>
      </c>
      <c r="U108" s="21">
        <f t="shared" ca="1" si="29"/>
        <v>0</v>
      </c>
      <c r="V108" s="21">
        <f t="shared" ca="1" si="29"/>
        <v>0</v>
      </c>
      <c r="W108" s="21">
        <f t="shared" ca="1" si="29"/>
        <v>0</v>
      </c>
      <c r="X108" s="21">
        <f t="shared" ca="1" si="29"/>
        <v>1</v>
      </c>
      <c r="Z108" s="30" t="str">
        <f t="shared" si="27"/>
        <v/>
      </c>
      <c r="AB108" s="8">
        <f ca="1">MMULT(ModelMatrix ThisRow,Parameters)</f>
        <v>11.202377395717502</v>
      </c>
      <c r="AC108" s="37">
        <f ca="1"/>
        <v>73304.508663531888</v>
      </c>
      <c r="AE108" s="31"/>
      <c r="AF108" s="31" t="b">
        <v>0</v>
      </c>
      <c r="AG108" s="41">
        <f t="shared" si="20"/>
        <v>36</v>
      </c>
      <c r="AH108" s="41">
        <f t="shared" si="21"/>
        <v>60</v>
      </c>
      <c r="AI108" s="41">
        <v>60</v>
      </c>
      <c r="AL108" s="37" t="str">
        <f ca="1"/>
        <v/>
      </c>
      <c r="AM108" s="37" t="str">
        <f ca="1"/>
        <v/>
      </c>
      <c r="AN108" s="37" t="str">
        <f ca="1"/>
        <v/>
      </c>
      <c r="AO108" s="39" t="str">
        <f ca="1"/>
        <v/>
      </c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</row>
    <row r="109" spans="1:57" x14ac:dyDescent="0.25">
      <c r="A109" s="19" t="b">
        <f t="shared" si="10"/>
        <v>1</v>
      </c>
      <c r="B109" s="19">
        <v>61</v>
      </c>
      <c r="C109" s="21">
        <f t="shared" si="24"/>
        <v>5</v>
      </c>
      <c r="D109" s="21">
        <f t="shared" ca="1" si="25"/>
        <v>1</v>
      </c>
      <c r="F109" s="21">
        <v>1</v>
      </c>
      <c r="G109" s="21">
        <f t="shared" si="30"/>
        <v>0</v>
      </c>
      <c r="H109" s="21">
        <f t="shared" si="30"/>
        <v>0</v>
      </c>
      <c r="I109" s="21">
        <f t="shared" si="30"/>
        <v>0</v>
      </c>
      <c r="J109" s="21">
        <f t="shared" si="30"/>
        <v>1</v>
      </c>
      <c r="K109" s="21">
        <f t="shared" si="30"/>
        <v>0</v>
      </c>
      <c r="L109" s="21">
        <f t="shared" si="30"/>
        <v>0</v>
      </c>
      <c r="M109" s="21">
        <f t="shared" si="30"/>
        <v>0</v>
      </c>
      <c r="N109" s="21">
        <f t="shared" si="30"/>
        <v>0</v>
      </c>
      <c r="O109" s="21">
        <f t="shared" si="30"/>
        <v>0</v>
      </c>
      <c r="P109" s="21">
        <f t="shared" ca="1" si="29"/>
        <v>1</v>
      </c>
      <c r="Q109" s="21">
        <f t="shared" ca="1" si="29"/>
        <v>0</v>
      </c>
      <c r="R109" s="21">
        <f t="shared" ca="1" si="29"/>
        <v>0</v>
      </c>
      <c r="S109" s="21">
        <f t="shared" ca="1" si="29"/>
        <v>0</v>
      </c>
      <c r="T109" s="21">
        <f t="shared" ca="1" si="29"/>
        <v>0</v>
      </c>
      <c r="U109" s="21">
        <f t="shared" ca="1" si="29"/>
        <v>0</v>
      </c>
      <c r="V109" s="21">
        <f t="shared" ca="1" si="29"/>
        <v>0</v>
      </c>
      <c r="W109" s="21">
        <f t="shared" ca="1" si="29"/>
        <v>0</v>
      </c>
      <c r="X109" s="21">
        <f t="shared" ca="1" si="29"/>
        <v>0</v>
      </c>
      <c r="Z109" s="30" t="str">
        <f t="shared" si="27"/>
        <v/>
      </c>
      <c r="AB109" s="8">
        <f ca="1">MMULT(ModelMatrix ThisRow,Parameters)</f>
        <v>12.749610317207106</v>
      </c>
      <c r="AC109" s="37">
        <f ca="1"/>
        <v>344417.65634980612</v>
      </c>
      <c r="AE109" s="31"/>
      <c r="AF109" s="31" t="b">
        <v>0</v>
      </c>
      <c r="AG109" s="41">
        <f t="shared" si="20"/>
        <v>36</v>
      </c>
      <c r="AH109" s="41">
        <f t="shared" si="21"/>
        <v>61</v>
      </c>
      <c r="AI109" s="41">
        <v>61</v>
      </c>
      <c r="AL109" s="37" t="str">
        <f ca="1"/>
        <v/>
      </c>
      <c r="AM109" s="37" t="str">
        <f ca="1"/>
        <v/>
      </c>
      <c r="AN109" s="37" t="str">
        <f ca="1"/>
        <v/>
      </c>
      <c r="AO109" s="39" t="str">
        <f ca="1"/>
        <v/>
      </c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</row>
    <row r="110" spans="1:57" x14ac:dyDescent="0.25">
      <c r="A110" s="19" t="b">
        <f t="shared" si="10"/>
        <v>1</v>
      </c>
      <c r="B110" s="19">
        <v>62</v>
      </c>
      <c r="C110" s="21">
        <f t="shared" si="24"/>
        <v>5</v>
      </c>
      <c r="D110" s="21">
        <f t="shared" ca="1" si="25"/>
        <v>7</v>
      </c>
      <c r="F110" s="21">
        <v>1</v>
      </c>
      <c r="G110" s="21">
        <f t="shared" si="30"/>
        <v>0</v>
      </c>
      <c r="H110" s="21">
        <f t="shared" si="30"/>
        <v>0</v>
      </c>
      <c r="I110" s="21">
        <f t="shared" si="30"/>
        <v>0</v>
      </c>
      <c r="J110" s="21">
        <f t="shared" si="30"/>
        <v>1</v>
      </c>
      <c r="K110" s="21">
        <f t="shared" si="30"/>
        <v>0</v>
      </c>
      <c r="L110" s="21">
        <f t="shared" si="30"/>
        <v>0</v>
      </c>
      <c r="M110" s="21">
        <f t="shared" si="30"/>
        <v>0</v>
      </c>
      <c r="N110" s="21">
        <f t="shared" si="30"/>
        <v>0</v>
      </c>
      <c r="O110" s="21">
        <f t="shared" si="30"/>
        <v>0</v>
      </c>
      <c r="P110" s="21">
        <f t="shared" ca="1" si="29"/>
        <v>0</v>
      </c>
      <c r="Q110" s="21">
        <f t="shared" ca="1" si="29"/>
        <v>0</v>
      </c>
      <c r="R110" s="21">
        <f t="shared" ca="1" si="29"/>
        <v>0</v>
      </c>
      <c r="S110" s="21">
        <f t="shared" ca="1" si="29"/>
        <v>0</v>
      </c>
      <c r="T110" s="21">
        <f t="shared" ca="1" si="29"/>
        <v>0</v>
      </c>
      <c r="U110" s="21">
        <f t="shared" ca="1" si="29"/>
        <v>1</v>
      </c>
      <c r="V110" s="21">
        <f t="shared" ca="1" si="29"/>
        <v>0</v>
      </c>
      <c r="W110" s="21">
        <f t="shared" ca="1" si="29"/>
        <v>0</v>
      </c>
      <c r="X110" s="21">
        <f t="shared" ca="1" si="29"/>
        <v>0</v>
      </c>
      <c r="Z110" s="30" t="str">
        <f t="shared" si="27"/>
        <v/>
      </c>
      <c r="AB110" s="8">
        <f ca="1">MMULT(ModelMatrix ThisRow,Parameters)</f>
        <v>12.808878995748669</v>
      </c>
      <c r="AC110" s="37">
        <f ca="1"/>
        <v>365447.89714832616</v>
      </c>
      <c r="AE110" s="31"/>
      <c r="AF110" s="31" t="b">
        <v>0</v>
      </c>
      <c r="AG110" s="41">
        <f t="shared" si="20"/>
        <v>36</v>
      </c>
      <c r="AH110" s="41">
        <f t="shared" si="21"/>
        <v>62</v>
      </c>
      <c r="AI110" s="41">
        <v>62</v>
      </c>
      <c r="AL110" s="37" t="str">
        <f ca="1"/>
        <v/>
      </c>
      <c r="AM110" s="37" t="str">
        <f ca="1"/>
        <v/>
      </c>
      <c r="AN110" s="37" t="str">
        <f ca="1"/>
        <v/>
      </c>
      <c r="AO110" s="39" t="str">
        <f ca="1"/>
        <v/>
      </c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</row>
    <row r="111" spans="1:57" x14ac:dyDescent="0.25">
      <c r="A111" s="19" t="b">
        <f t="shared" si="10"/>
        <v>1</v>
      </c>
      <c r="B111" s="19">
        <v>63</v>
      </c>
      <c r="C111" s="21">
        <f t="shared" si="24"/>
        <v>5</v>
      </c>
      <c r="D111" s="21">
        <f t="shared" ca="1" si="25"/>
        <v>8</v>
      </c>
      <c r="F111" s="21">
        <v>1</v>
      </c>
      <c r="G111" s="21">
        <f t="shared" si="30"/>
        <v>0</v>
      </c>
      <c r="H111" s="21">
        <f t="shared" si="30"/>
        <v>0</v>
      </c>
      <c r="I111" s="21">
        <f t="shared" si="30"/>
        <v>0</v>
      </c>
      <c r="J111" s="21">
        <f t="shared" si="30"/>
        <v>1</v>
      </c>
      <c r="K111" s="21">
        <f t="shared" si="30"/>
        <v>0</v>
      </c>
      <c r="L111" s="21">
        <f t="shared" si="30"/>
        <v>0</v>
      </c>
      <c r="M111" s="21">
        <f t="shared" si="30"/>
        <v>0</v>
      </c>
      <c r="N111" s="21">
        <f t="shared" si="30"/>
        <v>0</v>
      </c>
      <c r="O111" s="21">
        <f t="shared" si="30"/>
        <v>0</v>
      </c>
      <c r="P111" s="21">
        <f t="shared" ca="1" si="29"/>
        <v>0</v>
      </c>
      <c r="Q111" s="21">
        <f t="shared" ca="1" si="29"/>
        <v>0</v>
      </c>
      <c r="R111" s="21">
        <f t="shared" ca="1" si="29"/>
        <v>0</v>
      </c>
      <c r="S111" s="21">
        <f t="shared" ca="1" si="29"/>
        <v>0</v>
      </c>
      <c r="T111" s="21">
        <f t="shared" ca="1" si="29"/>
        <v>0</v>
      </c>
      <c r="U111" s="21">
        <f t="shared" ca="1" si="29"/>
        <v>0</v>
      </c>
      <c r="V111" s="21">
        <f t="shared" ca="1" si="29"/>
        <v>1</v>
      </c>
      <c r="W111" s="21">
        <f t="shared" ca="1" si="29"/>
        <v>0</v>
      </c>
      <c r="X111" s="21">
        <f t="shared" ca="1" si="29"/>
        <v>0</v>
      </c>
      <c r="Z111" s="30" t="str">
        <f t="shared" si="27"/>
        <v/>
      </c>
      <c r="AB111" s="8">
        <f ca="1">MMULT(ModelMatrix ThisRow,Parameters)</f>
        <v>12.32335375990111</v>
      </c>
      <c r="AC111" s="37">
        <f ca="1"/>
        <v>224887.09604759314</v>
      </c>
      <c r="AE111" s="31"/>
      <c r="AF111" s="31" t="b">
        <v>0</v>
      </c>
      <c r="AG111" s="41">
        <f t="shared" si="20"/>
        <v>36</v>
      </c>
      <c r="AH111" s="41">
        <f t="shared" si="21"/>
        <v>63</v>
      </c>
      <c r="AI111" s="41">
        <v>63</v>
      </c>
      <c r="AL111" s="37" t="str">
        <f ca="1"/>
        <v/>
      </c>
      <c r="AM111" s="37" t="str">
        <f ca="1"/>
        <v/>
      </c>
      <c r="AN111" s="37" t="str">
        <f ca="1"/>
        <v/>
      </c>
      <c r="AO111" s="39" t="str">
        <f ca="1"/>
        <v/>
      </c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</row>
    <row r="112" spans="1:57" x14ac:dyDescent="0.25">
      <c r="A112" s="19" t="b">
        <f t="shared" si="10"/>
        <v>1</v>
      </c>
      <c r="B112" s="19">
        <v>64</v>
      </c>
      <c r="C112" s="21">
        <f t="shared" si="24"/>
        <v>5</v>
      </c>
      <c r="D112" s="21">
        <f t="shared" ca="1" si="25"/>
        <v>9</v>
      </c>
      <c r="F112" s="21">
        <v>1</v>
      </c>
      <c r="G112" s="21">
        <f t="shared" si="30"/>
        <v>0</v>
      </c>
      <c r="H112" s="21">
        <f t="shared" si="30"/>
        <v>0</v>
      </c>
      <c r="I112" s="21">
        <f t="shared" si="30"/>
        <v>0</v>
      </c>
      <c r="J112" s="21">
        <f t="shared" si="30"/>
        <v>1</v>
      </c>
      <c r="K112" s="21">
        <f t="shared" si="30"/>
        <v>0</v>
      </c>
      <c r="L112" s="21">
        <f t="shared" si="30"/>
        <v>0</v>
      </c>
      <c r="M112" s="21">
        <f t="shared" si="30"/>
        <v>0</v>
      </c>
      <c r="N112" s="21">
        <f t="shared" si="30"/>
        <v>0</v>
      </c>
      <c r="O112" s="21">
        <f t="shared" si="30"/>
        <v>0</v>
      </c>
      <c r="P112" s="21">
        <f t="shared" ca="1" si="29"/>
        <v>0</v>
      </c>
      <c r="Q112" s="21">
        <f t="shared" ca="1" si="29"/>
        <v>0</v>
      </c>
      <c r="R112" s="21">
        <f t="shared" ca="1" si="29"/>
        <v>0</v>
      </c>
      <c r="S112" s="21">
        <f t="shared" ca="1" si="29"/>
        <v>0</v>
      </c>
      <c r="T112" s="21">
        <f t="shared" ca="1" si="29"/>
        <v>0</v>
      </c>
      <c r="U112" s="21">
        <f t="shared" ca="1" si="29"/>
        <v>0</v>
      </c>
      <c r="V112" s="21">
        <f t="shared" ca="1" si="29"/>
        <v>0</v>
      </c>
      <c r="W112" s="21">
        <f t="shared" ca="1" si="29"/>
        <v>1</v>
      </c>
      <c r="X112" s="21">
        <f t="shared" ca="1" si="29"/>
        <v>0</v>
      </c>
      <c r="Z112" s="30" t="str">
        <f t="shared" si="27"/>
        <v/>
      </c>
      <c r="AB112" s="8">
        <f ca="1">MMULT(ModelMatrix ThisRow,Parameters)</f>
        <v>12.854546783861229</v>
      </c>
      <c r="AC112" s="37">
        <f ca="1"/>
        <v>382524.04149729741</v>
      </c>
      <c r="AE112" s="31"/>
      <c r="AF112" s="31" t="b">
        <v>0</v>
      </c>
      <c r="AG112" s="41">
        <f t="shared" si="20"/>
        <v>36</v>
      </c>
      <c r="AH112" s="41">
        <f t="shared" si="21"/>
        <v>64</v>
      </c>
      <c r="AI112" s="41">
        <v>64</v>
      </c>
      <c r="AL112" s="37" t="str">
        <f ca="1"/>
        <v/>
      </c>
      <c r="AM112" s="37" t="str">
        <f ca="1"/>
        <v/>
      </c>
      <c r="AN112" s="37" t="str">
        <f ca="1"/>
        <v/>
      </c>
      <c r="AO112" s="39" t="str">
        <f ca="1"/>
        <v/>
      </c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</row>
    <row r="113" spans="1:55" x14ac:dyDescent="0.25">
      <c r="A113" s="19" t="b">
        <f t="shared" si="10"/>
        <v>1</v>
      </c>
      <c r="B113" s="19">
        <v>65</v>
      </c>
      <c r="C113" s="21">
        <f t="shared" ref="C113:C144" si="31">MATCH(B113-1,IF(A113,GetRow_Extrapolated,GetRow_Included),1)</f>
        <v>5</v>
      </c>
      <c r="D113" s="21">
        <f t="shared" ref="D113:D144" ca="1" si="32">MATCH(B113-1,OFFSET(IF(A113,GetCol_Extrapolated,GetCol_Included),C113,0),1)</f>
        <v>10</v>
      </c>
      <c r="F113" s="21">
        <v>1</v>
      </c>
      <c r="G113" s="21">
        <f t="shared" si="30"/>
        <v>0</v>
      </c>
      <c r="H113" s="21">
        <f t="shared" si="30"/>
        <v>0</v>
      </c>
      <c r="I113" s="21">
        <f t="shared" si="30"/>
        <v>0</v>
      </c>
      <c r="J113" s="21">
        <f t="shared" si="30"/>
        <v>1</v>
      </c>
      <c r="K113" s="21">
        <f t="shared" si="30"/>
        <v>0</v>
      </c>
      <c r="L113" s="21">
        <f t="shared" si="30"/>
        <v>0</v>
      </c>
      <c r="M113" s="21">
        <f t="shared" si="30"/>
        <v>0</v>
      </c>
      <c r="N113" s="21">
        <f t="shared" si="30"/>
        <v>0</v>
      </c>
      <c r="O113" s="21">
        <f t="shared" si="30"/>
        <v>0</v>
      </c>
      <c r="P113" s="21">
        <f t="shared" ref="P113:X128" ca="1" si="33">IF($D113=P$47,1,0)</f>
        <v>0</v>
      </c>
      <c r="Q113" s="21">
        <f t="shared" ca="1" si="33"/>
        <v>0</v>
      </c>
      <c r="R113" s="21">
        <f t="shared" ca="1" si="33"/>
        <v>0</v>
      </c>
      <c r="S113" s="21">
        <f t="shared" ca="1" si="33"/>
        <v>0</v>
      </c>
      <c r="T113" s="21">
        <f t="shared" ca="1" si="33"/>
        <v>0</v>
      </c>
      <c r="U113" s="21">
        <f t="shared" ca="1" si="33"/>
        <v>0</v>
      </c>
      <c r="V113" s="21">
        <f t="shared" ca="1" si="33"/>
        <v>0</v>
      </c>
      <c r="W113" s="21">
        <f t="shared" ca="1" si="33"/>
        <v>0</v>
      </c>
      <c r="X113" s="21">
        <f t="shared" ca="1" si="33"/>
        <v>1</v>
      </c>
      <c r="Z113" s="30" t="str">
        <f t="shared" ref="Z113:Z148" si="34">IF(A113,"",INDEX(CleanData,C113,D113))</f>
        <v/>
      </c>
      <c r="AB113" s="8">
        <f ca="1">MMULT(ModelMatrix ThisRow,Parameters)</f>
        <v>11.53975421921076</v>
      </c>
      <c r="AC113" s="37">
        <f ca="1"/>
        <v>102719.1885446829</v>
      </c>
      <c r="AE113" s="31"/>
      <c r="AF113" s="31" t="b">
        <v>0</v>
      </c>
      <c r="AG113" s="41">
        <f t="shared" si="20"/>
        <v>36</v>
      </c>
      <c r="AH113" s="41">
        <f t="shared" si="21"/>
        <v>65</v>
      </c>
      <c r="AI113" s="41">
        <v>65</v>
      </c>
      <c r="AL113" s="37" t="str">
        <f ca="1"/>
        <v/>
      </c>
      <c r="AM113" s="37" t="str">
        <f ca="1"/>
        <v/>
      </c>
      <c r="AN113" s="37" t="str">
        <f ca="1"/>
        <v/>
      </c>
      <c r="AO113" s="39" t="str">
        <f ca="1"/>
        <v/>
      </c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</row>
    <row r="114" spans="1:55" x14ac:dyDescent="0.25">
      <c r="A114" s="19" t="b">
        <f t="shared" ref="A114:A148" si="35">B114&gt;$BE$30</f>
        <v>1</v>
      </c>
      <c r="B114" s="19">
        <v>66</v>
      </c>
      <c r="C114" s="21">
        <f t="shared" si="31"/>
        <v>6</v>
      </c>
      <c r="D114" s="21">
        <f t="shared" ca="1" si="32"/>
        <v>6</v>
      </c>
      <c r="F114" s="21">
        <v>1</v>
      </c>
      <c r="G114" s="21">
        <f t="shared" ref="G114:O129" si="36">IF($C114=G$47,1,0)</f>
        <v>0</v>
      </c>
      <c r="H114" s="21">
        <f t="shared" si="36"/>
        <v>0</v>
      </c>
      <c r="I114" s="21">
        <f t="shared" si="36"/>
        <v>0</v>
      </c>
      <c r="J114" s="21">
        <f t="shared" si="36"/>
        <v>0</v>
      </c>
      <c r="K114" s="21">
        <f t="shared" si="36"/>
        <v>1</v>
      </c>
      <c r="L114" s="21">
        <f t="shared" si="36"/>
        <v>0</v>
      </c>
      <c r="M114" s="21">
        <f t="shared" si="36"/>
        <v>0</v>
      </c>
      <c r="N114" s="21">
        <f t="shared" si="36"/>
        <v>0</v>
      </c>
      <c r="O114" s="21">
        <f t="shared" si="36"/>
        <v>0</v>
      </c>
      <c r="P114" s="21">
        <f t="shared" ca="1" si="33"/>
        <v>0</v>
      </c>
      <c r="Q114" s="21">
        <f t="shared" ca="1" si="33"/>
        <v>0</v>
      </c>
      <c r="R114" s="21">
        <f t="shared" ca="1" si="33"/>
        <v>0</v>
      </c>
      <c r="S114" s="21">
        <f t="shared" ca="1" si="33"/>
        <v>0</v>
      </c>
      <c r="T114" s="21">
        <f t="shared" ca="1" si="33"/>
        <v>0</v>
      </c>
      <c r="U114" s="21">
        <f t="shared" ca="1" si="33"/>
        <v>0</v>
      </c>
      <c r="V114" s="21">
        <f t="shared" ca="1" si="33"/>
        <v>0</v>
      </c>
      <c r="W114" s="21">
        <f t="shared" ca="1" si="33"/>
        <v>0</v>
      </c>
      <c r="X114" s="21">
        <f t="shared" ca="1" si="33"/>
        <v>0</v>
      </c>
      <c r="Z114" s="30" t="str">
        <f t="shared" si="34"/>
        <v/>
      </c>
      <c r="AB114" s="8">
        <f ca="1">MMULT(ModelMatrix ThisRow,Parameters)</f>
        <v>13.02971673894012</v>
      </c>
      <c r="AC114" s="37">
        <f ca="1"/>
        <v>455757.76896265656</v>
      </c>
      <c r="AE114" s="31"/>
      <c r="AF114" s="31" t="b">
        <v>0</v>
      </c>
      <c r="AG114" s="41">
        <f t="shared" si="20"/>
        <v>36</v>
      </c>
      <c r="AH114" s="41">
        <f t="shared" si="21"/>
        <v>66</v>
      </c>
      <c r="AI114" s="41">
        <v>66</v>
      </c>
      <c r="AL114" s="37" t="str">
        <f ca="1"/>
        <v/>
      </c>
      <c r="AM114" s="37" t="str">
        <f ca="1"/>
        <v/>
      </c>
      <c r="AN114" s="37" t="str">
        <f ca="1"/>
        <v/>
      </c>
      <c r="AO114" s="39" t="str">
        <f ca="1"/>
        <v/>
      </c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</row>
    <row r="115" spans="1:55" x14ac:dyDescent="0.25">
      <c r="A115" s="19" t="b">
        <f t="shared" si="35"/>
        <v>1</v>
      </c>
      <c r="B115" s="19">
        <v>67</v>
      </c>
      <c r="C115" s="21">
        <f t="shared" si="31"/>
        <v>6</v>
      </c>
      <c r="D115" s="21">
        <f t="shared" ca="1" si="32"/>
        <v>7</v>
      </c>
      <c r="F115" s="21">
        <v>1</v>
      </c>
      <c r="G115" s="21">
        <f t="shared" si="36"/>
        <v>0</v>
      </c>
      <c r="H115" s="21">
        <f t="shared" si="36"/>
        <v>0</v>
      </c>
      <c r="I115" s="21">
        <f t="shared" si="36"/>
        <v>0</v>
      </c>
      <c r="J115" s="21">
        <f t="shared" si="36"/>
        <v>0</v>
      </c>
      <c r="K115" s="21">
        <f t="shared" si="36"/>
        <v>1</v>
      </c>
      <c r="L115" s="21">
        <f t="shared" si="36"/>
        <v>0</v>
      </c>
      <c r="M115" s="21">
        <f t="shared" si="36"/>
        <v>0</v>
      </c>
      <c r="N115" s="21">
        <f t="shared" si="36"/>
        <v>0</v>
      </c>
      <c r="O115" s="21">
        <f t="shared" si="36"/>
        <v>0</v>
      </c>
      <c r="P115" s="21">
        <f t="shared" ca="1" si="33"/>
        <v>0</v>
      </c>
      <c r="Q115" s="21">
        <f t="shared" ca="1" si="33"/>
        <v>0</v>
      </c>
      <c r="R115" s="21">
        <f t="shared" ca="1" si="33"/>
        <v>0</v>
      </c>
      <c r="S115" s="21">
        <f t="shared" ca="1" si="33"/>
        <v>0</v>
      </c>
      <c r="T115" s="21">
        <f t="shared" ca="1" si="33"/>
        <v>0</v>
      </c>
      <c r="U115" s="21">
        <f t="shared" ca="1" si="33"/>
        <v>1</v>
      </c>
      <c r="V115" s="21">
        <f t="shared" ca="1" si="33"/>
        <v>0</v>
      </c>
      <c r="W115" s="21">
        <f t="shared" ca="1" si="33"/>
        <v>0</v>
      </c>
      <c r="X115" s="21">
        <f t="shared" ca="1" si="33"/>
        <v>0</v>
      </c>
      <c r="Z115" s="30" t="str">
        <f t="shared" si="34"/>
        <v/>
      </c>
      <c r="AB115" s="8">
        <f ca="1">MMULT(ModelMatrix ThisRow,Parameters)</f>
        <v>12.90309133687245</v>
      </c>
      <c r="AC115" s="37">
        <f ca="1"/>
        <v>401551.60590439435</v>
      </c>
      <c r="AE115" s="31"/>
      <c r="AF115" s="31" t="b">
        <v>0</v>
      </c>
      <c r="AG115" s="41">
        <f t="shared" ref="AG115:AG148" si="37">AG114+IF(AF115,1,0)</f>
        <v>36</v>
      </c>
      <c r="AH115" s="41">
        <f t="shared" ref="AH115:AH148" si="38">AH114+IF(AF115,0,1)</f>
        <v>67</v>
      </c>
      <c r="AI115" s="41">
        <v>67</v>
      </c>
      <c r="AL115" s="37" t="str">
        <f ca="1"/>
        <v/>
      </c>
      <c r="AM115" s="37" t="str">
        <f ca="1"/>
        <v/>
      </c>
      <c r="AN115" s="37" t="str">
        <f ca="1"/>
        <v/>
      </c>
      <c r="AO115" s="39" t="str">
        <f ca="1"/>
        <v/>
      </c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</row>
    <row r="116" spans="1:55" x14ac:dyDescent="0.25">
      <c r="A116" s="19" t="b">
        <f t="shared" si="35"/>
        <v>1</v>
      </c>
      <c r="B116" s="19">
        <v>68</v>
      </c>
      <c r="C116" s="21">
        <f t="shared" si="31"/>
        <v>6</v>
      </c>
      <c r="D116" s="21">
        <f t="shared" ca="1" si="32"/>
        <v>8</v>
      </c>
      <c r="F116" s="21">
        <v>1</v>
      </c>
      <c r="G116" s="21">
        <f t="shared" si="36"/>
        <v>0</v>
      </c>
      <c r="H116" s="21">
        <f t="shared" si="36"/>
        <v>0</v>
      </c>
      <c r="I116" s="21">
        <f t="shared" si="36"/>
        <v>0</v>
      </c>
      <c r="J116" s="21">
        <f t="shared" si="36"/>
        <v>0</v>
      </c>
      <c r="K116" s="21">
        <f t="shared" si="36"/>
        <v>1</v>
      </c>
      <c r="L116" s="21">
        <f t="shared" si="36"/>
        <v>0</v>
      </c>
      <c r="M116" s="21">
        <f t="shared" si="36"/>
        <v>0</v>
      </c>
      <c r="N116" s="21">
        <f t="shared" si="36"/>
        <v>0</v>
      </c>
      <c r="O116" s="21">
        <f t="shared" si="36"/>
        <v>0</v>
      </c>
      <c r="P116" s="21">
        <f t="shared" ca="1" si="33"/>
        <v>0</v>
      </c>
      <c r="Q116" s="21">
        <f t="shared" ca="1" si="33"/>
        <v>0</v>
      </c>
      <c r="R116" s="21">
        <f t="shared" ca="1" si="33"/>
        <v>0</v>
      </c>
      <c r="S116" s="21">
        <f t="shared" ca="1" si="33"/>
        <v>0</v>
      </c>
      <c r="T116" s="21">
        <f t="shared" ca="1" si="33"/>
        <v>0</v>
      </c>
      <c r="U116" s="21">
        <f t="shared" ca="1" si="33"/>
        <v>0</v>
      </c>
      <c r="V116" s="21">
        <f t="shared" ca="1" si="33"/>
        <v>1</v>
      </c>
      <c r="W116" s="21">
        <f t="shared" ca="1" si="33"/>
        <v>0</v>
      </c>
      <c r="X116" s="21">
        <f t="shared" ca="1" si="33"/>
        <v>0</v>
      </c>
      <c r="Z116" s="30" t="str">
        <f t="shared" si="34"/>
        <v/>
      </c>
      <c r="AB116" s="8">
        <f ca="1">MMULT(ModelMatrix ThisRow,Parameters)</f>
        <v>12.417566101024891</v>
      </c>
      <c r="AC116" s="37">
        <f ca="1"/>
        <v>247104.37594455431</v>
      </c>
      <c r="AE116" s="31"/>
      <c r="AF116" s="31" t="b">
        <v>0</v>
      </c>
      <c r="AG116" s="41">
        <f t="shared" si="37"/>
        <v>36</v>
      </c>
      <c r="AH116" s="41">
        <f t="shared" si="38"/>
        <v>68</v>
      </c>
      <c r="AI116" s="41">
        <v>68</v>
      </c>
      <c r="AL116" s="37" t="str">
        <f ca="1"/>
        <v/>
      </c>
      <c r="AM116" s="37" t="str">
        <f ca="1"/>
        <v/>
      </c>
      <c r="AN116" s="37" t="str">
        <f ca="1"/>
        <v/>
      </c>
      <c r="AO116" s="39" t="str">
        <f ca="1"/>
        <v/>
      </c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</row>
    <row r="117" spans="1:55" x14ac:dyDescent="0.25">
      <c r="A117" s="19" t="b">
        <f t="shared" si="35"/>
        <v>1</v>
      </c>
      <c r="B117" s="19">
        <v>69</v>
      </c>
      <c r="C117" s="21">
        <f t="shared" si="31"/>
        <v>6</v>
      </c>
      <c r="D117" s="21">
        <f t="shared" ca="1" si="32"/>
        <v>9</v>
      </c>
      <c r="F117" s="21">
        <v>1</v>
      </c>
      <c r="G117" s="21">
        <f t="shared" si="36"/>
        <v>0</v>
      </c>
      <c r="H117" s="21">
        <f t="shared" si="36"/>
        <v>0</v>
      </c>
      <c r="I117" s="21">
        <f t="shared" si="36"/>
        <v>0</v>
      </c>
      <c r="J117" s="21">
        <f t="shared" si="36"/>
        <v>0</v>
      </c>
      <c r="K117" s="21">
        <f t="shared" si="36"/>
        <v>1</v>
      </c>
      <c r="L117" s="21">
        <f t="shared" si="36"/>
        <v>0</v>
      </c>
      <c r="M117" s="21">
        <f t="shared" si="36"/>
        <v>0</v>
      </c>
      <c r="N117" s="21">
        <f t="shared" si="36"/>
        <v>0</v>
      </c>
      <c r="O117" s="21">
        <f t="shared" si="36"/>
        <v>0</v>
      </c>
      <c r="P117" s="21">
        <f t="shared" ca="1" si="33"/>
        <v>0</v>
      </c>
      <c r="Q117" s="21">
        <f t="shared" ca="1" si="33"/>
        <v>0</v>
      </c>
      <c r="R117" s="21">
        <f t="shared" ca="1" si="33"/>
        <v>0</v>
      </c>
      <c r="S117" s="21">
        <f t="shared" ca="1" si="33"/>
        <v>0</v>
      </c>
      <c r="T117" s="21">
        <f t="shared" ca="1" si="33"/>
        <v>0</v>
      </c>
      <c r="U117" s="21">
        <f t="shared" ca="1" si="33"/>
        <v>0</v>
      </c>
      <c r="V117" s="21">
        <f t="shared" ca="1" si="33"/>
        <v>0</v>
      </c>
      <c r="W117" s="21">
        <f t="shared" ca="1" si="33"/>
        <v>1</v>
      </c>
      <c r="X117" s="21">
        <f t="shared" ca="1" si="33"/>
        <v>0</v>
      </c>
      <c r="Z117" s="30" t="str">
        <f t="shared" si="34"/>
        <v/>
      </c>
      <c r="AB117" s="8">
        <f ca="1">MMULT(ModelMatrix ThisRow,Parameters)</f>
        <v>12.94875912498501</v>
      </c>
      <c r="AC117" s="37">
        <f ca="1"/>
        <v>420314.75446672307</v>
      </c>
      <c r="AE117" s="31"/>
      <c r="AF117" s="31" t="b">
        <v>0</v>
      </c>
      <c r="AG117" s="41">
        <f t="shared" si="37"/>
        <v>36</v>
      </c>
      <c r="AH117" s="41">
        <f t="shared" si="38"/>
        <v>69</v>
      </c>
      <c r="AI117" s="41">
        <v>69</v>
      </c>
      <c r="AL117" s="37" t="str">
        <f ca="1"/>
        <v/>
      </c>
      <c r="AM117" s="37" t="str">
        <f ca="1"/>
        <v/>
      </c>
      <c r="AN117" s="37" t="str">
        <f ca="1"/>
        <v/>
      </c>
      <c r="AO117" s="39" t="str">
        <f ca="1"/>
        <v/>
      </c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</row>
    <row r="118" spans="1:55" x14ac:dyDescent="0.25">
      <c r="A118" s="19" t="b">
        <f t="shared" si="35"/>
        <v>1</v>
      </c>
      <c r="B118" s="19">
        <v>70</v>
      </c>
      <c r="C118" s="21">
        <f t="shared" si="31"/>
        <v>6</v>
      </c>
      <c r="D118" s="21">
        <f t="shared" ca="1" si="32"/>
        <v>10</v>
      </c>
      <c r="F118" s="21">
        <v>1</v>
      </c>
      <c r="G118" s="21">
        <f t="shared" si="36"/>
        <v>0</v>
      </c>
      <c r="H118" s="21">
        <f t="shared" si="36"/>
        <v>0</v>
      </c>
      <c r="I118" s="21">
        <f t="shared" si="36"/>
        <v>0</v>
      </c>
      <c r="J118" s="21">
        <f t="shared" si="36"/>
        <v>0</v>
      </c>
      <c r="K118" s="21">
        <f t="shared" si="36"/>
        <v>1</v>
      </c>
      <c r="L118" s="21">
        <f t="shared" si="36"/>
        <v>0</v>
      </c>
      <c r="M118" s="21">
        <f t="shared" si="36"/>
        <v>0</v>
      </c>
      <c r="N118" s="21">
        <f t="shared" si="36"/>
        <v>0</v>
      </c>
      <c r="O118" s="21">
        <f t="shared" si="36"/>
        <v>0</v>
      </c>
      <c r="P118" s="21">
        <f t="shared" ca="1" si="33"/>
        <v>0</v>
      </c>
      <c r="Q118" s="21">
        <f t="shared" ca="1" si="33"/>
        <v>0</v>
      </c>
      <c r="R118" s="21">
        <f t="shared" ca="1" si="33"/>
        <v>0</v>
      </c>
      <c r="S118" s="21">
        <f t="shared" ca="1" si="33"/>
        <v>0</v>
      </c>
      <c r="T118" s="21">
        <f t="shared" ca="1" si="33"/>
        <v>0</v>
      </c>
      <c r="U118" s="21">
        <f t="shared" ca="1" si="33"/>
        <v>0</v>
      </c>
      <c r="V118" s="21">
        <f t="shared" ca="1" si="33"/>
        <v>0</v>
      </c>
      <c r="W118" s="21">
        <f t="shared" ca="1" si="33"/>
        <v>0</v>
      </c>
      <c r="X118" s="21">
        <f t="shared" ca="1" si="33"/>
        <v>1</v>
      </c>
      <c r="Z118" s="30" t="str">
        <f t="shared" si="34"/>
        <v/>
      </c>
      <c r="AB118" s="8">
        <f ca="1">MMULT(ModelMatrix ThisRow,Parameters)</f>
        <v>11.633966560334542</v>
      </c>
      <c r="AC118" s="37">
        <f ca="1"/>
        <v>112867.12945723318</v>
      </c>
      <c r="AE118" s="31"/>
      <c r="AF118" s="31" t="b">
        <v>0</v>
      </c>
      <c r="AG118" s="41">
        <f t="shared" si="37"/>
        <v>36</v>
      </c>
      <c r="AH118" s="41">
        <f t="shared" si="38"/>
        <v>70</v>
      </c>
      <c r="AI118" s="41">
        <v>70</v>
      </c>
      <c r="AL118" s="37" t="str">
        <f ca="1"/>
        <v/>
      </c>
      <c r="AM118" s="37" t="str">
        <f ca="1"/>
        <v/>
      </c>
      <c r="AN118" s="37" t="str">
        <f ca="1"/>
        <v/>
      </c>
      <c r="AO118" s="39" t="str">
        <f ca="1"/>
        <v/>
      </c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</row>
    <row r="119" spans="1:55" x14ac:dyDescent="0.25">
      <c r="A119" s="19" t="b">
        <f t="shared" si="35"/>
        <v>1</v>
      </c>
      <c r="B119" s="19">
        <v>71</v>
      </c>
      <c r="C119" s="21">
        <f t="shared" si="31"/>
        <v>7</v>
      </c>
      <c r="D119" s="21">
        <f t="shared" ca="1" si="32"/>
        <v>5</v>
      </c>
      <c r="F119" s="21">
        <v>1</v>
      </c>
      <c r="G119" s="21">
        <f t="shared" si="36"/>
        <v>0</v>
      </c>
      <c r="H119" s="21">
        <f t="shared" si="36"/>
        <v>0</v>
      </c>
      <c r="I119" s="21">
        <f t="shared" si="36"/>
        <v>0</v>
      </c>
      <c r="J119" s="21">
        <f t="shared" si="36"/>
        <v>0</v>
      </c>
      <c r="K119" s="21">
        <f t="shared" si="36"/>
        <v>0</v>
      </c>
      <c r="L119" s="21">
        <f t="shared" si="36"/>
        <v>1</v>
      </c>
      <c r="M119" s="21">
        <f t="shared" si="36"/>
        <v>0</v>
      </c>
      <c r="N119" s="21">
        <f t="shared" si="36"/>
        <v>0</v>
      </c>
      <c r="O119" s="21">
        <f t="shared" si="36"/>
        <v>0</v>
      </c>
      <c r="P119" s="21">
        <f t="shared" ca="1" si="33"/>
        <v>0</v>
      </c>
      <c r="Q119" s="21">
        <f t="shared" ca="1" si="33"/>
        <v>0</v>
      </c>
      <c r="R119" s="21">
        <f t="shared" ca="1" si="33"/>
        <v>0</v>
      </c>
      <c r="S119" s="21">
        <f t="shared" ca="1" si="33"/>
        <v>0</v>
      </c>
      <c r="T119" s="21">
        <f t="shared" ca="1" si="33"/>
        <v>1</v>
      </c>
      <c r="U119" s="21">
        <f t="shared" ca="1" si="33"/>
        <v>0</v>
      </c>
      <c r="V119" s="21">
        <f t="shared" ca="1" si="33"/>
        <v>0</v>
      </c>
      <c r="W119" s="21">
        <f t="shared" ca="1" si="33"/>
        <v>0</v>
      </c>
      <c r="X119" s="21">
        <f t="shared" ca="1" si="33"/>
        <v>0</v>
      </c>
      <c r="Z119" s="30" t="str">
        <f t="shared" si="34"/>
        <v/>
      </c>
      <c r="AB119" s="8">
        <f ca="1">MMULT(ModelMatrix ThisRow,Parameters)</f>
        <v>13.354341436252103</v>
      </c>
      <c r="AC119" s="37">
        <f ca="1"/>
        <v>630546.02935597103</v>
      </c>
      <c r="AE119" s="31"/>
      <c r="AF119" s="31" t="b">
        <v>0</v>
      </c>
      <c r="AG119" s="41">
        <f t="shared" si="37"/>
        <v>36</v>
      </c>
      <c r="AH119" s="41">
        <f t="shared" si="38"/>
        <v>71</v>
      </c>
      <c r="AI119" s="41">
        <v>71</v>
      </c>
      <c r="AL119" s="37" t="str">
        <f ca="1"/>
        <v/>
      </c>
      <c r="AM119" s="37" t="str">
        <f ca="1"/>
        <v/>
      </c>
      <c r="AN119" s="37" t="str">
        <f ca="1"/>
        <v/>
      </c>
      <c r="AO119" s="39" t="str">
        <f ca="1"/>
        <v/>
      </c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</row>
    <row r="120" spans="1:55" x14ac:dyDescent="0.25">
      <c r="A120" s="19" t="b">
        <f t="shared" si="35"/>
        <v>1</v>
      </c>
      <c r="B120" s="19">
        <v>72</v>
      </c>
      <c r="C120" s="21">
        <f t="shared" si="31"/>
        <v>7</v>
      </c>
      <c r="D120" s="21">
        <f t="shared" ca="1" si="32"/>
        <v>6</v>
      </c>
      <c r="F120" s="21">
        <v>1</v>
      </c>
      <c r="G120" s="21">
        <f t="shared" si="36"/>
        <v>0</v>
      </c>
      <c r="H120" s="21">
        <f t="shared" si="36"/>
        <v>0</v>
      </c>
      <c r="I120" s="21">
        <f t="shared" si="36"/>
        <v>0</v>
      </c>
      <c r="J120" s="21">
        <f t="shared" si="36"/>
        <v>0</v>
      </c>
      <c r="K120" s="21">
        <f t="shared" si="36"/>
        <v>0</v>
      </c>
      <c r="L120" s="21">
        <f t="shared" si="36"/>
        <v>1</v>
      </c>
      <c r="M120" s="21">
        <f t="shared" si="36"/>
        <v>0</v>
      </c>
      <c r="N120" s="21">
        <f t="shared" si="36"/>
        <v>0</v>
      </c>
      <c r="O120" s="21">
        <f t="shared" si="36"/>
        <v>0</v>
      </c>
      <c r="P120" s="21">
        <f t="shared" ca="1" si="33"/>
        <v>0</v>
      </c>
      <c r="Q120" s="21">
        <f t="shared" ca="1" si="33"/>
        <v>0</v>
      </c>
      <c r="R120" s="21">
        <f t="shared" ca="1" si="33"/>
        <v>0</v>
      </c>
      <c r="S120" s="21">
        <f t="shared" ca="1" si="33"/>
        <v>0</v>
      </c>
      <c r="T120" s="21">
        <f t="shared" ca="1" si="33"/>
        <v>0</v>
      </c>
      <c r="U120" s="21">
        <f t="shared" ca="1" si="33"/>
        <v>0</v>
      </c>
      <c r="V120" s="21">
        <f t="shared" ca="1" si="33"/>
        <v>0</v>
      </c>
      <c r="W120" s="21">
        <f t="shared" ca="1" si="33"/>
        <v>0</v>
      </c>
      <c r="X120" s="21">
        <f t="shared" ca="1" si="33"/>
        <v>0</v>
      </c>
      <c r="Z120" s="30" t="str">
        <f t="shared" si="34"/>
        <v/>
      </c>
      <c r="AB120" s="8">
        <f ca="1">MMULT(ModelMatrix ThisRow,Parameters)</f>
        <v>13.137943471639167</v>
      </c>
      <c r="AC120" s="37">
        <f ca="1"/>
        <v>507851.04834137321</v>
      </c>
      <c r="AE120" s="31"/>
      <c r="AF120" s="31" t="b">
        <v>0</v>
      </c>
      <c r="AG120" s="41">
        <f t="shared" si="37"/>
        <v>36</v>
      </c>
      <c r="AH120" s="41">
        <f t="shared" si="38"/>
        <v>72</v>
      </c>
      <c r="AI120" s="41">
        <v>72</v>
      </c>
      <c r="AL120" s="37" t="str">
        <f ca="1"/>
        <v/>
      </c>
      <c r="AM120" s="37" t="str">
        <f ca="1"/>
        <v/>
      </c>
      <c r="AN120" s="37" t="str">
        <f ca="1"/>
        <v/>
      </c>
      <c r="AO120" s="39" t="str">
        <f ca="1"/>
        <v/>
      </c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</row>
    <row r="121" spans="1:55" x14ac:dyDescent="0.25">
      <c r="A121" s="19" t="b">
        <f t="shared" si="35"/>
        <v>1</v>
      </c>
      <c r="B121" s="19">
        <v>73</v>
      </c>
      <c r="C121" s="21">
        <f t="shared" si="31"/>
        <v>7</v>
      </c>
      <c r="D121" s="21">
        <f t="shared" ca="1" si="32"/>
        <v>7</v>
      </c>
      <c r="F121" s="21">
        <v>1</v>
      </c>
      <c r="G121" s="21">
        <f t="shared" si="36"/>
        <v>0</v>
      </c>
      <c r="H121" s="21">
        <f t="shared" si="36"/>
        <v>0</v>
      </c>
      <c r="I121" s="21">
        <f t="shared" si="36"/>
        <v>0</v>
      </c>
      <c r="J121" s="21">
        <f t="shared" si="36"/>
        <v>0</v>
      </c>
      <c r="K121" s="21">
        <f t="shared" si="36"/>
        <v>0</v>
      </c>
      <c r="L121" s="21">
        <f t="shared" si="36"/>
        <v>1</v>
      </c>
      <c r="M121" s="21">
        <f t="shared" si="36"/>
        <v>0</v>
      </c>
      <c r="N121" s="21">
        <f t="shared" si="36"/>
        <v>0</v>
      </c>
      <c r="O121" s="21">
        <f t="shared" si="36"/>
        <v>0</v>
      </c>
      <c r="P121" s="21">
        <f t="shared" ca="1" si="33"/>
        <v>0</v>
      </c>
      <c r="Q121" s="21">
        <f t="shared" ca="1" si="33"/>
        <v>0</v>
      </c>
      <c r="R121" s="21">
        <f t="shared" ca="1" si="33"/>
        <v>0</v>
      </c>
      <c r="S121" s="21">
        <f t="shared" ca="1" si="33"/>
        <v>0</v>
      </c>
      <c r="T121" s="21">
        <f t="shared" ca="1" si="33"/>
        <v>0</v>
      </c>
      <c r="U121" s="21">
        <f t="shared" ca="1" si="33"/>
        <v>1</v>
      </c>
      <c r="V121" s="21">
        <f t="shared" ca="1" si="33"/>
        <v>0</v>
      </c>
      <c r="W121" s="21">
        <f t="shared" ca="1" si="33"/>
        <v>0</v>
      </c>
      <c r="X121" s="21">
        <f t="shared" ca="1" si="33"/>
        <v>0</v>
      </c>
      <c r="Z121" s="30" t="str">
        <f t="shared" si="34"/>
        <v/>
      </c>
      <c r="AB121" s="8">
        <f ca="1">MMULT(ModelMatrix ThisRow,Parameters)</f>
        <v>13.011318069571496</v>
      </c>
      <c r="AC121" s="37">
        <f ca="1"/>
        <v>447449.10105617513</v>
      </c>
      <c r="AE121" s="31"/>
      <c r="AF121" s="31" t="b">
        <v>0</v>
      </c>
      <c r="AG121" s="41">
        <f t="shared" si="37"/>
        <v>36</v>
      </c>
      <c r="AH121" s="41">
        <f t="shared" si="38"/>
        <v>73</v>
      </c>
      <c r="AI121" s="41">
        <v>73</v>
      </c>
      <c r="AL121" s="37" t="str">
        <f ca="1"/>
        <v/>
      </c>
      <c r="AM121" s="37" t="str">
        <f ca="1"/>
        <v/>
      </c>
      <c r="AN121" s="37" t="str">
        <f ca="1"/>
        <v/>
      </c>
      <c r="AO121" s="39" t="str">
        <f ca="1"/>
        <v/>
      </c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</row>
    <row r="122" spans="1:55" x14ac:dyDescent="0.25">
      <c r="A122" s="19" t="b">
        <f t="shared" si="35"/>
        <v>1</v>
      </c>
      <c r="B122" s="19">
        <v>74</v>
      </c>
      <c r="C122" s="21">
        <f t="shared" si="31"/>
        <v>7</v>
      </c>
      <c r="D122" s="21">
        <f t="shared" ca="1" si="32"/>
        <v>8</v>
      </c>
      <c r="F122" s="21">
        <v>1</v>
      </c>
      <c r="G122" s="21">
        <f t="shared" si="36"/>
        <v>0</v>
      </c>
      <c r="H122" s="21">
        <f t="shared" si="36"/>
        <v>0</v>
      </c>
      <c r="I122" s="21">
        <f t="shared" si="36"/>
        <v>0</v>
      </c>
      <c r="J122" s="21">
        <f t="shared" si="36"/>
        <v>0</v>
      </c>
      <c r="K122" s="21">
        <f t="shared" si="36"/>
        <v>0</v>
      </c>
      <c r="L122" s="21">
        <f t="shared" si="36"/>
        <v>1</v>
      </c>
      <c r="M122" s="21">
        <f t="shared" si="36"/>
        <v>0</v>
      </c>
      <c r="N122" s="21">
        <f t="shared" si="36"/>
        <v>0</v>
      </c>
      <c r="O122" s="21">
        <f t="shared" si="36"/>
        <v>0</v>
      </c>
      <c r="P122" s="21">
        <f t="shared" ca="1" si="33"/>
        <v>0</v>
      </c>
      <c r="Q122" s="21">
        <f t="shared" ca="1" si="33"/>
        <v>0</v>
      </c>
      <c r="R122" s="21">
        <f t="shared" ca="1" si="33"/>
        <v>0</v>
      </c>
      <c r="S122" s="21">
        <f t="shared" ca="1" si="33"/>
        <v>0</v>
      </c>
      <c r="T122" s="21">
        <f t="shared" ca="1" si="33"/>
        <v>0</v>
      </c>
      <c r="U122" s="21">
        <f t="shared" ca="1" si="33"/>
        <v>0</v>
      </c>
      <c r="V122" s="21">
        <f t="shared" ca="1" si="33"/>
        <v>1</v>
      </c>
      <c r="W122" s="21">
        <f t="shared" ca="1" si="33"/>
        <v>0</v>
      </c>
      <c r="X122" s="21">
        <f t="shared" ca="1" si="33"/>
        <v>0</v>
      </c>
      <c r="Z122" s="30" t="str">
        <f t="shared" si="34"/>
        <v/>
      </c>
      <c r="AB122" s="8">
        <f ca="1">MMULT(ModelMatrix ThisRow,Parameters)</f>
        <v>12.525792833723937</v>
      </c>
      <c r="AC122" s="37">
        <f ca="1"/>
        <v>275348.4963269275</v>
      </c>
      <c r="AE122" s="31"/>
      <c r="AF122" s="31" t="b">
        <v>0</v>
      </c>
      <c r="AG122" s="41">
        <f t="shared" si="37"/>
        <v>36</v>
      </c>
      <c r="AH122" s="41">
        <f t="shared" si="38"/>
        <v>74</v>
      </c>
      <c r="AI122" s="41">
        <v>74</v>
      </c>
      <c r="AL122" s="37" t="str">
        <f ca="1"/>
        <v/>
      </c>
      <c r="AM122" s="37" t="str">
        <f ca="1"/>
        <v/>
      </c>
      <c r="AN122" s="37" t="str">
        <f ca="1"/>
        <v/>
      </c>
      <c r="AO122" s="39" t="str">
        <f ca="1"/>
        <v/>
      </c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</row>
    <row r="123" spans="1:55" x14ac:dyDescent="0.25">
      <c r="A123" s="19" t="b">
        <f t="shared" si="35"/>
        <v>1</v>
      </c>
      <c r="B123" s="19">
        <v>75</v>
      </c>
      <c r="C123" s="21">
        <f t="shared" si="31"/>
        <v>7</v>
      </c>
      <c r="D123" s="21">
        <f t="shared" ca="1" si="32"/>
        <v>9</v>
      </c>
      <c r="F123" s="21">
        <v>1</v>
      </c>
      <c r="G123" s="21">
        <f t="shared" si="36"/>
        <v>0</v>
      </c>
      <c r="H123" s="21">
        <f t="shared" si="36"/>
        <v>0</v>
      </c>
      <c r="I123" s="21">
        <f t="shared" si="36"/>
        <v>0</v>
      </c>
      <c r="J123" s="21">
        <f t="shared" si="36"/>
        <v>0</v>
      </c>
      <c r="K123" s="21">
        <f t="shared" si="36"/>
        <v>0</v>
      </c>
      <c r="L123" s="21">
        <f t="shared" si="36"/>
        <v>1</v>
      </c>
      <c r="M123" s="21">
        <f t="shared" si="36"/>
        <v>0</v>
      </c>
      <c r="N123" s="21">
        <f t="shared" si="36"/>
        <v>0</v>
      </c>
      <c r="O123" s="21">
        <f t="shared" si="36"/>
        <v>0</v>
      </c>
      <c r="P123" s="21">
        <f t="shared" ca="1" si="33"/>
        <v>0</v>
      </c>
      <c r="Q123" s="21">
        <f t="shared" ca="1" si="33"/>
        <v>0</v>
      </c>
      <c r="R123" s="21">
        <f t="shared" ca="1" si="33"/>
        <v>0</v>
      </c>
      <c r="S123" s="21">
        <f t="shared" ca="1" si="33"/>
        <v>0</v>
      </c>
      <c r="T123" s="21">
        <f t="shared" ca="1" si="33"/>
        <v>0</v>
      </c>
      <c r="U123" s="21">
        <f t="shared" ca="1" si="33"/>
        <v>0</v>
      </c>
      <c r="V123" s="21">
        <f t="shared" ca="1" si="33"/>
        <v>0</v>
      </c>
      <c r="W123" s="21">
        <f t="shared" ca="1" si="33"/>
        <v>1</v>
      </c>
      <c r="X123" s="21">
        <f t="shared" ca="1" si="33"/>
        <v>0</v>
      </c>
      <c r="Z123" s="30" t="str">
        <f t="shared" si="34"/>
        <v/>
      </c>
      <c r="AB123" s="8">
        <f ca="1">MMULT(ModelMatrix ThisRow,Parameters)</f>
        <v>13.056985857684056</v>
      </c>
      <c r="AC123" s="37">
        <f ca="1"/>
        <v>468356.88434915582</v>
      </c>
      <c r="AE123" s="31"/>
      <c r="AF123" s="31" t="b">
        <v>0</v>
      </c>
      <c r="AG123" s="41">
        <f t="shared" si="37"/>
        <v>36</v>
      </c>
      <c r="AH123" s="41">
        <f t="shared" si="38"/>
        <v>75</v>
      </c>
      <c r="AI123" s="41">
        <v>75</v>
      </c>
      <c r="AL123" s="37" t="str">
        <f ca="1"/>
        <v/>
      </c>
      <c r="AM123" s="37" t="str">
        <f ca="1"/>
        <v/>
      </c>
      <c r="AN123" s="37" t="str">
        <f ca="1"/>
        <v/>
      </c>
      <c r="AO123" s="39" t="str">
        <f ca="1"/>
        <v/>
      </c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</row>
    <row r="124" spans="1:55" x14ac:dyDescent="0.25">
      <c r="A124" s="19" t="b">
        <f t="shared" si="35"/>
        <v>1</v>
      </c>
      <c r="B124" s="19">
        <v>76</v>
      </c>
      <c r="C124" s="21">
        <f t="shared" si="31"/>
        <v>7</v>
      </c>
      <c r="D124" s="21">
        <f t="shared" ca="1" si="32"/>
        <v>10</v>
      </c>
      <c r="F124" s="21">
        <v>1</v>
      </c>
      <c r="G124" s="21">
        <f t="shared" si="36"/>
        <v>0</v>
      </c>
      <c r="H124" s="21">
        <f t="shared" si="36"/>
        <v>0</v>
      </c>
      <c r="I124" s="21">
        <f t="shared" si="36"/>
        <v>0</v>
      </c>
      <c r="J124" s="21">
        <f t="shared" si="36"/>
        <v>0</v>
      </c>
      <c r="K124" s="21">
        <f t="shared" si="36"/>
        <v>0</v>
      </c>
      <c r="L124" s="21">
        <f t="shared" si="36"/>
        <v>1</v>
      </c>
      <c r="M124" s="21">
        <f t="shared" si="36"/>
        <v>0</v>
      </c>
      <c r="N124" s="21">
        <f t="shared" si="36"/>
        <v>0</v>
      </c>
      <c r="O124" s="21">
        <f t="shared" si="36"/>
        <v>0</v>
      </c>
      <c r="P124" s="21">
        <f t="shared" ca="1" si="33"/>
        <v>0</v>
      </c>
      <c r="Q124" s="21">
        <f t="shared" ca="1" si="33"/>
        <v>0</v>
      </c>
      <c r="R124" s="21">
        <f t="shared" ca="1" si="33"/>
        <v>0</v>
      </c>
      <c r="S124" s="21">
        <f t="shared" ca="1" si="33"/>
        <v>0</v>
      </c>
      <c r="T124" s="21">
        <f t="shared" ca="1" si="33"/>
        <v>0</v>
      </c>
      <c r="U124" s="21">
        <f t="shared" ca="1" si="33"/>
        <v>0</v>
      </c>
      <c r="V124" s="21">
        <f t="shared" ca="1" si="33"/>
        <v>0</v>
      </c>
      <c r="W124" s="21">
        <f t="shared" ca="1" si="33"/>
        <v>0</v>
      </c>
      <c r="X124" s="21">
        <f t="shared" ca="1" si="33"/>
        <v>1</v>
      </c>
      <c r="Z124" s="30" t="str">
        <f t="shared" si="34"/>
        <v/>
      </c>
      <c r="AB124" s="8">
        <f ca="1">MMULT(ModelMatrix ThisRow,Parameters)</f>
        <v>11.742193293033587</v>
      </c>
      <c r="AC124" s="37">
        <f ca="1"/>
        <v>125767.88355929016</v>
      </c>
      <c r="AE124" s="31"/>
      <c r="AF124" s="31" t="b">
        <v>0</v>
      </c>
      <c r="AG124" s="41">
        <f t="shared" si="37"/>
        <v>36</v>
      </c>
      <c r="AH124" s="41">
        <f t="shared" si="38"/>
        <v>76</v>
      </c>
      <c r="AI124" s="41">
        <v>76</v>
      </c>
      <c r="AL124" s="37" t="str">
        <f ca="1"/>
        <v/>
      </c>
      <c r="AM124" s="37" t="str">
        <f ca="1"/>
        <v/>
      </c>
      <c r="AN124" s="37" t="str">
        <f ca="1"/>
        <v/>
      </c>
      <c r="AO124" s="39" t="str">
        <f ca="1"/>
        <v/>
      </c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</row>
    <row r="125" spans="1:55" x14ac:dyDescent="0.25">
      <c r="A125" s="19" t="b">
        <f t="shared" si="35"/>
        <v>1</v>
      </c>
      <c r="B125" s="19">
        <v>77</v>
      </c>
      <c r="C125" s="21">
        <f t="shared" si="31"/>
        <v>8</v>
      </c>
      <c r="D125" s="21">
        <f t="shared" ca="1" si="32"/>
        <v>4</v>
      </c>
      <c r="F125" s="21">
        <v>1</v>
      </c>
      <c r="G125" s="21">
        <f t="shared" si="36"/>
        <v>0</v>
      </c>
      <c r="H125" s="21">
        <f t="shared" si="36"/>
        <v>0</v>
      </c>
      <c r="I125" s="21">
        <f t="shared" si="36"/>
        <v>0</v>
      </c>
      <c r="J125" s="21">
        <f t="shared" si="36"/>
        <v>0</v>
      </c>
      <c r="K125" s="21">
        <f t="shared" si="36"/>
        <v>0</v>
      </c>
      <c r="L125" s="21">
        <f t="shared" si="36"/>
        <v>0</v>
      </c>
      <c r="M125" s="21">
        <f t="shared" si="36"/>
        <v>1</v>
      </c>
      <c r="N125" s="21">
        <f t="shared" si="36"/>
        <v>0</v>
      </c>
      <c r="O125" s="21">
        <f t="shared" si="36"/>
        <v>0</v>
      </c>
      <c r="P125" s="21">
        <f t="shared" ca="1" si="33"/>
        <v>0</v>
      </c>
      <c r="Q125" s="21">
        <f t="shared" ca="1" si="33"/>
        <v>0</v>
      </c>
      <c r="R125" s="21">
        <f t="shared" ca="1" si="33"/>
        <v>0</v>
      </c>
      <c r="S125" s="21">
        <f t="shared" ca="1" si="33"/>
        <v>1</v>
      </c>
      <c r="T125" s="21">
        <f t="shared" ca="1" si="33"/>
        <v>0</v>
      </c>
      <c r="U125" s="21">
        <f t="shared" ca="1" si="33"/>
        <v>0</v>
      </c>
      <c r="V125" s="21">
        <f t="shared" ca="1" si="33"/>
        <v>0</v>
      </c>
      <c r="W125" s="21">
        <f t="shared" ca="1" si="33"/>
        <v>0</v>
      </c>
      <c r="X125" s="21">
        <f t="shared" ca="1" si="33"/>
        <v>0</v>
      </c>
      <c r="Z125" s="30" t="str">
        <f t="shared" si="34"/>
        <v/>
      </c>
      <c r="AB125" s="8">
        <f ca="1">MMULT(ModelMatrix ThisRow,Parameters)</f>
        <v>13.898663619952927</v>
      </c>
      <c r="AC125" s="37">
        <f ca="1"/>
        <v>1086708.1295265944</v>
      </c>
      <c r="AE125" s="31"/>
      <c r="AF125" s="31" t="b">
        <v>0</v>
      </c>
      <c r="AG125" s="41">
        <f t="shared" si="37"/>
        <v>36</v>
      </c>
      <c r="AH125" s="41">
        <f t="shared" si="38"/>
        <v>77</v>
      </c>
      <c r="AI125" s="41">
        <v>77</v>
      </c>
      <c r="AL125" s="37" t="str">
        <f ca="1"/>
        <v/>
      </c>
      <c r="AM125" s="37" t="str">
        <f ca="1"/>
        <v/>
      </c>
      <c r="AN125" s="37" t="str">
        <f ca="1"/>
        <v/>
      </c>
      <c r="AO125" s="39" t="str">
        <f ca="1"/>
        <v/>
      </c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</row>
    <row r="126" spans="1:55" x14ac:dyDescent="0.25">
      <c r="A126" s="19" t="b">
        <f t="shared" si="35"/>
        <v>1</v>
      </c>
      <c r="B126" s="19">
        <v>78</v>
      </c>
      <c r="C126" s="21">
        <f t="shared" si="31"/>
        <v>8</v>
      </c>
      <c r="D126" s="21">
        <f t="shared" ca="1" si="32"/>
        <v>5</v>
      </c>
      <c r="F126" s="21">
        <v>1</v>
      </c>
      <c r="G126" s="21">
        <f t="shared" si="36"/>
        <v>0</v>
      </c>
      <c r="H126" s="21">
        <f t="shared" si="36"/>
        <v>0</v>
      </c>
      <c r="I126" s="21">
        <f t="shared" si="36"/>
        <v>0</v>
      </c>
      <c r="J126" s="21">
        <f t="shared" si="36"/>
        <v>0</v>
      </c>
      <c r="K126" s="21">
        <f t="shared" si="36"/>
        <v>0</v>
      </c>
      <c r="L126" s="21">
        <f t="shared" si="36"/>
        <v>0</v>
      </c>
      <c r="M126" s="21">
        <f t="shared" si="36"/>
        <v>1</v>
      </c>
      <c r="N126" s="21">
        <f t="shared" si="36"/>
        <v>0</v>
      </c>
      <c r="O126" s="21">
        <f t="shared" si="36"/>
        <v>0</v>
      </c>
      <c r="P126" s="21">
        <f t="shared" ca="1" si="33"/>
        <v>0</v>
      </c>
      <c r="Q126" s="21">
        <f t="shared" ca="1" si="33"/>
        <v>0</v>
      </c>
      <c r="R126" s="21">
        <f t="shared" ca="1" si="33"/>
        <v>0</v>
      </c>
      <c r="S126" s="21">
        <f t="shared" ca="1" si="33"/>
        <v>0</v>
      </c>
      <c r="T126" s="21">
        <f t="shared" ca="1" si="33"/>
        <v>1</v>
      </c>
      <c r="U126" s="21">
        <f t="shared" ca="1" si="33"/>
        <v>0</v>
      </c>
      <c r="V126" s="21">
        <f t="shared" ca="1" si="33"/>
        <v>0</v>
      </c>
      <c r="W126" s="21">
        <f t="shared" ca="1" si="33"/>
        <v>0</v>
      </c>
      <c r="X126" s="21">
        <f t="shared" ca="1" si="33"/>
        <v>0</v>
      </c>
      <c r="Z126" s="30" t="str">
        <f t="shared" si="34"/>
        <v/>
      </c>
      <c r="AB126" s="8">
        <f ca="1">MMULT(ModelMatrix ThisRow,Parameters)</f>
        <v>13.480431002969601</v>
      </c>
      <c r="AC126" s="37">
        <f ca="1"/>
        <v>715281.17989853688</v>
      </c>
      <c r="AE126" s="31"/>
      <c r="AF126" s="31" t="b">
        <v>0</v>
      </c>
      <c r="AG126" s="41">
        <f t="shared" si="37"/>
        <v>36</v>
      </c>
      <c r="AH126" s="41">
        <f t="shared" si="38"/>
        <v>78</v>
      </c>
      <c r="AI126" s="41">
        <v>78</v>
      </c>
      <c r="AL126" s="37" t="str">
        <f ca="1"/>
        <v/>
      </c>
      <c r="AM126" s="37" t="str">
        <f ca="1"/>
        <v/>
      </c>
      <c r="AN126" s="37" t="str">
        <f ca="1"/>
        <v/>
      </c>
      <c r="AO126" s="39" t="str">
        <f ca="1"/>
        <v/>
      </c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</row>
    <row r="127" spans="1:55" x14ac:dyDescent="0.25">
      <c r="A127" s="19" t="b">
        <f t="shared" si="35"/>
        <v>1</v>
      </c>
      <c r="B127" s="19">
        <v>79</v>
      </c>
      <c r="C127" s="21">
        <f t="shared" si="31"/>
        <v>8</v>
      </c>
      <c r="D127" s="21">
        <f t="shared" ca="1" si="32"/>
        <v>6</v>
      </c>
      <c r="F127" s="21">
        <v>1</v>
      </c>
      <c r="G127" s="21">
        <f t="shared" si="36"/>
        <v>0</v>
      </c>
      <c r="H127" s="21">
        <f t="shared" si="36"/>
        <v>0</v>
      </c>
      <c r="I127" s="21">
        <f t="shared" si="36"/>
        <v>0</v>
      </c>
      <c r="J127" s="21">
        <f t="shared" si="36"/>
        <v>0</v>
      </c>
      <c r="K127" s="21">
        <f t="shared" si="36"/>
        <v>0</v>
      </c>
      <c r="L127" s="21">
        <f t="shared" si="36"/>
        <v>0</v>
      </c>
      <c r="M127" s="21">
        <f t="shared" si="36"/>
        <v>1</v>
      </c>
      <c r="N127" s="21">
        <f t="shared" si="36"/>
        <v>0</v>
      </c>
      <c r="O127" s="21">
        <f t="shared" si="36"/>
        <v>0</v>
      </c>
      <c r="P127" s="21">
        <f t="shared" ca="1" si="33"/>
        <v>0</v>
      </c>
      <c r="Q127" s="21">
        <f t="shared" ca="1" si="33"/>
        <v>0</v>
      </c>
      <c r="R127" s="21">
        <f t="shared" ca="1" si="33"/>
        <v>0</v>
      </c>
      <c r="S127" s="21">
        <f t="shared" ca="1" si="33"/>
        <v>0</v>
      </c>
      <c r="T127" s="21">
        <f t="shared" ca="1" si="33"/>
        <v>0</v>
      </c>
      <c r="U127" s="21">
        <f t="shared" ca="1" si="33"/>
        <v>0</v>
      </c>
      <c r="V127" s="21">
        <f t="shared" ca="1" si="33"/>
        <v>0</v>
      </c>
      <c r="W127" s="21">
        <f t="shared" ca="1" si="33"/>
        <v>0</v>
      </c>
      <c r="X127" s="21">
        <f t="shared" ca="1" si="33"/>
        <v>0</v>
      </c>
      <c r="Z127" s="30" t="str">
        <f t="shared" si="34"/>
        <v/>
      </c>
      <c r="AB127" s="8">
        <f ca="1">MMULT(ModelMatrix ThisRow,Parameters)</f>
        <v>13.264033038356665</v>
      </c>
      <c r="AC127" s="37">
        <f ca="1"/>
        <v>576097.98517223261</v>
      </c>
      <c r="AE127" s="31"/>
      <c r="AF127" s="31" t="b">
        <v>0</v>
      </c>
      <c r="AG127" s="41">
        <f t="shared" si="37"/>
        <v>36</v>
      </c>
      <c r="AH127" s="41">
        <f t="shared" si="38"/>
        <v>79</v>
      </c>
      <c r="AI127" s="41">
        <v>79</v>
      </c>
      <c r="AL127" s="37" t="str">
        <f ca="1"/>
        <v/>
      </c>
      <c r="AM127" s="37" t="str">
        <f ca="1"/>
        <v/>
      </c>
      <c r="AN127" s="37" t="str">
        <f ca="1"/>
        <v/>
      </c>
      <c r="AO127" s="39" t="str">
        <f ca="1"/>
        <v/>
      </c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</row>
    <row r="128" spans="1:55" x14ac:dyDescent="0.25">
      <c r="A128" s="19" t="b">
        <f t="shared" si="35"/>
        <v>1</v>
      </c>
      <c r="B128" s="19">
        <v>80</v>
      </c>
      <c r="C128" s="21">
        <f t="shared" si="31"/>
        <v>8</v>
      </c>
      <c r="D128" s="21">
        <f t="shared" ca="1" si="32"/>
        <v>7</v>
      </c>
      <c r="F128" s="21">
        <v>1</v>
      </c>
      <c r="G128" s="21">
        <f t="shared" si="36"/>
        <v>0</v>
      </c>
      <c r="H128" s="21">
        <f t="shared" si="36"/>
        <v>0</v>
      </c>
      <c r="I128" s="21">
        <f t="shared" si="36"/>
        <v>0</v>
      </c>
      <c r="J128" s="21">
        <f t="shared" si="36"/>
        <v>0</v>
      </c>
      <c r="K128" s="21">
        <f t="shared" si="36"/>
        <v>0</v>
      </c>
      <c r="L128" s="21">
        <f t="shared" si="36"/>
        <v>0</v>
      </c>
      <c r="M128" s="21">
        <f t="shared" si="36"/>
        <v>1</v>
      </c>
      <c r="N128" s="21">
        <f t="shared" si="36"/>
        <v>0</v>
      </c>
      <c r="O128" s="21">
        <f t="shared" si="36"/>
        <v>0</v>
      </c>
      <c r="P128" s="21">
        <f t="shared" ca="1" si="33"/>
        <v>0</v>
      </c>
      <c r="Q128" s="21">
        <f t="shared" ca="1" si="33"/>
        <v>0</v>
      </c>
      <c r="R128" s="21">
        <f t="shared" ca="1" si="33"/>
        <v>0</v>
      </c>
      <c r="S128" s="21">
        <f t="shared" ca="1" si="33"/>
        <v>0</v>
      </c>
      <c r="T128" s="21">
        <f t="shared" ca="1" si="33"/>
        <v>0</v>
      </c>
      <c r="U128" s="21">
        <f t="shared" ca="1" si="33"/>
        <v>1</v>
      </c>
      <c r="V128" s="21">
        <f t="shared" ca="1" si="33"/>
        <v>0</v>
      </c>
      <c r="W128" s="21">
        <f t="shared" ca="1" si="33"/>
        <v>0</v>
      </c>
      <c r="X128" s="21">
        <f t="shared" ca="1" si="33"/>
        <v>0</v>
      </c>
      <c r="Z128" s="30" t="str">
        <f t="shared" si="34"/>
        <v/>
      </c>
      <c r="AB128" s="8">
        <f ca="1">MMULT(ModelMatrix ThisRow,Parameters)</f>
        <v>13.137407636288994</v>
      </c>
      <c r="AC128" s="37">
        <f ca="1"/>
        <v>507578.99669100478</v>
      </c>
      <c r="AE128" s="31"/>
      <c r="AF128" s="31" t="b">
        <v>0</v>
      </c>
      <c r="AG128" s="41">
        <f t="shared" si="37"/>
        <v>36</v>
      </c>
      <c r="AH128" s="41">
        <f t="shared" si="38"/>
        <v>80</v>
      </c>
      <c r="AI128" s="41">
        <v>80</v>
      </c>
      <c r="AL128" s="37" t="str">
        <f ca="1"/>
        <v/>
      </c>
      <c r="AM128" s="37" t="str">
        <f ca="1"/>
        <v/>
      </c>
      <c r="AN128" s="37" t="str">
        <f ca="1"/>
        <v/>
      </c>
      <c r="AO128" s="39" t="str">
        <f ca="1"/>
        <v/>
      </c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</row>
    <row r="129" spans="1:55" x14ac:dyDescent="0.25">
      <c r="A129" s="19" t="b">
        <f t="shared" si="35"/>
        <v>1</v>
      </c>
      <c r="B129" s="19">
        <v>81</v>
      </c>
      <c r="C129" s="21">
        <f t="shared" si="31"/>
        <v>8</v>
      </c>
      <c r="D129" s="21">
        <f t="shared" ca="1" si="32"/>
        <v>8</v>
      </c>
      <c r="F129" s="21">
        <v>1</v>
      </c>
      <c r="G129" s="21">
        <f t="shared" si="36"/>
        <v>0</v>
      </c>
      <c r="H129" s="21">
        <f t="shared" si="36"/>
        <v>0</v>
      </c>
      <c r="I129" s="21">
        <f t="shared" si="36"/>
        <v>0</v>
      </c>
      <c r="J129" s="21">
        <f t="shared" si="36"/>
        <v>0</v>
      </c>
      <c r="K129" s="21">
        <f t="shared" si="36"/>
        <v>0</v>
      </c>
      <c r="L129" s="21">
        <f t="shared" si="36"/>
        <v>0</v>
      </c>
      <c r="M129" s="21">
        <f t="shared" si="36"/>
        <v>1</v>
      </c>
      <c r="N129" s="21">
        <f t="shared" si="36"/>
        <v>0</v>
      </c>
      <c r="O129" s="21">
        <f t="shared" si="36"/>
        <v>0</v>
      </c>
      <c r="P129" s="21">
        <f t="shared" ref="P129:X144" ca="1" si="39">IF($D129=P$47,1,0)</f>
        <v>0</v>
      </c>
      <c r="Q129" s="21">
        <f t="shared" ca="1" si="39"/>
        <v>0</v>
      </c>
      <c r="R129" s="21">
        <f t="shared" ca="1" si="39"/>
        <v>0</v>
      </c>
      <c r="S129" s="21">
        <f t="shared" ca="1" si="39"/>
        <v>0</v>
      </c>
      <c r="T129" s="21">
        <f t="shared" ca="1" si="39"/>
        <v>0</v>
      </c>
      <c r="U129" s="21">
        <f t="shared" ca="1" si="39"/>
        <v>0</v>
      </c>
      <c r="V129" s="21">
        <f t="shared" ca="1" si="39"/>
        <v>1</v>
      </c>
      <c r="W129" s="21">
        <f t="shared" ca="1" si="39"/>
        <v>0</v>
      </c>
      <c r="X129" s="21">
        <f t="shared" ca="1" si="39"/>
        <v>0</v>
      </c>
      <c r="Z129" s="30" t="str">
        <f t="shared" si="34"/>
        <v/>
      </c>
      <c r="AB129" s="8">
        <f ca="1">MMULT(ModelMatrix ThisRow,Parameters)</f>
        <v>12.651882400441435</v>
      </c>
      <c r="AC129" s="37">
        <f ca="1"/>
        <v>312350.86443598045</v>
      </c>
      <c r="AE129" s="31"/>
      <c r="AF129" s="31" t="b">
        <v>0</v>
      </c>
      <c r="AG129" s="41">
        <f t="shared" si="37"/>
        <v>36</v>
      </c>
      <c r="AH129" s="41">
        <f t="shared" si="38"/>
        <v>81</v>
      </c>
      <c r="AI129" s="41">
        <v>81</v>
      </c>
      <c r="AL129" s="37" t="str">
        <f ca="1"/>
        <v/>
      </c>
      <c r="AM129" s="37" t="str">
        <f ca="1"/>
        <v/>
      </c>
      <c r="AN129" s="37" t="str">
        <f ca="1"/>
        <v/>
      </c>
      <c r="AO129" s="39" t="str">
        <f ca="1"/>
        <v/>
      </c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</row>
    <row r="130" spans="1:55" x14ac:dyDescent="0.25">
      <c r="A130" s="19" t="b">
        <f t="shared" si="35"/>
        <v>1</v>
      </c>
      <c r="B130" s="19">
        <v>82</v>
      </c>
      <c r="C130" s="21">
        <f t="shared" si="31"/>
        <v>8</v>
      </c>
      <c r="D130" s="21">
        <f t="shared" ca="1" si="32"/>
        <v>9</v>
      </c>
      <c r="F130" s="21">
        <v>1</v>
      </c>
      <c r="G130" s="21">
        <f t="shared" ref="G130:O145" si="40">IF($C130=G$47,1,0)</f>
        <v>0</v>
      </c>
      <c r="H130" s="21">
        <f t="shared" si="40"/>
        <v>0</v>
      </c>
      <c r="I130" s="21">
        <f t="shared" si="40"/>
        <v>0</v>
      </c>
      <c r="J130" s="21">
        <f t="shared" si="40"/>
        <v>0</v>
      </c>
      <c r="K130" s="21">
        <f t="shared" si="40"/>
        <v>0</v>
      </c>
      <c r="L130" s="21">
        <f t="shared" si="40"/>
        <v>0</v>
      </c>
      <c r="M130" s="21">
        <f t="shared" si="40"/>
        <v>1</v>
      </c>
      <c r="N130" s="21">
        <f t="shared" si="40"/>
        <v>0</v>
      </c>
      <c r="O130" s="21">
        <f t="shared" si="40"/>
        <v>0</v>
      </c>
      <c r="P130" s="21">
        <f t="shared" ca="1" si="39"/>
        <v>0</v>
      </c>
      <c r="Q130" s="21">
        <f t="shared" ca="1" si="39"/>
        <v>0</v>
      </c>
      <c r="R130" s="21">
        <f t="shared" ca="1" si="39"/>
        <v>0</v>
      </c>
      <c r="S130" s="21">
        <f t="shared" ca="1" si="39"/>
        <v>0</v>
      </c>
      <c r="T130" s="21">
        <f t="shared" ca="1" si="39"/>
        <v>0</v>
      </c>
      <c r="U130" s="21">
        <f t="shared" ca="1" si="39"/>
        <v>0</v>
      </c>
      <c r="V130" s="21">
        <f t="shared" ca="1" si="39"/>
        <v>0</v>
      </c>
      <c r="W130" s="21">
        <f t="shared" ca="1" si="39"/>
        <v>1</v>
      </c>
      <c r="X130" s="21">
        <f t="shared" ca="1" si="39"/>
        <v>0</v>
      </c>
      <c r="Z130" s="30" t="str">
        <f t="shared" si="34"/>
        <v/>
      </c>
      <c r="AB130" s="8">
        <f ca="1">MMULT(ModelMatrix ThisRow,Parameters)</f>
        <v>13.183075424401554</v>
      </c>
      <c r="AC130" s="37">
        <f ca="1"/>
        <v>531296.44665756926</v>
      </c>
      <c r="AE130" s="31"/>
      <c r="AF130" s="31" t="b">
        <v>0</v>
      </c>
      <c r="AG130" s="41">
        <f t="shared" si="37"/>
        <v>36</v>
      </c>
      <c r="AH130" s="41">
        <f t="shared" si="38"/>
        <v>82</v>
      </c>
      <c r="AI130" s="41">
        <v>82</v>
      </c>
      <c r="AL130" s="37" t="str">
        <f ca="1"/>
        <v/>
      </c>
      <c r="AM130" s="37" t="str">
        <f ca="1"/>
        <v/>
      </c>
      <c r="AN130" s="37" t="str">
        <f ca="1"/>
        <v/>
      </c>
      <c r="AO130" s="39" t="str">
        <f ca="1"/>
        <v/>
      </c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</row>
    <row r="131" spans="1:55" x14ac:dyDescent="0.25">
      <c r="A131" s="19" t="b">
        <f t="shared" si="35"/>
        <v>1</v>
      </c>
      <c r="B131" s="19">
        <v>83</v>
      </c>
      <c r="C131" s="21">
        <f t="shared" si="31"/>
        <v>8</v>
      </c>
      <c r="D131" s="21">
        <f t="shared" ca="1" si="32"/>
        <v>10</v>
      </c>
      <c r="F131" s="21">
        <v>1</v>
      </c>
      <c r="G131" s="21">
        <f t="shared" si="40"/>
        <v>0</v>
      </c>
      <c r="H131" s="21">
        <f t="shared" si="40"/>
        <v>0</v>
      </c>
      <c r="I131" s="21">
        <f t="shared" si="40"/>
        <v>0</v>
      </c>
      <c r="J131" s="21">
        <f t="shared" si="40"/>
        <v>0</v>
      </c>
      <c r="K131" s="21">
        <f t="shared" si="40"/>
        <v>0</v>
      </c>
      <c r="L131" s="21">
        <f t="shared" si="40"/>
        <v>0</v>
      </c>
      <c r="M131" s="21">
        <f t="shared" si="40"/>
        <v>1</v>
      </c>
      <c r="N131" s="21">
        <f t="shared" si="40"/>
        <v>0</v>
      </c>
      <c r="O131" s="21">
        <f t="shared" si="40"/>
        <v>0</v>
      </c>
      <c r="P131" s="21">
        <f t="shared" ca="1" si="39"/>
        <v>0</v>
      </c>
      <c r="Q131" s="21">
        <f t="shared" ca="1" si="39"/>
        <v>0</v>
      </c>
      <c r="R131" s="21">
        <f t="shared" ca="1" si="39"/>
        <v>0</v>
      </c>
      <c r="S131" s="21">
        <f t="shared" ca="1" si="39"/>
        <v>0</v>
      </c>
      <c r="T131" s="21">
        <f t="shared" ca="1" si="39"/>
        <v>0</v>
      </c>
      <c r="U131" s="21">
        <f t="shared" ca="1" si="39"/>
        <v>0</v>
      </c>
      <c r="V131" s="21">
        <f t="shared" ca="1" si="39"/>
        <v>0</v>
      </c>
      <c r="W131" s="21">
        <f t="shared" ca="1" si="39"/>
        <v>0</v>
      </c>
      <c r="X131" s="21">
        <f t="shared" ca="1" si="39"/>
        <v>1</v>
      </c>
      <c r="Z131" s="30" t="str">
        <f t="shared" si="34"/>
        <v/>
      </c>
      <c r="AB131" s="8">
        <f ca="1">MMULT(ModelMatrix ThisRow,Parameters)</f>
        <v>11.868282859751087</v>
      </c>
      <c r="AC131" s="37">
        <f ca="1"/>
        <v>142669.04548984952</v>
      </c>
      <c r="AE131" s="31"/>
      <c r="AF131" s="31" t="b">
        <v>0</v>
      </c>
      <c r="AG131" s="41">
        <f t="shared" si="37"/>
        <v>36</v>
      </c>
      <c r="AH131" s="41">
        <f t="shared" si="38"/>
        <v>83</v>
      </c>
      <c r="AI131" s="41">
        <v>83</v>
      </c>
      <c r="AL131" s="37" t="str">
        <f ca="1"/>
        <v/>
      </c>
      <c r="AM131" s="37" t="str">
        <f ca="1"/>
        <v/>
      </c>
      <c r="AN131" s="37" t="str">
        <f ca="1"/>
        <v/>
      </c>
      <c r="AO131" s="39" t="str">
        <f ca="1"/>
        <v/>
      </c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</row>
    <row r="132" spans="1:55" x14ac:dyDescent="0.25">
      <c r="A132" s="19" t="b">
        <f t="shared" si="35"/>
        <v>1</v>
      </c>
      <c r="B132" s="19">
        <v>84</v>
      </c>
      <c r="C132" s="21">
        <f t="shared" si="31"/>
        <v>9</v>
      </c>
      <c r="D132" s="21">
        <f t="shared" ca="1" si="32"/>
        <v>3</v>
      </c>
      <c r="F132" s="21">
        <v>1</v>
      </c>
      <c r="G132" s="21">
        <f t="shared" si="40"/>
        <v>0</v>
      </c>
      <c r="H132" s="21">
        <f t="shared" si="40"/>
        <v>0</v>
      </c>
      <c r="I132" s="21">
        <f t="shared" si="40"/>
        <v>0</v>
      </c>
      <c r="J132" s="21">
        <f t="shared" si="40"/>
        <v>0</v>
      </c>
      <c r="K132" s="21">
        <f t="shared" si="40"/>
        <v>0</v>
      </c>
      <c r="L132" s="21">
        <f t="shared" si="40"/>
        <v>0</v>
      </c>
      <c r="M132" s="21">
        <f t="shared" si="40"/>
        <v>0</v>
      </c>
      <c r="N132" s="21">
        <f t="shared" si="40"/>
        <v>1</v>
      </c>
      <c r="O132" s="21">
        <f t="shared" si="40"/>
        <v>0</v>
      </c>
      <c r="P132" s="21">
        <f t="shared" ca="1" si="39"/>
        <v>0</v>
      </c>
      <c r="Q132" s="21">
        <f t="shared" ca="1" si="39"/>
        <v>0</v>
      </c>
      <c r="R132" s="21">
        <f t="shared" ca="1" si="39"/>
        <v>1</v>
      </c>
      <c r="S132" s="21">
        <f t="shared" ca="1" si="39"/>
        <v>0</v>
      </c>
      <c r="T132" s="21">
        <f t="shared" ca="1" si="39"/>
        <v>0</v>
      </c>
      <c r="U132" s="21">
        <f t="shared" ca="1" si="39"/>
        <v>0</v>
      </c>
      <c r="V132" s="21">
        <f t="shared" ca="1" si="39"/>
        <v>0</v>
      </c>
      <c r="W132" s="21">
        <f t="shared" ca="1" si="39"/>
        <v>0</v>
      </c>
      <c r="X132" s="21">
        <f t="shared" ca="1" si="39"/>
        <v>0</v>
      </c>
      <c r="Z132" s="30" t="str">
        <f t="shared" si="34"/>
        <v/>
      </c>
      <c r="AB132" s="8">
        <f ca="1">MMULT(ModelMatrix ThisRow,Parameters)</f>
        <v>13.980548785742384</v>
      </c>
      <c r="AC132" s="37">
        <f ca="1"/>
        <v>1179438.2051516084</v>
      </c>
      <c r="AE132" s="31"/>
      <c r="AF132" s="31" t="b">
        <v>0</v>
      </c>
      <c r="AG132" s="41">
        <f t="shared" si="37"/>
        <v>36</v>
      </c>
      <c r="AH132" s="41">
        <f t="shared" si="38"/>
        <v>84</v>
      </c>
      <c r="AI132" s="41">
        <v>84</v>
      </c>
      <c r="AL132" s="37" t="str">
        <f ca="1"/>
        <v/>
      </c>
      <c r="AM132" s="37" t="str">
        <f ca="1"/>
        <v/>
      </c>
      <c r="AN132" s="37" t="str">
        <f ca="1"/>
        <v/>
      </c>
      <c r="AO132" s="39" t="str">
        <f ca="1"/>
        <v/>
      </c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</row>
    <row r="133" spans="1:55" x14ac:dyDescent="0.25">
      <c r="A133" s="19" t="b">
        <f t="shared" si="35"/>
        <v>1</v>
      </c>
      <c r="B133" s="19">
        <v>85</v>
      </c>
      <c r="C133" s="21">
        <f t="shared" si="31"/>
        <v>9</v>
      </c>
      <c r="D133" s="21">
        <f t="shared" ca="1" si="32"/>
        <v>4</v>
      </c>
      <c r="F133" s="21">
        <v>1</v>
      </c>
      <c r="G133" s="21">
        <f t="shared" si="40"/>
        <v>0</v>
      </c>
      <c r="H133" s="21">
        <f t="shared" si="40"/>
        <v>0</v>
      </c>
      <c r="I133" s="21">
        <f t="shared" si="40"/>
        <v>0</v>
      </c>
      <c r="J133" s="21">
        <f t="shared" si="40"/>
        <v>0</v>
      </c>
      <c r="K133" s="21">
        <f t="shared" si="40"/>
        <v>0</v>
      </c>
      <c r="L133" s="21">
        <f t="shared" si="40"/>
        <v>0</v>
      </c>
      <c r="M133" s="21">
        <f t="shared" si="40"/>
        <v>0</v>
      </c>
      <c r="N133" s="21">
        <f t="shared" si="40"/>
        <v>1</v>
      </c>
      <c r="O133" s="21">
        <f t="shared" si="40"/>
        <v>0</v>
      </c>
      <c r="P133" s="21">
        <f t="shared" ca="1" si="39"/>
        <v>0</v>
      </c>
      <c r="Q133" s="21">
        <f t="shared" ca="1" si="39"/>
        <v>0</v>
      </c>
      <c r="R133" s="21">
        <f t="shared" ca="1" si="39"/>
        <v>0</v>
      </c>
      <c r="S133" s="21">
        <f t="shared" ca="1" si="39"/>
        <v>1</v>
      </c>
      <c r="T133" s="21">
        <f t="shared" ca="1" si="39"/>
        <v>0</v>
      </c>
      <c r="U133" s="21">
        <f t="shared" ca="1" si="39"/>
        <v>0</v>
      </c>
      <c r="V133" s="21">
        <f t="shared" ca="1" si="39"/>
        <v>0</v>
      </c>
      <c r="W133" s="21">
        <f t="shared" ca="1" si="39"/>
        <v>0</v>
      </c>
      <c r="X133" s="21">
        <f t="shared" ca="1" si="39"/>
        <v>0</v>
      </c>
      <c r="Z133" s="30" t="str">
        <f t="shared" si="34"/>
        <v/>
      </c>
      <c r="AB133" s="8">
        <f ca="1">MMULT(ModelMatrix ThisRow,Parameters)</f>
        <v>13.779509677518927</v>
      </c>
      <c r="AC133" s="37">
        <f ca="1"/>
        <v>964639.44417043903</v>
      </c>
      <c r="AE133" s="31"/>
      <c r="AF133" s="31" t="b">
        <v>0</v>
      </c>
      <c r="AG133" s="41">
        <f t="shared" si="37"/>
        <v>36</v>
      </c>
      <c r="AH133" s="41">
        <f t="shared" si="38"/>
        <v>85</v>
      </c>
      <c r="AI133" s="41">
        <v>85</v>
      </c>
      <c r="AL133" s="37" t="str">
        <f ca="1"/>
        <v/>
      </c>
      <c r="AM133" s="37" t="str">
        <f ca="1"/>
        <v/>
      </c>
      <c r="AN133" s="37" t="str">
        <f ca="1"/>
        <v/>
      </c>
      <c r="AO133" s="39" t="str">
        <f ca="1"/>
        <v/>
      </c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</row>
    <row r="134" spans="1:55" x14ac:dyDescent="0.25">
      <c r="A134" s="19" t="b">
        <f t="shared" si="35"/>
        <v>1</v>
      </c>
      <c r="B134" s="19">
        <v>86</v>
      </c>
      <c r="C134" s="21">
        <f t="shared" si="31"/>
        <v>9</v>
      </c>
      <c r="D134" s="21">
        <f t="shared" ca="1" si="32"/>
        <v>5</v>
      </c>
      <c r="F134" s="21">
        <v>1</v>
      </c>
      <c r="G134" s="21">
        <f t="shared" si="40"/>
        <v>0</v>
      </c>
      <c r="H134" s="21">
        <f t="shared" si="40"/>
        <v>0</v>
      </c>
      <c r="I134" s="21">
        <f t="shared" si="40"/>
        <v>0</v>
      </c>
      <c r="J134" s="21">
        <f t="shared" si="40"/>
        <v>0</v>
      </c>
      <c r="K134" s="21">
        <f t="shared" si="40"/>
        <v>0</v>
      </c>
      <c r="L134" s="21">
        <f t="shared" si="40"/>
        <v>0</v>
      </c>
      <c r="M134" s="21">
        <f t="shared" si="40"/>
        <v>0</v>
      </c>
      <c r="N134" s="21">
        <f t="shared" si="40"/>
        <v>1</v>
      </c>
      <c r="O134" s="21">
        <f t="shared" si="40"/>
        <v>0</v>
      </c>
      <c r="P134" s="21">
        <f t="shared" ca="1" si="39"/>
        <v>0</v>
      </c>
      <c r="Q134" s="21">
        <f t="shared" ca="1" si="39"/>
        <v>0</v>
      </c>
      <c r="R134" s="21">
        <f t="shared" ca="1" si="39"/>
        <v>0</v>
      </c>
      <c r="S134" s="21">
        <f t="shared" ca="1" si="39"/>
        <v>0</v>
      </c>
      <c r="T134" s="21">
        <f t="shared" ca="1" si="39"/>
        <v>1</v>
      </c>
      <c r="U134" s="21">
        <f t="shared" ca="1" si="39"/>
        <v>0</v>
      </c>
      <c r="V134" s="21">
        <f t="shared" ca="1" si="39"/>
        <v>0</v>
      </c>
      <c r="W134" s="21">
        <f t="shared" ca="1" si="39"/>
        <v>0</v>
      </c>
      <c r="X134" s="21">
        <f t="shared" ca="1" si="39"/>
        <v>0</v>
      </c>
      <c r="Z134" s="30" t="str">
        <f t="shared" si="34"/>
        <v/>
      </c>
      <c r="AB134" s="8">
        <f ca="1">MMULT(ModelMatrix ThisRow,Parameters)</f>
        <v>13.361277060535599</v>
      </c>
      <c r="AC134" s="37">
        <f ca="1"/>
        <v>634934.46037206042</v>
      </c>
      <c r="AE134" s="31"/>
      <c r="AF134" s="31" t="b">
        <v>0</v>
      </c>
      <c r="AG134" s="41">
        <f t="shared" si="37"/>
        <v>36</v>
      </c>
      <c r="AH134" s="41">
        <f t="shared" si="38"/>
        <v>86</v>
      </c>
      <c r="AI134" s="41">
        <v>86</v>
      </c>
      <c r="AL134" s="37" t="str">
        <f ca="1"/>
        <v/>
      </c>
      <c r="AM134" s="37" t="str">
        <f ca="1"/>
        <v/>
      </c>
      <c r="AN134" s="37" t="str">
        <f ca="1"/>
        <v/>
      </c>
      <c r="AO134" s="39" t="str">
        <f ca="1"/>
        <v/>
      </c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</row>
    <row r="135" spans="1:55" x14ac:dyDescent="0.25">
      <c r="A135" s="19" t="b">
        <f t="shared" si="35"/>
        <v>1</v>
      </c>
      <c r="B135" s="19">
        <v>87</v>
      </c>
      <c r="C135" s="21">
        <f t="shared" si="31"/>
        <v>9</v>
      </c>
      <c r="D135" s="21">
        <f t="shared" ca="1" si="32"/>
        <v>6</v>
      </c>
      <c r="F135" s="21">
        <v>1</v>
      </c>
      <c r="G135" s="21">
        <f t="shared" si="40"/>
        <v>0</v>
      </c>
      <c r="H135" s="21">
        <f t="shared" si="40"/>
        <v>0</v>
      </c>
      <c r="I135" s="21">
        <f t="shared" si="40"/>
        <v>0</v>
      </c>
      <c r="J135" s="21">
        <f t="shared" si="40"/>
        <v>0</v>
      </c>
      <c r="K135" s="21">
        <f t="shared" si="40"/>
        <v>0</v>
      </c>
      <c r="L135" s="21">
        <f t="shared" si="40"/>
        <v>0</v>
      </c>
      <c r="M135" s="21">
        <f t="shared" si="40"/>
        <v>0</v>
      </c>
      <c r="N135" s="21">
        <f t="shared" si="40"/>
        <v>1</v>
      </c>
      <c r="O135" s="21">
        <f t="shared" si="40"/>
        <v>0</v>
      </c>
      <c r="P135" s="21">
        <f t="shared" ca="1" si="39"/>
        <v>0</v>
      </c>
      <c r="Q135" s="21">
        <f t="shared" ca="1" si="39"/>
        <v>0</v>
      </c>
      <c r="R135" s="21">
        <f t="shared" ca="1" si="39"/>
        <v>0</v>
      </c>
      <c r="S135" s="21">
        <f t="shared" ca="1" si="39"/>
        <v>0</v>
      </c>
      <c r="T135" s="21">
        <f t="shared" ca="1" si="39"/>
        <v>0</v>
      </c>
      <c r="U135" s="21">
        <f t="shared" ca="1" si="39"/>
        <v>0</v>
      </c>
      <c r="V135" s="21">
        <f t="shared" ca="1" si="39"/>
        <v>0</v>
      </c>
      <c r="W135" s="21">
        <f t="shared" ca="1" si="39"/>
        <v>0</v>
      </c>
      <c r="X135" s="21">
        <f t="shared" ca="1" si="39"/>
        <v>0</v>
      </c>
      <c r="Z135" s="30" t="str">
        <f t="shared" si="34"/>
        <v/>
      </c>
      <c r="AB135" s="8">
        <f ca="1">MMULT(ModelMatrix ThisRow,Parameters)</f>
        <v>13.144879095922663</v>
      </c>
      <c r="AC135" s="37">
        <f ca="1"/>
        <v>511385.55524227477</v>
      </c>
      <c r="AE135" s="31"/>
      <c r="AF135" s="31" t="b">
        <v>0</v>
      </c>
      <c r="AG135" s="41">
        <f t="shared" si="37"/>
        <v>36</v>
      </c>
      <c r="AH135" s="41">
        <f t="shared" si="38"/>
        <v>87</v>
      </c>
      <c r="AI135" s="41">
        <v>87</v>
      </c>
      <c r="AL135" s="37" t="str">
        <f ca="1"/>
        <v/>
      </c>
      <c r="AM135" s="37" t="str">
        <f ca="1"/>
        <v/>
      </c>
      <c r="AN135" s="37" t="str">
        <f ca="1"/>
        <v/>
      </c>
      <c r="AO135" s="39" t="str">
        <f ca="1"/>
        <v/>
      </c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</row>
    <row r="136" spans="1:55" x14ac:dyDescent="0.25">
      <c r="A136" s="19" t="b">
        <f t="shared" si="35"/>
        <v>1</v>
      </c>
      <c r="B136" s="19">
        <v>88</v>
      </c>
      <c r="C136" s="21">
        <f t="shared" si="31"/>
        <v>9</v>
      </c>
      <c r="D136" s="21">
        <f t="shared" ca="1" si="32"/>
        <v>7</v>
      </c>
      <c r="F136" s="21">
        <v>1</v>
      </c>
      <c r="G136" s="21">
        <f t="shared" si="40"/>
        <v>0</v>
      </c>
      <c r="H136" s="21">
        <f t="shared" si="40"/>
        <v>0</v>
      </c>
      <c r="I136" s="21">
        <f t="shared" si="40"/>
        <v>0</v>
      </c>
      <c r="J136" s="21">
        <f t="shared" si="40"/>
        <v>0</v>
      </c>
      <c r="K136" s="21">
        <f t="shared" si="40"/>
        <v>0</v>
      </c>
      <c r="L136" s="21">
        <f t="shared" si="40"/>
        <v>0</v>
      </c>
      <c r="M136" s="21">
        <f t="shared" si="40"/>
        <v>0</v>
      </c>
      <c r="N136" s="21">
        <f t="shared" si="40"/>
        <v>1</v>
      </c>
      <c r="O136" s="21">
        <f t="shared" si="40"/>
        <v>0</v>
      </c>
      <c r="P136" s="21">
        <f t="shared" ca="1" si="39"/>
        <v>0</v>
      </c>
      <c r="Q136" s="21">
        <f t="shared" ca="1" si="39"/>
        <v>0</v>
      </c>
      <c r="R136" s="21">
        <f t="shared" ca="1" si="39"/>
        <v>0</v>
      </c>
      <c r="S136" s="21">
        <f t="shared" ca="1" si="39"/>
        <v>0</v>
      </c>
      <c r="T136" s="21">
        <f t="shared" ca="1" si="39"/>
        <v>0</v>
      </c>
      <c r="U136" s="21">
        <f t="shared" ca="1" si="39"/>
        <v>1</v>
      </c>
      <c r="V136" s="21">
        <f t="shared" ca="1" si="39"/>
        <v>0</v>
      </c>
      <c r="W136" s="21">
        <f t="shared" ca="1" si="39"/>
        <v>0</v>
      </c>
      <c r="X136" s="21">
        <f t="shared" ca="1" si="39"/>
        <v>0</v>
      </c>
      <c r="Z136" s="30" t="str">
        <f t="shared" si="34"/>
        <v/>
      </c>
      <c r="AB136" s="8">
        <f ca="1">MMULT(ModelMatrix ThisRow,Parameters)</f>
        <v>13.018253693854993</v>
      </c>
      <c r="AC136" s="37">
        <f ca="1"/>
        <v>450563.22662636038</v>
      </c>
      <c r="AE136" s="31"/>
      <c r="AF136" s="31" t="b">
        <v>0</v>
      </c>
      <c r="AG136" s="41">
        <f t="shared" si="37"/>
        <v>36</v>
      </c>
      <c r="AH136" s="41">
        <f t="shared" si="38"/>
        <v>88</v>
      </c>
      <c r="AI136" s="41">
        <v>88</v>
      </c>
      <c r="AL136" s="37" t="str">
        <f ca="1"/>
        <v/>
      </c>
      <c r="AM136" s="37" t="str">
        <f ca="1"/>
        <v/>
      </c>
      <c r="AN136" s="37" t="str">
        <f ca="1"/>
        <v/>
      </c>
      <c r="AO136" s="39" t="str">
        <f ca="1"/>
        <v/>
      </c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</row>
    <row r="137" spans="1:55" x14ac:dyDescent="0.25">
      <c r="A137" s="19" t="b">
        <f t="shared" si="35"/>
        <v>1</v>
      </c>
      <c r="B137" s="19">
        <v>89</v>
      </c>
      <c r="C137" s="21">
        <f t="shared" si="31"/>
        <v>9</v>
      </c>
      <c r="D137" s="21">
        <f t="shared" ca="1" si="32"/>
        <v>8</v>
      </c>
      <c r="F137" s="21">
        <v>1</v>
      </c>
      <c r="G137" s="21">
        <f t="shared" si="40"/>
        <v>0</v>
      </c>
      <c r="H137" s="21">
        <f t="shared" si="40"/>
        <v>0</v>
      </c>
      <c r="I137" s="21">
        <f t="shared" si="40"/>
        <v>0</v>
      </c>
      <c r="J137" s="21">
        <f t="shared" si="40"/>
        <v>0</v>
      </c>
      <c r="K137" s="21">
        <f t="shared" si="40"/>
        <v>0</v>
      </c>
      <c r="L137" s="21">
        <f t="shared" si="40"/>
        <v>0</v>
      </c>
      <c r="M137" s="21">
        <f t="shared" si="40"/>
        <v>0</v>
      </c>
      <c r="N137" s="21">
        <f t="shared" si="40"/>
        <v>1</v>
      </c>
      <c r="O137" s="21">
        <f t="shared" si="40"/>
        <v>0</v>
      </c>
      <c r="P137" s="21">
        <f t="shared" ca="1" si="39"/>
        <v>0</v>
      </c>
      <c r="Q137" s="21">
        <f t="shared" ca="1" si="39"/>
        <v>0</v>
      </c>
      <c r="R137" s="21">
        <f t="shared" ca="1" si="39"/>
        <v>0</v>
      </c>
      <c r="S137" s="21">
        <f t="shared" ca="1" si="39"/>
        <v>0</v>
      </c>
      <c r="T137" s="21">
        <f t="shared" ca="1" si="39"/>
        <v>0</v>
      </c>
      <c r="U137" s="21">
        <f t="shared" ca="1" si="39"/>
        <v>0</v>
      </c>
      <c r="V137" s="21">
        <f t="shared" ca="1" si="39"/>
        <v>1</v>
      </c>
      <c r="W137" s="21">
        <f t="shared" ca="1" si="39"/>
        <v>0</v>
      </c>
      <c r="X137" s="21">
        <f t="shared" ca="1" si="39"/>
        <v>0</v>
      </c>
      <c r="Z137" s="30" t="str">
        <f t="shared" si="34"/>
        <v/>
      </c>
      <c r="AB137" s="8">
        <f ca="1">MMULT(ModelMatrix ThisRow,Parameters)</f>
        <v>12.532728458007433</v>
      </c>
      <c r="AC137" s="37">
        <f ca="1"/>
        <v>277264.84790993383</v>
      </c>
      <c r="AE137" s="31"/>
      <c r="AF137" s="31" t="b">
        <v>0</v>
      </c>
      <c r="AG137" s="41">
        <f t="shared" si="37"/>
        <v>36</v>
      </c>
      <c r="AH137" s="41">
        <f t="shared" si="38"/>
        <v>89</v>
      </c>
      <c r="AI137" s="41">
        <v>89</v>
      </c>
      <c r="AL137" s="37" t="str">
        <f ca="1"/>
        <v/>
      </c>
      <c r="AM137" s="37" t="str">
        <f ca="1"/>
        <v/>
      </c>
      <c r="AN137" s="37" t="str">
        <f ca="1"/>
        <v/>
      </c>
      <c r="AO137" s="39" t="str">
        <f ca="1"/>
        <v/>
      </c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</row>
    <row r="138" spans="1:55" x14ac:dyDescent="0.25">
      <c r="A138" s="19" t="b">
        <f t="shared" si="35"/>
        <v>1</v>
      </c>
      <c r="B138" s="19">
        <v>90</v>
      </c>
      <c r="C138" s="21">
        <f t="shared" si="31"/>
        <v>9</v>
      </c>
      <c r="D138" s="21">
        <f t="shared" ca="1" si="32"/>
        <v>9</v>
      </c>
      <c r="F138" s="21">
        <v>1</v>
      </c>
      <c r="G138" s="21">
        <f t="shared" si="40"/>
        <v>0</v>
      </c>
      <c r="H138" s="21">
        <f t="shared" si="40"/>
        <v>0</v>
      </c>
      <c r="I138" s="21">
        <f t="shared" si="40"/>
        <v>0</v>
      </c>
      <c r="J138" s="21">
        <f t="shared" si="40"/>
        <v>0</v>
      </c>
      <c r="K138" s="21">
        <f t="shared" si="40"/>
        <v>0</v>
      </c>
      <c r="L138" s="21">
        <f t="shared" si="40"/>
        <v>0</v>
      </c>
      <c r="M138" s="21">
        <f t="shared" si="40"/>
        <v>0</v>
      </c>
      <c r="N138" s="21">
        <f t="shared" si="40"/>
        <v>1</v>
      </c>
      <c r="O138" s="21">
        <f t="shared" si="40"/>
        <v>0</v>
      </c>
      <c r="P138" s="21">
        <f t="shared" ca="1" si="39"/>
        <v>0</v>
      </c>
      <c r="Q138" s="21">
        <f t="shared" ca="1" si="39"/>
        <v>0</v>
      </c>
      <c r="R138" s="21">
        <f t="shared" ca="1" si="39"/>
        <v>0</v>
      </c>
      <c r="S138" s="21">
        <f t="shared" ca="1" si="39"/>
        <v>0</v>
      </c>
      <c r="T138" s="21">
        <f t="shared" ca="1" si="39"/>
        <v>0</v>
      </c>
      <c r="U138" s="21">
        <f t="shared" ca="1" si="39"/>
        <v>0</v>
      </c>
      <c r="V138" s="21">
        <f t="shared" ca="1" si="39"/>
        <v>0</v>
      </c>
      <c r="W138" s="21">
        <f t="shared" ca="1" si="39"/>
        <v>1</v>
      </c>
      <c r="X138" s="21">
        <f t="shared" ca="1" si="39"/>
        <v>0</v>
      </c>
      <c r="Z138" s="30" t="str">
        <f t="shared" si="34"/>
        <v/>
      </c>
      <c r="AB138" s="8">
        <f ca="1">MMULT(ModelMatrix ThisRow,Parameters)</f>
        <v>13.063921481967553</v>
      </c>
      <c r="AC138" s="37">
        <f ca="1"/>
        <v>471616.52247577457</v>
      </c>
      <c r="AE138" s="31"/>
      <c r="AF138" s="31" t="b">
        <v>0</v>
      </c>
      <c r="AG138" s="41">
        <f t="shared" si="37"/>
        <v>36</v>
      </c>
      <c r="AH138" s="41">
        <f t="shared" si="38"/>
        <v>90</v>
      </c>
      <c r="AI138" s="41">
        <v>90</v>
      </c>
      <c r="AL138" s="37" t="str">
        <f ca="1"/>
        <v/>
      </c>
      <c r="AM138" s="37" t="str">
        <f ca="1"/>
        <v/>
      </c>
      <c r="AN138" s="37" t="str">
        <f ca="1"/>
        <v/>
      </c>
      <c r="AO138" s="39" t="str">
        <f ca="1"/>
        <v/>
      </c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</row>
    <row r="139" spans="1:55" x14ac:dyDescent="0.25">
      <c r="A139" s="19" t="b">
        <f t="shared" si="35"/>
        <v>1</v>
      </c>
      <c r="B139" s="19">
        <v>91</v>
      </c>
      <c r="C139" s="21">
        <f t="shared" si="31"/>
        <v>9</v>
      </c>
      <c r="D139" s="21">
        <f t="shared" ca="1" si="32"/>
        <v>10</v>
      </c>
      <c r="F139" s="21">
        <v>1</v>
      </c>
      <c r="G139" s="21">
        <f t="shared" si="40"/>
        <v>0</v>
      </c>
      <c r="H139" s="21">
        <f t="shared" si="40"/>
        <v>0</v>
      </c>
      <c r="I139" s="21">
        <f t="shared" si="40"/>
        <v>0</v>
      </c>
      <c r="J139" s="21">
        <f t="shared" si="40"/>
        <v>0</v>
      </c>
      <c r="K139" s="21">
        <f t="shared" si="40"/>
        <v>0</v>
      </c>
      <c r="L139" s="21">
        <f t="shared" si="40"/>
        <v>0</v>
      </c>
      <c r="M139" s="21">
        <f t="shared" si="40"/>
        <v>0</v>
      </c>
      <c r="N139" s="21">
        <f t="shared" si="40"/>
        <v>1</v>
      </c>
      <c r="O139" s="21">
        <f t="shared" si="40"/>
        <v>0</v>
      </c>
      <c r="P139" s="21">
        <f t="shared" ca="1" si="39"/>
        <v>0</v>
      </c>
      <c r="Q139" s="21">
        <f t="shared" ca="1" si="39"/>
        <v>0</v>
      </c>
      <c r="R139" s="21">
        <f t="shared" ca="1" si="39"/>
        <v>0</v>
      </c>
      <c r="S139" s="21">
        <f t="shared" ca="1" si="39"/>
        <v>0</v>
      </c>
      <c r="T139" s="21">
        <f t="shared" ca="1" si="39"/>
        <v>0</v>
      </c>
      <c r="U139" s="21">
        <f t="shared" ca="1" si="39"/>
        <v>0</v>
      </c>
      <c r="V139" s="21">
        <f t="shared" ca="1" si="39"/>
        <v>0</v>
      </c>
      <c r="W139" s="21">
        <f t="shared" ca="1" si="39"/>
        <v>0</v>
      </c>
      <c r="X139" s="21">
        <f t="shared" ca="1" si="39"/>
        <v>1</v>
      </c>
      <c r="Z139" s="30" t="str">
        <f t="shared" si="34"/>
        <v/>
      </c>
      <c r="AB139" s="8">
        <f ca="1">MMULT(ModelMatrix ThisRow,Parameters)</f>
        <v>11.749128917317083</v>
      </c>
      <c r="AC139" s="37">
        <f ca="1"/>
        <v>126643.19425088745</v>
      </c>
      <c r="AE139" s="31"/>
      <c r="AF139" s="31" t="b">
        <v>0</v>
      </c>
      <c r="AG139" s="41">
        <f t="shared" si="37"/>
        <v>36</v>
      </c>
      <c r="AH139" s="41">
        <f t="shared" si="38"/>
        <v>91</v>
      </c>
      <c r="AI139" s="41">
        <v>91</v>
      </c>
      <c r="AL139" s="37" t="str">
        <f ca="1"/>
        <v/>
      </c>
      <c r="AM139" s="37" t="str">
        <f ca="1"/>
        <v/>
      </c>
      <c r="AN139" s="37" t="str">
        <f ca="1"/>
        <v/>
      </c>
      <c r="AO139" s="39" t="str">
        <f ca="1"/>
        <v/>
      </c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</row>
    <row r="140" spans="1:55" x14ac:dyDescent="0.25">
      <c r="A140" s="19" t="b">
        <f t="shared" si="35"/>
        <v>1</v>
      </c>
      <c r="B140" s="19">
        <v>92</v>
      </c>
      <c r="C140" s="21">
        <f t="shared" si="31"/>
        <v>10</v>
      </c>
      <c r="D140" s="21">
        <f t="shared" ca="1" si="32"/>
        <v>2</v>
      </c>
      <c r="F140" s="21">
        <v>1</v>
      </c>
      <c r="G140" s="21">
        <f t="shared" si="40"/>
        <v>0</v>
      </c>
      <c r="H140" s="21">
        <f t="shared" si="40"/>
        <v>0</v>
      </c>
      <c r="I140" s="21">
        <f t="shared" si="40"/>
        <v>0</v>
      </c>
      <c r="J140" s="21">
        <f t="shared" si="40"/>
        <v>0</v>
      </c>
      <c r="K140" s="21">
        <f t="shared" si="40"/>
        <v>0</v>
      </c>
      <c r="L140" s="21">
        <f t="shared" si="40"/>
        <v>0</v>
      </c>
      <c r="M140" s="21">
        <f t="shared" si="40"/>
        <v>0</v>
      </c>
      <c r="N140" s="21">
        <f t="shared" si="40"/>
        <v>0</v>
      </c>
      <c r="O140" s="21">
        <f t="shared" si="40"/>
        <v>1</v>
      </c>
      <c r="P140" s="21">
        <f t="shared" ca="1" si="39"/>
        <v>0</v>
      </c>
      <c r="Q140" s="21">
        <f t="shared" ca="1" si="39"/>
        <v>1</v>
      </c>
      <c r="R140" s="21">
        <f t="shared" ca="1" si="39"/>
        <v>0</v>
      </c>
      <c r="S140" s="21">
        <f t="shared" ca="1" si="39"/>
        <v>0</v>
      </c>
      <c r="T140" s="21">
        <f t="shared" ca="1" si="39"/>
        <v>0</v>
      </c>
      <c r="U140" s="21">
        <f t="shared" ca="1" si="39"/>
        <v>0</v>
      </c>
      <c r="V140" s="21">
        <f t="shared" ca="1" si="39"/>
        <v>0</v>
      </c>
      <c r="W140" s="21">
        <f t="shared" ca="1" si="39"/>
        <v>0</v>
      </c>
      <c r="X140" s="21">
        <f t="shared" ca="1" si="39"/>
        <v>0</v>
      </c>
      <c r="Z140" s="30" t="str">
        <f t="shared" si="34"/>
        <v/>
      </c>
      <c r="AB140" s="8">
        <f ca="1">MMULT(ModelMatrix ThisRow,Parameters)</f>
        <v>13.541660266434405</v>
      </c>
      <c r="AC140" s="37">
        <f ca="1"/>
        <v>760445.91193360556</v>
      </c>
      <c r="AE140" s="31"/>
      <c r="AF140" s="31" t="b">
        <v>0</v>
      </c>
      <c r="AG140" s="41">
        <f t="shared" si="37"/>
        <v>36</v>
      </c>
      <c r="AH140" s="41">
        <f t="shared" si="38"/>
        <v>92</v>
      </c>
      <c r="AI140" s="41">
        <v>92</v>
      </c>
      <c r="AL140" s="37" t="str">
        <f ca="1"/>
        <v/>
      </c>
      <c r="AM140" s="37" t="str">
        <f ca="1"/>
        <v/>
      </c>
      <c r="AN140" s="37" t="str">
        <f ca="1"/>
        <v/>
      </c>
      <c r="AO140" s="39" t="str">
        <f ca="1"/>
        <v/>
      </c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</row>
    <row r="141" spans="1:55" x14ac:dyDescent="0.25">
      <c r="A141" s="19" t="b">
        <f t="shared" si="35"/>
        <v>1</v>
      </c>
      <c r="B141" s="19">
        <v>93</v>
      </c>
      <c r="C141" s="21">
        <f t="shared" si="31"/>
        <v>10</v>
      </c>
      <c r="D141" s="21">
        <f t="shared" ca="1" si="32"/>
        <v>3</v>
      </c>
      <c r="F141" s="21">
        <v>1</v>
      </c>
      <c r="G141" s="21">
        <f t="shared" si="40"/>
        <v>0</v>
      </c>
      <c r="H141" s="21">
        <f t="shared" si="40"/>
        <v>0</v>
      </c>
      <c r="I141" s="21">
        <f t="shared" si="40"/>
        <v>0</v>
      </c>
      <c r="J141" s="21">
        <f t="shared" si="40"/>
        <v>0</v>
      </c>
      <c r="K141" s="21">
        <f t="shared" si="40"/>
        <v>0</v>
      </c>
      <c r="L141" s="21">
        <f t="shared" si="40"/>
        <v>0</v>
      </c>
      <c r="M141" s="21">
        <f t="shared" si="40"/>
        <v>0</v>
      </c>
      <c r="N141" s="21">
        <f t="shared" si="40"/>
        <v>0</v>
      </c>
      <c r="O141" s="21">
        <f t="shared" si="40"/>
        <v>1</v>
      </c>
      <c r="P141" s="21">
        <f t="shared" ca="1" si="39"/>
        <v>0</v>
      </c>
      <c r="Q141" s="21">
        <f t="shared" ca="1" si="39"/>
        <v>0</v>
      </c>
      <c r="R141" s="21">
        <f t="shared" ca="1" si="39"/>
        <v>1</v>
      </c>
      <c r="S141" s="21">
        <f t="shared" ca="1" si="39"/>
        <v>0</v>
      </c>
      <c r="T141" s="21">
        <f t="shared" ca="1" si="39"/>
        <v>0</v>
      </c>
      <c r="U141" s="21">
        <f t="shared" ca="1" si="39"/>
        <v>0</v>
      </c>
      <c r="V141" s="21">
        <f t="shared" ca="1" si="39"/>
        <v>0</v>
      </c>
      <c r="W141" s="21">
        <f t="shared" ca="1" si="39"/>
        <v>0</v>
      </c>
      <c r="X141" s="21">
        <f t="shared" ca="1" si="39"/>
        <v>0</v>
      </c>
      <c r="Z141" s="30" t="str">
        <f t="shared" si="34"/>
        <v/>
      </c>
      <c r="AB141" s="8">
        <f ca="1">MMULT(ModelMatrix ThisRow,Parameters)</f>
        <v>13.770001403630774</v>
      </c>
      <c r="AC141" s="37">
        <f ca="1"/>
        <v>955510.85546688351</v>
      </c>
      <c r="AE141" s="31"/>
      <c r="AF141" s="31" t="b">
        <v>0</v>
      </c>
      <c r="AG141" s="41">
        <f t="shared" si="37"/>
        <v>36</v>
      </c>
      <c r="AH141" s="41">
        <f t="shared" si="38"/>
        <v>93</v>
      </c>
      <c r="AI141" s="41">
        <v>93</v>
      </c>
      <c r="AL141" s="37" t="str">
        <f ca="1"/>
        <v/>
      </c>
      <c r="AM141" s="37" t="str">
        <f ca="1"/>
        <v/>
      </c>
      <c r="AN141" s="37" t="str">
        <f ca="1"/>
        <v/>
      </c>
      <c r="AO141" s="39" t="str">
        <f ca="1"/>
        <v/>
      </c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</row>
    <row r="142" spans="1:55" x14ac:dyDescent="0.25">
      <c r="A142" s="19" t="b">
        <f t="shared" si="35"/>
        <v>1</v>
      </c>
      <c r="B142" s="19">
        <v>94</v>
      </c>
      <c r="C142" s="21">
        <f t="shared" si="31"/>
        <v>10</v>
      </c>
      <c r="D142" s="21">
        <f t="shared" ca="1" si="32"/>
        <v>4</v>
      </c>
      <c r="F142" s="21">
        <v>1</v>
      </c>
      <c r="G142" s="21">
        <f t="shared" si="40"/>
        <v>0</v>
      </c>
      <c r="H142" s="21">
        <f t="shared" si="40"/>
        <v>0</v>
      </c>
      <c r="I142" s="21">
        <f t="shared" si="40"/>
        <v>0</v>
      </c>
      <c r="J142" s="21">
        <f t="shared" si="40"/>
        <v>0</v>
      </c>
      <c r="K142" s="21">
        <f t="shared" si="40"/>
        <v>0</v>
      </c>
      <c r="L142" s="21">
        <f t="shared" si="40"/>
        <v>0</v>
      </c>
      <c r="M142" s="21">
        <f t="shared" si="40"/>
        <v>0</v>
      </c>
      <c r="N142" s="21">
        <f t="shared" si="40"/>
        <v>0</v>
      </c>
      <c r="O142" s="21">
        <f t="shared" si="40"/>
        <v>1</v>
      </c>
      <c r="P142" s="21">
        <f t="shared" ca="1" si="39"/>
        <v>0</v>
      </c>
      <c r="Q142" s="21">
        <f t="shared" ca="1" si="39"/>
        <v>0</v>
      </c>
      <c r="R142" s="21">
        <f t="shared" ca="1" si="39"/>
        <v>0</v>
      </c>
      <c r="S142" s="21">
        <f t="shared" ca="1" si="39"/>
        <v>1</v>
      </c>
      <c r="T142" s="21">
        <f t="shared" ca="1" si="39"/>
        <v>0</v>
      </c>
      <c r="U142" s="21">
        <f t="shared" ca="1" si="39"/>
        <v>0</v>
      </c>
      <c r="V142" s="21">
        <f t="shared" ca="1" si="39"/>
        <v>0</v>
      </c>
      <c r="W142" s="21">
        <f t="shared" ca="1" si="39"/>
        <v>0</v>
      </c>
      <c r="X142" s="21">
        <f t="shared" ca="1" si="39"/>
        <v>0</v>
      </c>
      <c r="Z142" s="30" t="str">
        <f t="shared" si="34"/>
        <v/>
      </c>
      <c r="AB142" s="8">
        <f ca="1">MMULT(ModelMatrix ThisRow,Parameters)</f>
        <v>13.568962295407317</v>
      </c>
      <c r="AC142" s="37">
        <f ca="1"/>
        <v>781493.64374534076</v>
      </c>
      <c r="AE142" s="31"/>
      <c r="AF142" s="31" t="b">
        <v>0</v>
      </c>
      <c r="AG142" s="41">
        <f t="shared" si="37"/>
        <v>36</v>
      </c>
      <c r="AH142" s="41">
        <f t="shared" si="38"/>
        <v>94</v>
      </c>
      <c r="AI142" s="41">
        <v>94</v>
      </c>
      <c r="AL142" s="37" t="str">
        <f ca="1"/>
        <v/>
      </c>
      <c r="AM142" s="37" t="str">
        <f ca="1"/>
        <v/>
      </c>
      <c r="AN142" s="37" t="str">
        <f ca="1"/>
        <v/>
      </c>
      <c r="AO142" s="39" t="str">
        <f ca="1"/>
        <v/>
      </c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</row>
    <row r="143" spans="1:55" x14ac:dyDescent="0.25">
      <c r="A143" s="19" t="b">
        <f t="shared" si="35"/>
        <v>1</v>
      </c>
      <c r="B143" s="19">
        <v>95</v>
      </c>
      <c r="C143" s="21">
        <f t="shared" si="31"/>
        <v>10</v>
      </c>
      <c r="D143" s="21">
        <f t="shared" ca="1" si="32"/>
        <v>5</v>
      </c>
      <c r="F143" s="21">
        <v>1</v>
      </c>
      <c r="G143" s="21">
        <f t="shared" si="40"/>
        <v>0</v>
      </c>
      <c r="H143" s="21">
        <f t="shared" si="40"/>
        <v>0</v>
      </c>
      <c r="I143" s="21">
        <f t="shared" si="40"/>
        <v>0</v>
      </c>
      <c r="J143" s="21">
        <f t="shared" si="40"/>
        <v>0</v>
      </c>
      <c r="K143" s="21">
        <f t="shared" si="40"/>
        <v>0</v>
      </c>
      <c r="L143" s="21">
        <f t="shared" si="40"/>
        <v>0</v>
      </c>
      <c r="M143" s="21">
        <f t="shared" si="40"/>
        <v>0</v>
      </c>
      <c r="N143" s="21">
        <f t="shared" si="40"/>
        <v>0</v>
      </c>
      <c r="O143" s="21">
        <f t="shared" si="40"/>
        <v>1</v>
      </c>
      <c r="P143" s="21">
        <f t="shared" ca="1" si="39"/>
        <v>0</v>
      </c>
      <c r="Q143" s="21">
        <f t="shared" ca="1" si="39"/>
        <v>0</v>
      </c>
      <c r="R143" s="21">
        <f t="shared" ca="1" si="39"/>
        <v>0</v>
      </c>
      <c r="S143" s="21">
        <f t="shared" ca="1" si="39"/>
        <v>0</v>
      </c>
      <c r="T143" s="21">
        <f t="shared" ca="1" si="39"/>
        <v>1</v>
      </c>
      <c r="U143" s="21">
        <f t="shared" ca="1" si="39"/>
        <v>0</v>
      </c>
      <c r="V143" s="21">
        <f t="shared" ca="1" si="39"/>
        <v>0</v>
      </c>
      <c r="W143" s="21">
        <f t="shared" ca="1" si="39"/>
        <v>0</v>
      </c>
      <c r="X143" s="21">
        <f t="shared" ca="1" si="39"/>
        <v>0</v>
      </c>
      <c r="Z143" s="30" t="str">
        <f t="shared" si="34"/>
        <v/>
      </c>
      <c r="AB143" s="8">
        <f ca="1">MMULT(ModelMatrix ThisRow,Parameters)</f>
        <v>13.150729678423989</v>
      </c>
      <c r="AC143" s="37">
        <f ca="1"/>
        <v>514386.22790545109</v>
      </c>
      <c r="AE143" s="31"/>
      <c r="AF143" s="31" t="b">
        <v>0</v>
      </c>
      <c r="AG143" s="41">
        <f t="shared" si="37"/>
        <v>36</v>
      </c>
      <c r="AH143" s="41">
        <f t="shared" si="38"/>
        <v>95</v>
      </c>
      <c r="AI143" s="41">
        <v>95</v>
      </c>
      <c r="AL143" s="37" t="str">
        <f ca="1"/>
        <v/>
      </c>
      <c r="AM143" s="37" t="str">
        <f ca="1"/>
        <v/>
      </c>
      <c r="AN143" s="37" t="str">
        <f ca="1"/>
        <v/>
      </c>
      <c r="AO143" s="39" t="str">
        <f ca="1"/>
        <v/>
      </c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</row>
    <row r="144" spans="1:55" x14ac:dyDescent="0.25">
      <c r="A144" s="19" t="b">
        <f t="shared" si="35"/>
        <v>1</v>
      </c>
      <c r="B144" s="19">
        <v>96</v>
      </c>
      <c r="C144" s="21">
        <f t="shared" si="31"/>
        <v>10</v>
      </c>
      <c r="D144" s="21">
        <f t="shared" ca="1" si="32"/>
        <v>6</v>
      </c>
      <c r="F144" s="21">
        <v>1</v>
      </c>
      <c r="G144" s="21">
        <f t="shared" si="40"/>
        <v>0</v>
      </c>
      <c r="H144" s="21">
        <f t="shared" si="40"/>
        <v>0</v>
      </c>
      <c r="I144" s="21">
        <f t="shared" si="40"/>
        <v>0</v>
      </c>
      <c r="J144" s="21">
        <f t="shared" si="40"/>
        <v>0</v>
      </c>
      <c r="K144" s="21">
        <f t="shared" si="40"/>
        <v>0</v>
      </c>
      <c r="L144" s="21">
        <f t="shared" si="40"/>
        <v>0</v>
      </c>
      <c r="M144" s="21">
        <f t="shared" si="40"/>
        <v>0</v>
      </c>
      <c r="N144" s="21">
        <f t="shared" si="40"/>
        <v>0</v>
      </c>
      <c r="O144" s="21">
        <f t="shared" si="40"/>
        <v>1</v>
      </c>
      <c r="P144" s="21">
        <f t="shared" ca="1" si="39"/>
        <v>0</v>
      </c>
      <c r="Q144" s="21">
        <f t="shared" ca="1" si="39"/>
        <v>0</v>
      </c>
      <c r="R144" s="21">
        <f t="shared" ca="1" si="39"/>
        <v>0</v>
      </c>
      <c r="S144" s="21">
        <f t="shared" ca="1" si="39"/>
        <v>0</v>
      </c>
      <c r="T144" s="21">
        <f t="shared" ca="1" si="39"/>
        <v>0</v>
      </c>
      <c r="U144" s="21">
        <f t="shared" ca="1" si="39"/>
        <v>0</v>
      </c>
      <c r="V144" s="21">
        <f t="shared" ca="1" si="39"/>
        <v>0</v>
      </c>
      <c r="W144" s="21">
        <f t="shared" ca="1" si="39"/>
        <v>0</v>
      </c>
      <c r="X144" s="21">
        <f t="shared" ca="1" si="39"/>
        <v>0</v>
      </c>
      <c r="Z144" s="30" t="str">
        <f t="shared" si="34"/>
        <v/>
      </c>
      <c r="AB144" s="8">
        <f ca="1">MMULT(ModelMatrix ThisRow,Parameters)</f>
        <v>12.934331713811053</v>
      </c>
      <c r="AC144" s="37">
        <f ca="1"/>
        <v>414294.23536449089</v>
      </c>
      <c r="AE144" s="31"/>
      <c r="AF144" s="31" t="b">
        <v>0</v>
      </c>
      <c r="AG144" s="41">
        <f t="shared" si="37"/>
        <v>36</v>
      </c>
      <c r="AH144" s="41">
        <f t="shared" si="38"/>
        <v>96</v>
      </c>
      <c r="AI144" s="41">
        <v>96</v>
      </c>
      <c r="AL144" s="37" t="str">
        <f ca="1"/>
        <v/>
      </c>
      <c r="AM144" s="37" t="str">
        <f ca="1"/>
        <v/>
      </c>
      <c r="AN144" s="37" t="str">
        <f ca="1"/>
        <v/>
      </c>
      <c r="AO144" s="39" t="str">
        <f ca="1"/>
        <v/>
      </c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</row>
    <row r="145" spans="1:55" x14ac:dyDescent="0.25">
      <c r="A145" s="19" t="b">
        <f t="shared" si="35"/>
        <v>1</v>
      </c>
      <c r="B145" s="19">
        <v>97</v>
      </c>
      <c r="C145" s="21">
        <f t="shared" ref="C145:C148" si="41">MATCH(B145-1,IF(A145,GetRow_Extrapolated,GetRow_Included),1)</f>
        <v>10</v>
      </c>
      <c r="D145" s="21">
        <f t="shared" ref="D145:D148" ca="1" si="42">MATCH(B145-1,OFFSET(IF(A145,GetCol_Extrapolated,GetCol_Included),C145,0),1)</f>
        <v>7</v>
      </c>
      <c r="F145" s="21">
        <v>1</v>
      </c>
      <c r="G145" s="21">
        <f t="shared" si="40"/>
        <v>0</v>
      </c>
      <c r="H145" s="21">
        <f t="shared" si="40"/>
        <v>0</v>
      </c>
      <c r="I145" s="21">
        <f t="shared" si="40"/>
        <v>0</v>
      </c>
      <c r="J145" s="21">
        <f t="shared" si="40"/>
        <v>0</v>
      </c>
      <c r="K145" s="21">
        <f t="shared" si="40"/>
        <v>0</v>
      </c>
      <c r="L145" s="21">
        <f t="shared" si="40"/>
        <v>0</v>
      </c>
      <c r="M145" s="21">
        <f t="shared" si="40"/>
        <v>0</v>
      </c>
      <c r="N145" s="21">
        <f t="shared" si="40"/>
        <v>0</v>
      </c>
      <c r="O145" s="21">
        <f t="shared" si="40"/>
        <v>1</v>
      </c>
      <c r="P145" s="21">
        <f t="shared" ref="P145:X148" ca="1" si="43">IF($D145=P$47,1,0)</f>
        <v>0</v>
      </c>
      <c r="Q145" s="21">
        <f t="shared" ca="1" si="43"/>
        <v>0</v>
      </c>
      <c r="R145" s="21">
        <f t="shared" ca="1" si="43"/>
        <v>0</v>
      </c>
      <c r="S145" s="21">
        <f t="shared" ca="1" si="43"/>
        <v>0</v>
      </c>
      <c r="T145" s="21">
        <f t="shared" ca="1" si="43"/>
        <v>0</v>
      </c>
      <c r="U145" s="21">
        <f t="shared" ca="1" si="43"/>
        <v>1</v>
      </c>
      <c r="V145" s="21">
        <f t="shared" ca="1" si="43"/>
        <v>0</v>
      </c>
      <c r="W145" s="21">
        <f t="shared" ca="1" si="43"/>
        <v>0</v>
      </c>
      <c r="X145" s="21">
        <f t="shared" ca="1" si="43"/>
        <v>0</v>
      </c>
      <c r="Z145" s="30" t="str">
        <f t="shared" si="34"/>
        <v/>
      </c>
      <c r="AB145" s="8">
        <f ca="1">MMULT(ModelMatrix ThisRow,Parameters)</f>
        <v>12.807706311743383</v>
      </c>
      <c r="AC145" s="37">
        <f ca="1"/>
        <v>365019.59342612006</v>
      </c>
      <c r="AE145" s="31"/>
      <c r="AF145" s="31" t="b">
        <v>0</v>
      </c>
      <c r="AG145" s="41">
        <f t="shared" si="37"/>
        <v>36</v>
      </c>
      <c r="AH145" s="41">
        <f t="shared" si="38"/>
        <v>97</v>
      </c>
      <c r="AI145" s="41">
        <v>97</v>
      </c>
      <c r="AL145" s="37" t="str">
        <f ca="1"/>
        <v/>
      </c>
      <c r="AM145" s="37" t="str">
        <f ca="1"/>
        <v/>
      </c>
      <c r="AN145" s="37" t="str">
        <f ca="1"/>
        <v/>
      </c>
      <c r="AO145" s="39" t="str">
        <f ca="1"/>
        <v/>
      </c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</row>
    <row r="146" spans="1:55" x14ac:dyDescent="0.25">
      <c r="A146" s="19" t="b">
        <f t="shared" si="35"/>
        <v>1</v>
      </c>
      <c r="B146" s="19">
        <v>98</v>
      </c>
      <c r="C146" s="21">
        <f t="shared" si="41"/>
        <v>10</v>
      </c>
      <c r="D146" s="21">
        <f t="shared" ca="1" si="42"/>
        <v>8</v>
      </c>
      <c r="F146" s="21">
        <v>1</v>
      </c>
      <c r="G146" s="21">
        <f t="shared" ref="G146:O148" si="44">IF($C146=G$47,1,0)</f>
        <v>0</v>
      </c>
      <c r="H146" s="21">
        <f t="shared" si="44"/>
        <v>0</v>
      </c>
      <c r="I146" s="21">
        <f t="shared" si="44"/>
        <v>0</v>
      </c>
      <c r="J146" s="21">
        <f t="shared" si="44"/>
        <v>0</v>
      </c>
      <c r="K146" s="21">
        <f t="shared" si="44"/>
        <v>0</v>
      </c>
      <c r="L146" s="21">
        <f t="shared" si="44"/>
        <v>0</v>
      </c>
      <c r="M146" s="21">
        <f t="shared" si="44"/>
        <v>0</v>
      </c>
      <c r="N146" s="21">
        <f t="shared" si="44"/>
        <v>0</v>
      </c>
      <c r="O146" s="21">
        <f t="shared" si="44"/>
        <v>1</v>
      </c>
      <c r="P146" s="21">
        <f t="shared" ca="1" si="43"/>
        <v>0</v>
      </c>
      <c r="Q146" s="21">
        <f t="shared" ca="1" si="43"/>
        <v>0</v>
      </c>
      <c r="R146" s="21">
        <f t="shared" ca="1" si="43"/>
        <v>0</v>
      </c>
      <c r="S146" s="21">
        <f t="shared" ca="1" si="43"/>
        <v>0</v>
      </c>
      <c r="T146" s="21">
        <f t="shared" ca="1" si="43"/>
        <v>0</v>
      </c>
      <c r="U146" s="21">
        <f t="shared" ca="1" si="43"/>
        <v>0</v>
      </c>
      <c r="V146" s="21">
        <f t="shared" ca="1" si="43"/>
        <v>1</v>
      </c>
      <c r="W146" s="21">
        <f t="shared" ca="1" si="43"/>
        <v>0</v>
      </c>
      <c r="X146" s="21">
        <f t="shared" ca="1" si="43"/>
        <v>0</v>
      </c>
      <c r="Z146" s="30" t="str">
        <f t="shared" si="34"/>
        <v/>
      </c>
      <c r="AB146" s="8">
        <f ca="1">MMULT(ModelMatrix ThisRow,Parameters)</f>
        <v>12.322181075895823</v>
      </c>
      <c r="AC146" s="37">
        <f ca="1"/>
        <v>224623.52911762882</v>
      </c>
      <c r="AE146" s="31"/>
      <c r="AF146" s="31" t="b">
        <v>0</v>
      </c>
      <c r="AG146" s="41">
        <f t="shared" si="37"/>
        <v>36</v>
      </c>
      <c r="AH146" s="41">
        <f t="shared" si="38"/>
        <v>98</v>
      </c>
      <c r="AI146" s="41">
        <v>98</v>
      </c>
      <c r="AL146" s="37" t="str">
        <f ca="1"/>
        <v/>
      </c>
      <c r="AM146" s="37" t="str">
        <f ca="1"/>
        <v/>
      </c>
      <c r="AN146" s="37" t="str">
        <f ca="1"/>
        <v/>
      </c>
      <c r="AO146" s="39" t="str">
        <f ca="1"/>
        <v/>
      </c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</row>
    <row r="147" spans="1:55" x14ac:dyDescent="0.25">
      <c r="A147" s="19" t="b">
        <f t="shared" si="35"/>
        <v>1</v>
      </c>
      <c r="B147" s="19">
        <v>99</v>
      </c>
      <c r="C147" s="21">
        <f t="shared" si="41"/>
        <v>10</v>
      </c>
      <c r="D147" s="21">
        <f t="shared" ca="1" si="42"/>
        <v>9</v>
      </c>
      <c r="F147" s="21">
        <v>1</v>
      </c>
      <c r="G147" s="21">
        <f t="shared" si="44"/>
        <v>0</v>
      </c>
      <c r="H147" s="21">
        <f t="shared" si="44"/>
        <v>0</v>
      </c>
      <c r="I147" s="21">
        <f t="shared" si="44"/>
        <v>0</v>
      </c>
      <c r="J147" s="21">
        <f t="shared" si="44"/>
        <v>0</v>
      </c>
      <c r="K147" s="21">
        <f t="shared" si="44"/>
        <v>0</v>
      </c>
      <c r="L147" s="21">
        <f t="shared" si="44"/>
        <v>0</v>
      </c>
      <c r="M147" s="21">
        <f t="shared" si="44"/>
        <v>0</v>
      </c>
      <c r="N147" s="21">
        <f t="shared" si="44"/>
        <v>0</v>
      </c>
      <c r="O147" s="21">
        <f t="shared" si="44"/>
        <v>1</v>
      </c>
      <c r="P147" s="21">
        <f t="shared" ca="1" si="43"/>
        <v>0</v>
      </c>
      <c r="Q147" s="21">
        <f t="shared" ca="1" si="43"/>
        <v>0</v>
      </c>
      <c r="R147" s="21">
        <f t="shared" ca="1" si="43"/>
        <v>0</v>
      </c>
      <c r="S147" s="21">
        <f t="shared" ca="1" si="43"/>
        <v>0</v>
      </c>
      <c r="T147" s="21">
        <f t="shared" ca="1" si="43"/>
        <v>0</v>
      </c>
      <c r="U147" s="21">
        <f t="shared" ca="1" si="43"/>
        <v>0</v>
      </c>
      <c r="V147" s="21">
        <f t="shared" ca="1" si="43"/>
        <v>0</v>
      </c>
      <c r="W147" s="21">
        <f t="shared" ca="1" si="43"/>
        <v>1</v>
      </c>
      <c r="X147" s="21">
        <f t="shared" ca="1" si="43"/>
        <v>0</v>
      </c>
      <c r="Z147" s="30" t="str">
        <f t="shared" si="34"/>
        <v/>
      </c>
      <c r="AB147" s="8">
        <f ca="1">MMULT(ModelMatrix ThisRow,Parameters)</f>
        <v>12.853374099855943</v>
      </c>
      <c r="AC147" s="37">
        <f ca="1"/>
        <v>382075.72459060553</v>
      </c>
      <c r="AE147" s="31"/>
      <c r="AF147" s="31" t="b">
        <v>0</v>
      </c>
      <c r="AG147" s="41">
        <f t="shared" si="37"/>
        <v>36</v>
      </c>
      <c r="AH147" s="41">
        <f t="shared" si="38"/>
        <v>99</v>
      </c>
      <c r="AI147" s="41">
        <v>99</v>
      </c>
      <c r="AL147" s="37" t="str">
        <f ca="1"/>
        <v/>
      </c>
      <c r="AM147" s="37" t="str">
        <f ca="1"/>
        <v/>
      </c>
      <c r="AN147" s="37" t="str">
        <f ca="1"/>
        <v/>
      </c>
      <c r="AO147" s="39" t="str">
        <f ca="1"/>
        <v/>
      </c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</row>
    <row r="148" spans="1:55" x14ac:dyDescent="0.25">
      <c r="A148" s="19" t="b">
        <f t="shared" si="35"/>
        <v>1</v>
      </c>
      <c r="B148" s="19">
        <v>100</v>
      </c>
      <c r="C148" s="21">
        <f t="shared" si="41"/>
        <v>10</v>
      </c>
      <c r="D148" s="21">
        <f t="shared" ca="1" si="42"/>
        <v>10</v>
      </c>
      <c r="F148" s="21">
        <v>1</v>
      </c>
      <c r="G148" s="21">
        <f t="shared" si="44"/>
        <v>0</v>
      </c>
      <c r="H148" s="21">
        <f t="shared" si="44"/>
        <v>0</v>
      </c>
      <c r="I148" s="21">
        <f t="shared" si="44"/>
        <v>0</v>
      </c>
      <c r="J148" s="21">
        <f t="shared" si="44"/>
        <v>0</v>
      </c>
      <c r="K148" s="21">
        <f t="shared" si="44"/>
        <v>0</v>
      </c>
      <c r="L148" s="21">
        <f t="shared" si="44"/>
        <v>0</v>
      </c>
      <c r="M148" s="21">
        <f t="shared" si="44"/>
        <v>0</v>
      </c>
      <c r="N148" s="21">
        <f t="shared" si="44"/>
        <v>0</v>
      </c>
      <c r="O148" s="21">
        <f t="shared" si="44"/>
        <v>1</v>
      </c>
      <c r="P148" s="21">
        <f t="shared" ca="1" si="43"/>
        <v>0</v>
      </c>
      <c r="Q148" s="21">
        <f t="shared" ca="1" si="43"/>
        <v>0</v>
      </c>
      <c r="R148" s="21">
        <f t="shared" ca="1" si="43"/>
        <v>0</v>
      </c>
      <c r="S148" s="21">
        <f t="shared" ca="1" si="43"/>
        <v>0</v>
      </c>
      <c r="T148" s="21">
        <f t="shared" ca="1" si="43"/>
        <v>0</v>
      </c>
      <c r="U148" s="21">
        <f t="shared" ca="1" si="43"/>
        <v>0</v>
      </c>
      <c r="V148" s="21">
        <f t="shared" ca="1" si="43"/>
        <v>0</v>
      </c>
      <c r="W148" s="21">
        <f t="shared" ca="1" si="43"/>
        <v>0</v>
      </c>
      <c r="X148" s="21">
        <f t="shared" ca="1" si="43"/>
        <v>1</v>
      </c>
      <c r="Z148" s="30" t="str">
        <f t="shared" si="34"/>
        <v/>
      </c>
      <c r="AB148" s="8">
        <f ca="1">MMULT(ModelMatrix ThisRow,Parameters)</f>
        <v>11.538581535205473</v>
      </c>
      <c r="AC148" s="37">
        <f ca="1"/>
        <v>102598.80199672632</v>
      </c>
      <c r="AE148" s="31"/>
      <c r="AF148" s="31" t="b">
        <v>0</v>
      </c>
      <c r="AG148" s="41">
        <f t="shared" si="37"/>
        <v>36</v>
      </c>
      <c r="AH148" s="41">
        <f t="shared" si="38"/>
        <v>100</v>
      </c>
      <c r="AI148" s="41">
        <v>100</v>
      </c>
      <c r="AL148" s="37" t="str">
        <f ca="1"/>
        <v/>
      </c>
      <c r="AM148" s="37" t="str">
        <f ca="1"/>
        <v/>
      </c>
      <c r="AN148" s="37" t="str">
        <f ca="1"/>
        <v/>
      </c>
      <c r="AO148" s="39" t="str">
        <f ca="1"/>
        <v/>
      </c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</row>
    <row r="149" spans="1:55" x14ac:dyDescent="0.25">
      <c r="B149" s="19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</row>
    <row r="150" spans="1:55" x14ac:dyDescent="0.25">
      <c r="B150" s="19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</row>
    <row r="151" spans="1:55" x14ac:dyDescent="0.25"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</row>
    <row r="152" spans="1:55" x14ac:dyDescent="0.25"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</row>
    <row r="153" spans="1:55" x14ac:dyDescent="0.25"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</row>
    <row r="154" spans="1:55" x14ac:dyDescent="0.25"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</row>
    <row r="155" spans="1:55" x14ac:dyDescent="0.25"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</row>
    <row r="156" spans="1:55" x14ac:dyDescent="0.25"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</row>
  </sheetData>
  <conditionalFormatting sqref="H21:Q30">
    <cfRule type="expression" dxfId="90" priority="25">
      <formula>AH21</formula>
    </cfRule>
  </conditionalFormatting>
  <conditionalFormatting sqref="H35:Q44">
    <cfRule type="expression" dxfId="89" priority="23">
      <formula>AH21</formula>
    </cfRule>
  </conditionalFormatting>
  <conditionalFormatting sqref="AU35:BD44">
    <cfRule type="expression" dxfId="88" priority="22">
      <formula>AH21</formula>
    </cfRule>
  </conditionalFormatting>
  <conditionalFormatting sqref="F49:X148 AB49:AC148 C49:D148 Z49:Z148 AP150:AP156">
    <cfRule type="expression" dxfId="87" priority="16">
      <formula>$A49</formula>
    </cfRule>
  </conditionalFormatting>
  <conditionalFormatting sqref="AE49:AE148">
    <cfRule type="expression" dxfId="86" priority="15">
      <formula>$A49</formula>
    </cfRule>
  </conditionalFormatting>
  <conditionalFormatting sqref="G7">
    <cfRule type="expression" dxfId="85" priority="14">
      <formula>$F$7="Tweedy"</formula>
    </cfRule>
  </conditionalFormatting>
  <conditionalFormatting sqref="F8:H8">
    <cfRule type="expression" dxfId="84" priority="13">
      <formula>$F$7="Tweedy"</formula>
    </cfRule>
  </conditionalFormatting>
  <conditionalFormatting sqref="I8">
    <cfRule type="expression" dxfId="83" priority="11">
      <formula>$F$7="Tweedy"</formula>
    </cfRule>
  </conditionalFormatting>
  <conditionalFormatting sqref="AL49:AL148">
    <cfRule type="expression" dxfId="82" priority="10">
      <formula>$A49</formula>
    </cfRule>
  </conditionalFormatting>
  <conditionalFormatting sqref="AM49:AM148">
    <cfRule type="expression" dxfId="81" priority="9">
      <formula>$A49</formula>
    </cfRule>
  </conditionalFormatting>
  <conditionalFormatting sqref="AN49:AN148">
    <cfRule type="expression" dxfId="80" priority="8">
      <formula>$A49</formula>
    </cfRule>
  </conditionalFormatting>
  <conditionalFormatting sqref="AO49:AO148">
    <cfRule type="expression" dxfId="79" priority="7">
      <formula>$A49</formula>
    </cfRule>
  </conditionalFormatting>
  <conditionalFormatting sqref="AF49:AF148">
    <cfRule type="expression" dxfId="78" priority="5">
      <formula>$A49</formula>
    </cfRule>
  </conditionalFormatting>
  <conditionalFormatting sqref="AG49:AG148">
    <cfRule type="expression" dxfId="77" priority="4">
      <formula>$A49</formula>
    </cfRule>
  </conditionalFormatting>
  <conditionalFormatting sqref="AH49:AH148">
    <cfRule type="expression" dxfId="76" priority="3">
      <formula>$A49</formula>
    </cfRule>
  </conditionalFormatting>
  <conditionalFormatting sqref="AI49:AI148">
    <cfRule type="expression" dxfId="75" priority="2">
      <formula>$A49</formula>
    </cfRule>
  </conditionalFormatting>
  <dataValidations xWindow="445" yWindow="337" count="6">
    <dataValidation type="list" showInputMessage="1" showErrorMessage="1" errorTitle="Boolean" error="Enter TRUE or FALSE." promptTitle="Boolean" prompt="Enter TRUE or FALSE." sqref="U21:U30 Z21:Z25 W21:W28 AA21:AA24 AC22 X21:X27 Y21:Y26 AB22:AB23 V21:V29 AB21:AD21 U35:AD35">
      <formula1>"TRUE,FALSE"</formula1>
    </dataValidation>
    <dataValidation type="whole" showInputMessage="1" showErrorMessage="1" errorTitle="Exposure Period" error="Enter whole number between 1 and 10." promptTitle="Exposure Period" prompt="Enter whole number between 1 and 10." sqref="C15">
      <formula1>1</formula1>
      <formula2>10</formula2>
    </dataValidation>
    <dataValidation type="whole" showInputMessage="1" showErrorMessage="1" errorTitle="Development Period" error="Enter whole number between 1 and 10." promptTitle="Development Period" prompt="Enter whole number between 1 and 10." sqref="D15">
      <formula1>1</formula1>
      <formula2>10</formula2>
    </dataValidation>
    <dataValidation type="list" showErrorMessage="1" errorTitle="Invalid Entry" error="Please select from the options provided." sqref="F7">
      <formula1>$A$7:$A$10</formula1>
    </dataValidation>
    <dataValidation type="decimal" operator="greaterThan" showInputMessage="1" showErrorMessage="1" errorTitle="Invalid Entry" error="Please enter the Tweedy parameter, p. Must be a positive number." promptTitle="Only for Tweedy" prompt="Please enter the Tweedy parameter, p. Must be a positive number." sqref="G7">
      <formula1>0</formula1>
    </dataValidation>
    <dataValidation type="list" showInputMessage="1" showErrorMessage="1" errorTitle="Invalid Entry" error="Please select from list provided." promptTitle="Number of Iterations" prompt="Please select from list provided." sqref="F11">
      <formula1>"100,1000,5000,10000,25000,50000"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26" r:id="rId3" name="FitModelButton">
          <controlPr defaultSize="0" autoLin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457200</xdr:colOff>
                <xdr:row>4</xdr:row>
                <xdr:rowOff>0</xdr:rowOff>
              </to>
            </anchor>
          </controlPr>
        </control>
      </mc:Choice>
      <mc:Fallback>
        <control shapeId="1026" r:id="rId3" name="FitModelButton"/>
      </mc:Fallback>
    </mc:AlternateContent>
    <mc:AlternateContent xmlns:mc="http://schemas.openxmlformats.org/markup-compatibility/2006">
      <mc:Choice Requires="x14">
        <control shapeId="1028" r:id="rId5" name="BootstrapButton">
          <controlPr defaultSize="0" autoLine="0" r:id="rId6">
            <anchor moveWithCells="1">
              <from>
                <xdr:col>2</xdr:col>
                <xdr:colOff>9525</xdr:colOff>
                <xdr:row>5</xdr:row>
                <xdr:rowOff>9525</xdr:rowOff>
              </from>
              <to>
                <xdr:col>3</xdr:col>
                <xdr:colOff>438150</xdr:colOff>
                <xdr:row>7</xdr:row>
                <xdr:rowOff>0</xdr:rowOff>
              </to>
            </anchor>
          </controlPr>
        </control>
      </mc:Choice>
      <mc:Fallback>
        <control shapeId="1028" r:id="rId5" name="BootstrapButton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T157"/>
  <sheetViews>
    <sheetView topLeftCell="C1" workbookViewId="0">
      <selection activeCell="C2" sqref="C2"/>
    </sheetView>
  </sheetViews>
  <sheetFormatPr defaultRowHeight="15" x14ac:dyDescent="0.25"/>
  <cols>
    <col min="1" max="2" width="9.140625" hidden="1" customWidth="1"/>
    <col min="3" max="29" width="11.42578125" customWidth="1"/>
    <col min="34" max="34" width="9.5703125" bestFit="1" customWidth="1"/>
    <col min="35" max="35" width="11.42578125" customWidth="1"/>
    <col min="40" max="40" width="10.5703125" bestFit="1" customWidth="1"/>
    <col min="49" max="49" width="12" bestFit="1" customWidth="1"/>
    <col min="50" max="50" width="9.28515625" bestFit="1" customWidth="1"/>
    <col min="56" max="56" width="12" bestFit="1" customWidth="1"/>
    <col min="76" max="77" width="9.140625" customWidth="1"/>
    <col min="84" max="84" width="9.140625" customWidth="1"/>
  </cols>
  <sheetData>
    <row r="1" spans="1:96" ht="18.75" x14ac:dyDescent="0.3">
      <c r="C1" s="17" t="s">
        <v>19</v>
      </c>
      <c r="T1" s="1"/>
      <c r="U1" s="1"/>
      <c r="V1" s="1"/>
      <c r="W1" s="1"/>
      <c r="X1" s="1"/>
      <c r="Y1" s="1"/>
    </row>
    <row r="2" spans="1:96" x14ac:dyDescent="0.25">
      <c r="BX2" s="1"/>
      <c r="BY2" s="1"/>
      <c r="BZ2" s="1"/>
      <c r="CA2" s="1"/>
    </row>
    <row r="3" spans="1:96" x14ac:dyDescent="0.25">
      <c r="F3" s="4" t="s">
        <v>42</v>
      </c>
      <c r="J3" s="4" t="s">
        <v>51</v>
      </c>
      <c r="K3" s="5"/>
      <c r="L3" s="5"/>
      <c r="M3" s="5"/>
      <c r="Q3" s="4" t="str">
        <f>"Summary of Bootstrap Results ("&amp;TEXT(NumBootstrapIterations,"#,##0")&amp;" Iterations)"</f>
        <v>Summary of Bootstrap Results (1,000 Iterations)</v>
      </c>
      <c r="BW3" s="1"/>
      <c r="BX3" s="1"/>
    </row>
    <row r="4" spans="1:96" x14ac:dyDescent="0.25">
      <c r="F4" s="9" t="s">
        <v>43</v>
      </c>
      <c r="G4" s="6"/>
      <c r="J4" s="6" t="s">
        <v>1</v>
      </c>
      <c r="K4" s="33" t="s">
        <v>52</v>
      </c>
      <c r="L4" s="33"/>
      <c r="M4" s="33"/>
      <c r="N4" s="6" t="s">
        <v>56</v>
      </c>
      <c r="O4" s="6"/>
      <c r="Q4" s="6" t="s">
        <v>1</v>
      </c>
      <c r="R4" s="33" t="s">
        <v>79</v>
      </c>
      <c r="S4" s="33"/>
      <c r="T4" s="33" t="s">
        <v>81</v>
      </c>
      <c r="U4" s="33"/>
      <c r="V4" s="33"/>
      <c r="W4" s="33" t="s">
        <v>82</v>
      </c>
      <c r="X4" s="33"/>
      <c r="Y4" s="33"/>
      <c r="Z4" s="33" t="s">
        <v>90</v>
      </c>
      <c r="AA4" s="33"/>
      <c r="AB4" s="33"/>
    </row>
    <row r="5" spans="1:96" x14ac:dyDescent="0.25">
      <c r="F5" s="8" t="s">
        <v>44</v>
      </c>
      <c r="G5" s="8"/>
      <c r="J5" s="6" t="s">
        <v>3</v>
      </c>
      <c r="K5" s="26" t="s">
        <v>53</v>
      </c>
      <c r="L5" s="26" t="s">
        <v>54</v>
      </c>
      <c r="M5" s="26" t="s">
        <v>55</v>
      </c>
      <c r="N5" s="26" t="s">
        <v>53</v>
      </c>
      <c r="O5" s="26" t="s">
        <v>57</v>
      </c>
      <c r="Q5" s="6" t="s">
        <v>3</v>
      </c>
      <c r="R5" s="7" t="s">
        <v>80</v>
      </c>
      <c r="S5" s="7" t="s">
        <v>85</v>
      </c>
      <c r="T5" s="7" t="s">
        <v>80</v>
      </c>
      <c r="U5" s="7" t="s">
        <v>86</v>
      </c>
      <c r="V5" s="7" t="s">
        <v>84</v>
      </c>
      <c r="W5" s="7" t="s">
        <v>0</v>
      </c>
      <c r="X5" s="7" t="s">
        <v>83</v>
      </c>
      <c r="Y5" s="7" t="s">
        <v>87</v>
      </c>
      <c r="Z5" s="7" t="s">
        <v>85</v>
      </c>
      <c r="AA5" s="7" t="s">
        <v>86</v>
      </c>
      <c r="AB5" s="7" t="s">
        <v>84</v>
      </c>
    </row>
    <row r="6" spans="1:96" x14ac:dyDescent="0.25">
      <c r="A6" s="9" t="s">
        <v>46</v>
      </c>
      <c r="B6" s="6"/>
      <c r="F6" s="9" t="s">
        <v>45</v>
      </c>
      <c r="G6" s="6"/>
      <c r="J6" s="6">
        <v>1</v>
      </c>
      <c r="K6" s="34">
        <f t="array" aca="1" ref="K6" ca="1">SUM(IF(Input!AC20:AL20,IF(AJ21:AS21,0,J35:S35),0))</f>
        <v>2366335.241106526</v>
      </c>
      <c r="L6" s="34">
        <f t="array" aca="1" ref="L6" ca="1">SUM(IF(Input!AC20:AL20,IF(AJ21:AS21,J35:S35,0),0))</f>
        <v>980993.81041603035</v>
      </c>
      <c r="M6" s="34">
        <f t="array" ref="M6:M15" ca="1">K6:K15+L6:L15</f>
        <v>3347329.0515225562</v>
      </c>
      <c r="N6" s="34">
        <f t="array" aca="1" ref="N6" ca="1">SUM(IF(Input!AC20:AL20,0,J35:S35))</f>
        <v>0</v>
      </c>
      <c r="O6" s="34">
        <f t="array" ref="O6:O15" ca="1">M6:M15+N6:N15</f>
        <v>3347329.0515225562</v>
      </c>
      <c r="Q6" s="6">
        <v>1</v>
      </c>
      <c r="R6" s="34">
        <v>980993.81041603035</v>
      </c>
      <c r="S6" s="34">
        <v>978771.39694248326</v>
      </c>
      <c r="T6" s="34"/>
      <c r="U6" s="34"/>
      <c r="V6" s="34"/>
      <c r="W6" s="34"/>
      <c r="X6" s="34"/>
      <c r="Y6" s="34"/>
      <c r="Z6" s="34"/>
      <c r="AA6" s="34"/>
      <c r="AB6" s="34"/>
    </row>
    <row r="7" spans="1:96" x14ac:dyDescent="0.25">
      <c r="A7" t="s">
        <v>47</v>
      </c>
      <c r="B7">
        <v>0</v>
      </c>
      <c r="F7" s="11" t="s">
        <v>48</v>
      </c>
      <c r="G7" s="32">
        <v>1.78</v>
      </c>
      <c r="J7" s="6">
        <v>2</v>
      </c>
      <c r="K7" s="34">
        <f t="array" aca="1" ref="K7" ca="1">SUM(IF(Input!AC21:AL21,IF(AJ22:AS22,0,J36:S36),0))</f>
        <v>2827677.3253436601</v>
      </c>
      <c r="L7" s="34">
        <f t="array" aca="1" ref="L7" ca="1">SUM(IF(Input!AC21:AL21,IF(AJ22:AS22,J36:S36,0),0))</f>
        <v>1903694.1345087329</v>
      </c>
      <c r="M7" s="34">
        <f ca="1"/>
        <v>4731371.4598523928</v>
      </c>
      <c r="N7" s="34">
        <f t="array" aca="1" ref="N7" ca="1">SUM(IF(Input!AC21:AL21,0,J36:S36))</f>
        <v>98032.897947248202</v>
      </c>
      <c r="O7" s="34">
        <f ca="1"/>
        <v>4829404.3577996409</v>
      </c>
      <c r="P7" s="38"/>
      <c r="Q7" s="6">
        <v>2</v>
      </c>
      <c r="R7" s="34">
        <v>1903694.1345087329</v>
      </c>
      <c r="S7" s="34">
        <v>1908044.3258970531</v>
      </c>
      <c r="T7" s="34">
        <v>98032.897947248202</v>
      </c>
      <c r="U7" s="34">
        <v>99493.162595849761</v>
      </c>
      <c r="V7" s="34">
        <v>97648.747113885198</v>
      </c>
      <c r="W7" s="34">
        <f t="array" ref="W7:W16">V7:V16-U7:U16</f>
        <v>-1844.4154819645628</v>
      </c>
      <c r="X7" s="34">
        <v>43238.417435861113</v>
      </c>
      <c r="Y7" s="50">
        <f t="array" ref="Y7:Y16">X7:X16/T7:T16</f>
        <v>0.44106028018398308</v>
      </c>
      <c r="Z7" s="34">
        <v>225500.0161697969</v>
      </c>
      <c r="AA7" s="34">
        <v>31342.328766091348</v>
      </c>
      <c r="AB7" s="34">
        <v>29250.282297945552</v>
      </c>
      <c r="BW7" s="1"/>
      <c r="BX7" s="1"/>
      <c r="CG7" s="20" t="s">
        <v>140</v>
      </c>
    </row>
    <row r="8" spans="1:96" x14ac:dyDescent="0.25">
      <c r="A8" t="s">
        <v>48</v>
      </c>
      <c r="B8">
        <v>1</v>
      </c>
      <c r="F8" s="20" t="str">
        <f>IF(F7="Tweedy","Please verify the Tweedy parameter, p.","")</f>
        <v/>
      </c>
      <c r="J8" s="6">
        <v>3</v>
      </c>
      <c r="K8" s="34">
        <f t="array" aca="1" ref="K8" ca="1">SUM(IF(Input!AC22:AL22,IF(AJ23:AS23,0,J37:S37),0))</f>
        <v>3584504.166817002</v>
      </c>
      <c r="L8" s="34">
        <f t="array" aca="1" ref="L8" ca="1">SUM(IF(Input!AC22:AL22,IF(AJ23:AS23,J37:S37,0),0))</f>
        <v>2695803.5440968862</v>
      </c>
      <c r="M8" s="34">
        <f ca="1"/>
        <v>6280307.7109138882</v>
      </c>
      <c r="N8" s="34">
        <f t="array" aca="1" ref="N8" ca="1">SUM(IF(Input!AC22:AL22,0,J37:S37))</f>
        <v>687380.88263069699</v>
      </c>
      <c r="O8" s="34">
        <f ca="1"/>
        <v>6967688.5935445856</v>
      </c>
      <c r="P8" s="38"/>
      <c r="Q8" s="6">
        <v>3</v>
      </c>
      <c r="R8" s="34">
        <v>2695803.5440968862</v>
      </c>
      <c r="S8" s="34">
        <v>2677491.9037867333</v>
      </c>
      <c r="T8" s="34">
        <v>687380.88263069699</v>
      </c>
      <c r="U8" s="34">
        <v>691851.4259991314</v>
      </c>
      <c r="V8" s="34">
        <v>690063.2139354567</v>
      </c>
      <c r="W8" s="34">
        <v>-1788.2120636746986</v>
      </c>
      <c r="X8" s="34">
        <v>203844.90594993738</v>
      </c>
      <c r="Y8" s="50">
        <v>0.29655306264817277</v>
      </c>
      <c r="Z8" s="34">
        <v>318489.46576742316</v>
      </c>
      <c r="AA8" s="34">
        <v>147783.52157903707</v>
      </c>
      <c r="AB8" s="34">
        <v>141431.83673706054</v>
      </c>
      <c r="CG8" s="6" t="s">
        <v>106</v>
      </c>
      <c r="CH8" s="6">
        <v>1</v>
      </c>
      <c r="CI8" s="6">
        <v>2</v>
      </c>
      <c r="CJ8" s="6">
        <v>3</v>
      </c>
      <c r="CK8" s="6">
        <v>4</v>
      </c>
      <c r="CL8" s="6">
        <v>5</v>
      </c>
      <c r="CM8" s="6">
        <v>6</v>
      </c>
      <c r="CN8" s="6">
        <v>7</v>
      </c>
      <c r="CO8" s="6">
        <v>8</v>
      </c>
      <c r="CP8" s="6">
        <v>9</v>
      </c>
      <c r="CQ8" s="6">
        <v>10</v>
      </c>
      <c r="CR8" s="6" t="s">
        <v>138</v>
      </c>
    </row>
    <row r="9" spans="1:96" x14ac:dyDescent="0.25">
      <c r="A9" t="s">
        <v>49</v>
      </c>
      <c r="B9">
        <v>2</v>
      </c>
      <c r="C9" s="4" t="s">
        <v>77</v>
      </c>
      <c r="D9" s="5"/>
      <c r="F9" s="4" t="s">
        <v>88</v>
      </c>
      <c r="J9" s="6">
        <v>4</v>
      </c>
      <c r="K9" s="34">
        <f t="array" aca="1" ref="K9" ca="1">SUM(IF(Input!AC23:AL23,IF(AJ24:AS24,0,J38:S38),0))</f>
        <v>1416510.7537825229</v>
      </c>
      <c r="L9" s="34">
        <f t="array" aca="1" ref="L9" ca="1">SUM(IF(Input!AC23:AL23,IF(AJ24:AS24,J38:S38,0),0))</f>
        <v>1828458.3875533803</v>
      </c>
      <c r="M9" s="34">
        <f ca="1"/>
        <v>3244969.1413359032</v>
      </c>
      <c r="N9" s="34">
        <f t="array" aca="1" ref="N9" ca="1">SUM(IF(Input!AC23:AL23,0,J38:S38))</f>
        <v>556337.45266160299</v>
      </c>
      <c r="O9" s="34">
        <f ca="1"/>
        <v>3801306.5939975064</v>
      </c>
      <c r="P9" s="38"/>
      <c r="Q9" s="6">
        <v>4</v>
      </c>
      <c r="R9" s="34">
        <v>1828458.3875533803</v>
      </c>
      <c r="S9" s="34">
        <v>1818689.7337332161</v>
      </c>
      <c r="T9" s="34">
        <v>556337.45266160299</v>
      </c>
      <c r="U9" s="34">
        <v>560146.73620222218</v>
      </c>
      <c r="V9" s="34">
        <v>559743.30247063423</v>
      </c>
      <c r="W9" s="34">
        <v>-403.43373158795293</v>
      </c>
      <c r="X9" s="34">
        <v>138861.70908693207</v>
      </c>
      <c r="Y9" s="50">
        <v>0.24959978592596369</v>
      </c>
      <c r="Z9" s="34">
        <v>240571.05158186352</v>
      </c>
      <c r="AA9" s="34">
        <v>102933.83785189182</v>
      </c>
      <c r="AB9" s="34">
        <v>95775.620952648795</v>
      </c>
      <c r="CG9" s="6">
        <v>1</v>
      </c>
      <c r="CH9" s="19">
        <f t="shared" ref="CH9:CQ9" ca="1" si="0">SUMIF($BW$20:$BW$37,$CG9,CI$20:CI$37)</f>
        <v>-2</v>
      </c>
      <c r="CI9" s="19">
        <f t="shared" ca="1" si="0"/>
        <v>-1</v>
      </c>
      <c r="CJ9" s="19">
        <f t="shared" ca="1" si="0"/>
        <v>0</v>
      </c>
      <c r="CK9" s="19">
        <f t="shared" ca="1" si="0"/>
        <v>1</v>
      </c>
      <c r="CL9" s="19">
        <f t="shared" ca="1" si="0"/>
        <v>2</v>
      </c>
      <c r="CM9" s="19">
        <f t="shared" ca="1" si="0"/>
        <v>3</v>
      </c>
      <c r="CN9" s="19">
        <f t="shared" ca="1" si="0"/>
        <v>4</v>
      </c>
      <c r="CO9" s="19">
        <f t="shared" ca="1" si="0"/>
        <v>5</v>
      </c>
      <c r="CP9" s="19">
        <f t="shared" ca="1" si="0"/>
        <v>6</v>
      </c>
      <c r="CQ9" s="19">
        <f t="shared" ca="1" si="0"/>
        <v>7</v>
      </c>
      <c r="CR9" s="19">
        <f>RefExp</f>
        <v>3</v>
      </c>
    </row>
    <row r="10" spans="1:96" x14ac:dyDescent="0.25">
      <c r="A10" t="s">
        <v>50</v>
      </c>
      <c r="B10">
        <f>TweedyP</f>
        <v>1.78</v>
      </c>
      <c r="C10" s="6" t="s">
        <v>78</v>
      </c>
      <c r="D10" s="6"/>
      <c r="F10" s="9" t="s">
        <v>89</v>
      </c>
      <c r="G10" s="6"/>
      <c r="J10" s="6">
        <v>5</v>
      </c>
      <c r="K10" s="34">
        <f t="array" aca="1" ref="K10" ca="1">SUM(IF(Input!AC24:AL24,IF(AJ25:AS25,0,J39:S39),0))</f>
        <v>365210.98943105864</v>
      </c>
      <c r="L10" s="34">
        <f t="array" aca="1" ref="L10" ca="1">SUM(IF(Input!AC24:AL24,IF(AJ25:AS25,J39:S39,0),0))</f>
        <v>3134092.0053545423</v>
      </c>
      <c r="M10" s="34">
        <f ca="1"/>
        <v>3499302.9947856008</v>
      </c>
      <c r="N10" s="34">
        <f t="array" aca="1" ref="N10" ca="1">SUM(IF(Input!AC24:AL24,0,J39:S39))</f>
        <v>934065.9706202508</v>
      </c>
      <c r="O10" s="34">
        <f ca="1"/>
        <v>4433368.9654058516</v>
      </c>
      <c r="P10" s="38"/>
      <c r="Q10" s="6">
        <v>5</v>
      </c>
      <c r="R10" s="34">
        <v>3134092.0053545423</v>
      </c>
      <c r="S10" s="34">
        <v>3135526.1691730735</v>
      </c>
      <c r="T10" s="34">
        <v>934065.9706202508</v>
      </c>
      <c r="U10" s="34">
        <v>938284.97202466591</v>
      </c>
      <c r="V10" s="34">
        <v>937416.01740627002</v>
      </c>
      <c r="W10" s="34">
        <v>-868.95461839588825</v>
      </c>
      <c r="X10" s="34">
        <v>195330.96116838642</v>
      </c>
      <c r="Y10" s="50">
        <v>0.20911902083177292</v>
      </c>
      <c r="Z10" s="34">
        <v>338493.72760126961</v>
      </c>
      <c r="AA10" s="34">
        <v>142842.29601534791</v>
      </c>
      <c r="AB10" s="34">
        <v>131809.88851940996</v>
      </c>
      <c r="CG10" s="6">
        <v>2</v>
      </c>
      <c r="CH10" s="19">
        <f t="shared" ref="CH10:CQ10" ca="1" si="1">SUMIF($BW$20:$BW$37,$CG10,CI$20:CI$37)</f>
        <v>0</v>
      </c>
      <c r="CI10" s="19">
        <f t="shared" ca="1" si="1"/>
        <v>1</v>
      </c>
      <c r="CJ10" s="19">
        <f t="shared" ca="1" si="1"/>
        <v>2</v>
      </c>
      <c r="CK10" s="19">
        <f t="shared" ca="1" si="1"/>
        <v>3</v>
      </c>
      <c r="CL10" s="19">
        <f t="shared" ca="1" si="1"/>
        <v>4</v>
      </c>
      <c r="CM10" s="19">
        <f t="shared" ca="1" si="1"/>
        <v>5</v>
      </c>
      <c r="CN10" s="19">
        <f t="shared" ca="1" si="1"/>
        <v>6</v>
      </c>
      <c r="CO10" s="19">
        <f t="shared" ca="1" si="1"/>
        <v>7</v>
      </c>
      <c r="CP10" s="19">
        <f t="shared" ca="1" si="1"/>
        <v>8</v>
      </c>
      <c r="CQ10" s="19">
        <f t="shared" ca="1" si="1"/>
        <v>9</v>
      </c>
      <c r="CR10" s="19">
        <f>RefDev</f>
        <v>1</v>
      </c>
    </row>
    <row r="11" spans="1:96" x14ac:dyDescent="0.25">
      <c r="C11" s="47">
        <v>1.0494911899421502</v>
      </c>
      <c r="D11" s="8"/>
      <c r="F11" s="49">
        <v>1000</v>
      </c>
      <c r="G11" s="8"/>
      <c r="J11" s="6">
        <v>6</v>
      </c>
      <c r="K11" s="34">
        <f t="array" aca="1" ref="K11" ca="1">SUM(IF(Input!AC25:AL25,IF(AJ26:AS26,0,J40:S40),0))</f>
        <v>0</v>
      </c>
      <c r="L11" s="34">
        <f t="array" aca="1" ref="L11" ca="1">SUM(IF(Input!AC25:AL25,IF(AJ26:AS26,J40:S40,0),0))</f>
        <v>3632503.0148213301</v>
      </c>
      <c r="M11" s="34">
        <f ca="1"/>
        <v>3632503.0148213301</v>
      </c>
      <c r="N11" s="34">
        <f t="array" aca="1" ref="N11" ca="1">SUM(IF(Input!AC25:AL25,0,J40:S40))</f>
        <v>1538024.5123346667</v>
      </c>
      <c r="O11" s="34">
        <f ca="1"/>
        <v>5170527.5271559972</v>
      </c>
      <c r="P11" s="38"/>
      <c r="Q11" s="6">
        <v>6</v>
      </c>
      <c r="R11" s="34">
        <v>3632503.0148213301</v>
      </c>
      <c r="S11" s="34">
        <v>3616342.9106186377</v>
      </c>
      <c r="T11" s="34">
        <v>1538024.5123346667</v>
      </c>
      <c r="U11" s="34">
        <v>1544563.3280165787</v>
      </c>
      <c r="V11" s="34">
        <v>1535592.8358225515</v>
      </c>
      <c r="W11" s="34">
        <v>-8970.4921940271743</v>
      </c>
      <c r="X11" s="34">
        <v>282213.4904248229</v>
      </c>
      <c r="Y11" s="50">
        <v>0.18349089248027187</v>
      </c>
      <c r="Z11" s="34">
        <v>389357.58794423391</v>
      </c>
      <c r="AA11" s="34">
        <v>209491.34509193871</v>
      </c>
      <c r="AB11" s="34">
        <v>183982.98008203058</v>
      </c>
    </row>
    <row r="12" spans="1:96" x14ac:dyDescent="0.25">
      <c r="F12" s="20"/>
      <c r="G12" s="20"/>
      <c r="H12" s="20"/>
      <c r="J12" s="6">
        <v>7</v>
      </c>
      <c r="K12" s="34">
        <f t="array" aca="1" ref="K12" ca="1">SUM(IF(Input!AC26:AL26,IF(AJ27:AS27,0,J41:S41),0))</f>
        <v>0</v>
      </c>
      <c r="L12" s="34">
        <f t="array" aca="1" ref="L12" ca="1">SUM(IF(Input!AC26:AL26,IF(AJ27:AS27,J41:S41,0),0))</f>
        <v>3530791.8223657119</v>
      </c>
      <c r="M12" s="34">
        <f ca="1"/>
        <v>3530791.8223657119</v>
      </c>
      <c r="N12" s="34">
        <f t="array" aca="1" ref="N12" ca="1">SUM(IF(Input!AC26:AL26,0,J41:S41))</f>
        <v>2499465.3291796637</v>
      </c>
      <c r="O12" s="34">
        <f ca="1"/>
        <v>6030257.1515453756</v>
      </c>
      <c r="P12" s="38"/>
      <c r="Q12" s="6">
        <v>7</v>
      </c>
      <c r="R12" s="34">
        <v>3530791.8223657119</v>
      </c>
      <c r="S12" s="34">
        <v>3528707.8777717715</v>
      </c>
      <c r="T12" s="34">
        <v>2499465.3291796637</v>
      </c>
      <c r="U12" s="34">
        <v>2514423.3988679401</v>
      </c>
      <c r="V12" s="34">
        <v>2488172.8254109276</v>
      </c>
      <c r="W12" s="34">
        <v>-26250.573457012419</v>
      </c>
      <c r="X12" s="34">
        <v>425099.21620409936</v>
      </c>
      <c r="Y12" s="50">
        <v>0.17007606036432557</v>
      </c>
      <c r="Z12" s="34">
        <v>430056.52819659468</v>
      </c>
      <c r="AA12" s="34">
        <v>333312.87204771733</v>
      </c>
      <c r="AB12" s="34">
        <v>266527.51698626427</v>
      </c>
      <c r="CG12" s="4" t="s">
        <v>141</v>
      </c>
    </row>
    <row r="13" spans="1:96" x14ac:dyDescent="0.25">
      <c r="C13" s="4" t="s">
        <v>91</v>
      </c>
      <c r="D13" s="5"/>
      <c r="J13" s="6">
        <v>8</v>
      </c>
      <c r="K13" s="34">
        <f t="array" aca="1" ref="K13" ca="1">SUM(IF(Input!AC27:AL27,IF(AJ28:AS28,0,J42:S42),0))</f>
        <v>0</v>
      </c>
      <c r="L13" s="34">
        <f t="array" aca="1" ref="L13" ca="1">SUM(IF(Input!AC27:AL27,IF(AJ28:AS28,J42:S42,0),0))</f>
        <v>3007823.596790405</v>
      </c>
      <c r="M13" s="34">
        <f ca="1"/>
        <v>3007823.596790405</v>
      </c>
      <c r="N13" s="34">
        <f t="array" aca="1" ref="N13" ca="1">SUM(IF(Input!AC27:AL27,0,J42:S42))</f>
        <v>4025114.7490123594</v>
      </c>
      <c r="O13" s="34">
        <f ca="1"/>
        <v>7032938.3458027644</v>
      </c>
      <c r="P13" s="38"/>
      <c r="Q13" s="6">
        <v>8</v>
      </c>
      <c r="R13" s="34">
        <v>3007823.596790405</v>
      </c>
      <c r="S13" s="34">
        <v>3012016.871451016</v>
      </c>
      <c r="T13" s="34">
        <v>4025114.7490123594</v>
      </c>
      <c r="U13" s="34">
        <v>4064289.6313342522</v>
      </c>
      <c r="V13" s="34">
        <v>4009902.6830473901</v>
      </c>
      <c r="W13" s="34">
        <v>-54386.948286862113</v>
      </c>
      <c r="X13" s="34">
        <v>701484.82960719662</v>
      </c>
      <c r="Y13" s="50">
        <v>0.17427697676925102</v>
      </c>
      <c r="Z13" s="34">
        <v>409198.56515416992</v>
      </c>
      <c r="AA13" s="34">
        <v>579779.61213509948</v>
      </c>
      <c r="AB13" s="34">
        <v>402883.09466045647</v>
      </c>
      <c r="AG13" s="20" t="s">
        <v>23</v>
      </c>
      <c r="CG13" s="6"/>
      <c r="CH13" s="6">
        <v>1</v>
      </c>
      <c r="CI13" s="6">
        <v>2</v>
      </c>
      <c r="CJ13" s="6">
        <v>3</v>
      </c>
      <c r="CK13" s="6">
        <v>4</v>
      </c>
      <c r="CL13" s="6">
        <v>5</v>
      </c>
      <c r="CM13" s="6">
        <v>6</v>
      </c>
      <c r="CN13" s="6">
        <v>7</v>
      </c>
      <c r="CO13" s="6">
        <v>8</v>
      </c>
      <c r="CP13" s="6">
        <v>9</v>
      </c>
      <c r="CQ13" s="6">
        <v>10</v>
      </c>
      <c r="CR13" s="6" t="s">
        <v>138</v>
      </c>
    </row>
    <row r="14" spans="1:96" x14ac:dyDescent="0.25">
      <c r="C14" s="6" t="s">
        <v>3</v>
      </c>
      <c r="D14" s="6" t="s">
        <v>2</v>
      </c>
      <c r="J14" s="6">
        <v>9</v>
      </c>
      <c r="K14" s="34">
        <f t="array" aca="1" ref="K14" ca="1">SUM(IF(Input!AC28:AL28,IF(AJ29:AS29,0,J43:S43),0))</f>
        <v>0</v>
      </c>
      <c r="L14" s="34">
        <f t="array" aca="1" ref="L14" ca="1">SUM(IF(Input!AC28:AL28,IF(AJ29:AS29,J43:S43,0),0))</f>
        <v>1215857.5572653173</v>
      </c>
      <c r="M14" s="34">
        <f ca="1"/>
        <v>1215857.5572653173</v>
      </c>
      <c r="N14" s="34">
        <f t="array" aca="1" ref="N14" ca="1">SUM(IF(Input!AC28:AL28,0,J43:S43))</f>
        <v>4444509.9470382873</v>
      </c>
      <c r="O14" s="34">
        <f ca="1"/>
        <v>5660367.5043036044</v>
      </c>
      <c r="P14" s="38"/>
      <c r="Q14" s="6">
        <v>9</v>
      </c>
      <c r="R14" s="34">
        <v>1215857.5572653173</v>
      </c>
      <c r="S14" s="34">
        <v>1225186.6355784321</v>
      </c>
      <c r="T14" s="34">
        <v>4444509.9470382873</v>
      </c>
      <c r="U14" s="34">
        <v>4494944.7157217814</v>
      </c>
      <c r="V14" s="34">
        <v>4454594.4643480256</v>
      </c>
      <c r="W14" s="34">
        <v>-40350.251373755746</v>
      </c>
      <c r="X14" s="34">
        <v>789676.77447083255</v>
      </c>
      <c r="Y14" s="50">
        <v>0.17767465567200583</v>
      </c>
      <c r="Z14" s="34">
        <v>198361.34931088748</v>
      </c>
      <c r="AA14" s="34">
        <v>668976.11860276607</v>
      </c>
      <c r="AB14" s="34">
        <v>411076.98244357918</v>
      </c>
      <c r="AG14" s="9" t="s">
        <v>24</v>
      </c>
      <c r="AH14" s="6"/>
      <c r="AI14" s="6"/>
      <c r="AJ14" s="6"/>
      <c r="CG14" s="6" t="s">
        <v>3</v>
      </c>
      <c r="CH14" s="19">
        <f t="array" ref="CH14:CQ14">MapDiagsToExpPeriod</f>
        <v>1</v>
      </c>
      <c r="CI14" s="19">
        <v>1</v>
      </c>
      <c r="CJ14" s="19">
        <v>0</v>
      </c>
      <c r="CK14" s="19">
        <v>2</v>
      </c>
      <c r="CL14" s="19">
        <v>3</v>
      </c>
      <c r="CM14" s="19">
        <v>3</v>
      </c>
      <c r="CN14" s="19">
        <v>3</v>
      </c>
      <c r="CO14" s="19">
        <v>3</v>
      </c>
      <c r="CP14" s="19">
        <v>4</v>
      </c>
      <c r="CQ14" s="19">
        <v>4</v>
      </c>
      <c r="CR14" s="19">
        <f>RefExp</f>
        <v>3</v>
      </c>
    </row>
    <row r="15" spans="1:96" x14ac:dyDescent="0.25">
      <c r="C15" s="11">
        <v>3</v>
      </c>
      <c r="D15" s="11">
        <v>1</v>
      </c>
      <c r="J15" s="6">
        <v>10</v>
      </c>
      <c r="K15" s="34">
        <f t="array" aca="1" ref="K15" ca="1">SUM(IF(Input!AC29:AL29,IF(AJ30:AS30,0,J44:S44),0))</f>
        <v>0</v>
      </c>
      <c r="L15" s="34">
        <f t="array" aca="1" ref="L15" ca="1">SUM(IF(Input!AC29:AL29,IF(AJ30:AS30,J44:S44,0),0))</f>
        <v>375286.03885649296</v>
      </c>
      <c r="M15" s="34">
        <f ca="1"/>
        <v>375286.03885649296</v>
      </c>
      <c r="N15" s="34">
        <f t="array" aca="1" ref="N15" ca="1">SUM(IF(Input!AC29:AL29,0,J44:S44))</f>
        <v>4180385.9588793372</v>
      </c>
      <c r="O15" s="34">
        <f ca="1"/>
        <v>4555671.99773583</v>
      </c>
      <c r="P15" s="38"/>
      <c r="Q15" s="6">
        <v>10</v>
      </c>
      <c r="R15" s="34">
        <v>375286.03885649296</v>
      </c>
      <c r="S15" s="34">
        <v>378915.82112362166</v>
      </c>
      <c r="T15" s="34">
        <v>4180385.9588793372</v>
      </c>
      <c r="U15" s="34">
        <v>4300064.7968058921</v>
      </c>
      <c r="V15" s="34">
        <v>4173816.0577527722</v>
      </c>
      <c r="W15" s="34">
        <v>-126248.73905311991</v>
      </c>
      <c r="X15" s="34">
        <v>1115778.907841621</v>
      </c>
      <c r="Y15" s="50">
        <v>0.26690810820270167</v>
      </c>
      <c r="Z15" s="34">
        <v>95768.655157428366</v>
      </c>
      <c r="AA15" s="34">
        <v>1034285.2335242371</v>
      </c>
      <c r="AB15" s="34">
        <v>375878.20005311968</v>
      </c>
      <c r="AG15" s="9" t="s">
        <v>25</v>
      </c>
      <c r="AH15" s="6"/>
      <c r="AI15" s="6"/>
      <c r="AJ15" s="6"/>
      <c r="CG15" s="6" t="s">
        <v>2</v>
      </c>
      <c r="CH15" s="19">
        <f t="array" ref="CH15:CQ15">MapDiagsToDevPeriod</f>
        <v>0</v>
      </c>
      <c r="CI15" s="19">
        <v>1</v>
      </c>
      <c r="CJ15" s="19">
        <v>1</v>
      </c>
      <c r="CK15" s="19">
        <v>2</v>
      </c>
      <c r="CL15" s="19">
        <v>2</v>
      </c>
      <c r="CM15" s="19">
        <v>2</v>
      </c>
      <c r="CN15" s="19">
        <v>2</v>
      </c>
      <c r="CO15" s="19">
        <v>2</v>
      </c>
      <c r="CP15" s="19">
        <v>3</v>
      </c>
      <c r="CQ15" s="19">
        <v>4</v>
      </c>
      <c r="CR15" s="19">
        <f>RefDev</f>
        <v>1</v>
      </c>
    </row>
    <row r="16" spans="1:96" x14ac:dyDescent="0.25">
      <c r="J16" s="35" t="s">
        <v>57</v>
      </c>
      <c r="K16" s="36">
        <f ca="1">SUM(K6:K15)</f>
        <v>10560238.476480769</v>
      </c>
      <c r="L16" s="36">
        <f t="shared" ref="L16:O16" ca="1" si="2">SUM(L6:L15)</f>
        <v>22305303.912028827</v>
      </c>
      <c r="M16" s="36">
        <f t="shared" ca="1" si="2"/>
        <v>32865542.388509601</v>
      </c>
      <c r="N16" s="36">
        <f t="shared" ca="1" si="2"/>
        <v>18963317.700304113</v>
      </c>
      <c r="O16" s="36">
        <f t="shared" ca="1" si="2"/>
        <v>51828860.088813707</v>
      </c>
      <c r="P16" s="38"/>
      <c r="Q16" s="35" t="s">
        <v>57</v>
      </c>
      <c r="R16" s="36">
        <v>22305303.91202883</v>
      </c>
      <c r="S16" s="36">
        <v>22279693.646076042</v>
      </c>
      <c r="T16" s="36">
        <v>18963317.700304113</v>
      </c>
      <c r="U16" s="36">
        <v>19208062.167568333</v>
      </c>
      <c r="V16" s="36">
        <v>18946950.147307932</v>
      </c>
      <c r="W16" s="36">
        <v>-261112.02026040107</v>
      </c>
      <c r="X16" s="36">
        <v>2543012.0425905343</v>
      </c>
      <c r="Y16" s="51">
        <v>0.13410164206391756</v>
      </c>
      <c r="Z16" s="36">
        <v>948194.86653948121</v>
      </c>
      <c r="AA16" s="36">
        <v>2401942.0258128028</v>
      </c>
      <c r="AB16" s="36">
        <v>815267.5928298682</v>
      </c>
      <c r="AG16" s="9" t="s">
        <v>26</v>
      </c>
      <c r="AH16" s="6"/>
      <c r="AI16" s="6"/>
      <c r="AJ16" s="6"/>
      <c r="CA16" s="53"/>
    </row>
    <row r="17" spans="1:98" x14ac:dyDescent="0.25">
      <c r="D17" s="5"/>
      <c r="E17" s="20" t="str">
        <f>IF(RefExp+RefDev=RefPay+1,"Choose different reference periods.","")</f>
        <v/>
      </c>
      <c r="Q17" s="38"/>
    </row>
    <row r="18" spans="1:98" x14ac:dyDescent="0.25">
      <c r="C18" s="4" t="s">
        <v>11</v>
      </c>
      <c r="H18" s="4" t="s">
        <v>35</v>
      </c>
      <c r="I18" s="5"/>
      <c r="J18" s="5"/>
      <c r="K18" s="5"/>
      <c r="L18" s="5"/>
      <c r="M18" s="5"/>
      <c r="N18" s="5"/>
      <c r="T18" s="5"/>
      <c r="U18" s="4" t="s">
        <v>21</v>
      </c>
      <c r="V18" s="5"/>
      <c r="W18" s="5"/>
      <c r="X18" s="5"/>
      <c r="Y18" s="5"/>
      <c r="Z18" s="5"/>
      <c r="AA18" s="5"/>
      <c r="AG18" s="5"/>
      <c r="AH18" s="4" t="s">
        <v>37</v>
      </c>
      <c r="AI18" s="5"/>
      <c r="AJ18" s="5"/>
      <c r="AK18" s="5"/>
      <c r="AL18" s="5"/>
      <c r="AM18" s="5"/>
      <c r="AN18" s="5"/>
      <c r="AU18" s="4" t="s">
        <v>29</v>
      </c>
      <c r="AV18" s="5"/>
      <c r="AW18" s="5"/>
      <c r="AX18" s="5"/>
      <c r="AY18" s="5"/>
      <c r="AZ18" s="5"/>
      <c r="BA18" s="5"/>
      <c r="BI18" s="4" t="s">
        <v>30</v>
      </c>
      <c r="BJ18" s="5"/>
      <c r="BK18" s="5"/>
      <c r="BL18" s="5"/>
      <c r="BM18" s="5"/>
      <c r="BN18" s="5"/>
      <c r="BO18" s="5"/>
      <c r="BX18" s="4" t="s">
        <v>130</v>
      </c>
    </row>
    <row r="19" spans="1:98" x14ac:dyDescent="0.25">
      <c r="A19" s="19" t="s">
        <v>142</v>
      </c>
      <c r="B19" s="19" t="s">
        <v>143</v>
      </c>
      <c r="C19" s="6" t="s">
        <v>129</v>
      </c>
      <c r="D19" s="6" t="s">
        <v>117</v>
      </c>
      <c r="E19" s="6" t="s">
        <v>118</v>
      </c>
      <c r="F19" s="6" t="s">
        <v>78</v>
      </c>
      <c r="H19" s="6" t="s">
        <v>1</v>
      </c>
      <c r="I19" s="6" t="s">
        <v>2</v>
      </c>
      <c r="J19" s="6">
        <v>1</v>
      </c>
      <c r="K19" s="6">
        <v>2</v>
      </c>
      <c r="L19" s="6">
        <v>3</v>
      </c>
      <c r="M19" s="6">
        <v>4</v>
      </c>
      <c r="N19" s="6">
        <v>5</v>
      </c>
      <c r="O19" s="6">
        <v>6</v>
      </c>
      <c r="P19" s="6">
        <v>7</v>
      </c>
      <c r="Q19" s="6">
        <v>8</v>
      </c>
      <c r="R19" s="6">
        <v>9</v>
      </c>
      <c r="S19" s="6">
        <v>10</v>
      </c>
      <c r="U19" s="6" t="s">
        <v>1</v>
      </c>
      <c r="V19" s="6" t="s">
        <v>2</v>
      </c>
      <c r="W19" s="6">
        <v>1</v>
      </c>
      <c r="X19" s="6">
        <v>2</v>
      </c>
      <c r="Y19" s="6">
        <v>3</v>
      </c>
      <c r="Z19" s="6">
        <v>4</v>
      </c>
      <c r="AA19" s="6">
        <v>5</v>
      </c>
      <c r="AB19" s="6">
        <v>6</v>
      </c>
      <c r="AC19" s="6">
        <v>7</v>
      </c>
      <c r="AD19" s="6">
        <v>8</v>
      </c>
      <c r="AE19" s="6">
        <v>9</v>
      </c>
      <c r="AF19" s="6">
        <v>10</v>
      </c>
      <c r="AH19" s="6" t="s">
        <v>1</v>
      </c>
      <c r="AI19" s="6" t="s">
        <v>2</v>
      </c>
      <c r="AJ19" s="6">
        <v>1</v>
      </c>
      <c r="AK19" s="6">
        <v>2</v>
      </c>
      <c r="AL19" s="6">
        <v>3</v>
      </c>
      <c r="AM19" s="6">
        <v>4</v>
      </c>
      <c r="AN19" s="6">
        <v>5</v>
      </c>
      <c r="AO19" s="6">
        <v>6</v>
      </c>
      <c r="AP19" s="6">
        <v>7</v>
      </c>
      <c r="AQ19" s="6">
        <v>8</v>
      </c>
      <c r="AR19" s="6">
        <v>9</v>
      </c>
      <c r="AS19" s="6">
        <v>10</v>
      </c>
      <c r="AU19" s="6" t="s">
        <v>1</v>
      </c>
      <c r="AV19" s="6" t="s">
        <v>2</v>
      </c>
      <c r="AW19" s="6">
        <v>1</v>
      </c>
      <c r="AX19" s="6">
        <v>2</v>
      </c>
      <c r="AY19" s="6">
        <v>3</v>
      </c>
      <c r="AZ19" s="6">
        <v>4</v>
      </c>
      <c r="BA19" s="6">
        <v>5</v>
      </c>
      <c r="BB19" s="6">
        <v>6</v>
      </c>
      <c r="BC19" s="6">
        <v>7</v>
      </c>
      <c r="BD19" s="6">
        <v>8</v>
      </c>
      <c r="BE19" s="6">
        <v>9</v>
      </c>
      <c r="BF19" s="6">
        <v>10</v>
      </c>
      <c r="BG19" s="7" t="s">
        <v>28</v>
      </c>
      <c r="BI19" s="6" t="s">
        <v>1</v>
      </c>
      <c r="BJ19" s="6" t="s">
        <v>2</v>
      </c>
      <c r="BK19" s="6">
        <v>1</v>
      </c>
      <c r="BL19" s="6">
        <v>2</v>
      </c>
      <c r="BM19" s="6">
        <v>3</v>
      </c>
      <c r="BN19" s="6">
        <v>4</v>
      </c>
      <c r="BO19" s="6">
        <v>5</v>
      </c>
      <c r="BP19" s="6">
        <v>6</v>
      </c>
      <c r="BQ19" s="6">
        <v>7</v>
      </c>
      <c r="BR19" s="6">
        <v>8</v>
      </c>
      <c r="BS19" s="6">
        <v>9</v>
      </c>
      <c r="BT19" s="6">
        <v>10</v>
      </c>
      <c r="BU19" s="7" t="s">
        <v>28</v>
      </c>
      <c r="BW19" s="6" t="s">
        <v>106</v>
      </c>
      <c r="BX19" s="6"/>
      <c r="BY19" s="6" t="s">
        <v>135</v>
      </c>
      <c r="BZ19" s="6" t="s">
        <v>136</v>
      </c>
      <c r="CA19" s="6" t="s">
        <v>134</v>
      </c>
      <c r="CB19" s="6" t="s">
        <v>3</v>
      </c>
      <c r="CC19" s="6" t="s">
        <v>2</v>
      </c>
      <c r="CE19" s="6" t="s">
        <v>133</v>
      </c>
      <c r="CF19" s="6" t="s">
        <v>139</v>
      </c>
      <c r="CG19" s="6" t="s">
        <v>131</v>
      </c>
      <c r="CH19" s="6" t="s">
        <v>132</v>
      </c>
      <c r="CI19" s="6">
        <v>1</v>
      </c>
      <c r="CJ19" s="6">
        <v>2</v>
      </c>
      <c r="CK19" s="6">
        <v>3</v>
      </c>
      <c r="CL19" s="6">
        <v>4</v>
      </c>
      <c r="CM19" s="6">
        <v>5</v>
      </c>
      <c r="CN19" s="6">
        <v>6</v>
      </c>
      <c r="CO19" s="6">
        <v>7</v>
      </c>
      <c r="CP19" s="6">
        <v>8</v>
      </c>
      <c r="CQ19" s="6">
        <v>9</v>
      </c>
      <c r="CR19" s="6">
        <v>10</v>
      </c>
    </row>
    <row r="20" spans="1:98" x14ac:dyDescent="0.25">
      <c r="A20" s="19">
        <v>0</v>
      </c>
      <c r="B20" s="19">
        <v>0</v>
      </c>
      <c r="C20" s="18" t="s">
        <v>12</v>
      </c>
      <c r="D20" s="64"/>
      <c r="E20" s="64"/>
      <c r="F20" s="8">
        <v>13.260354282568715</v>
      </c>
      <c r="H20" s="6" t="s">
        <v>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6" t="s">
        <v>3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H20" s="6" t="s">
        <v>3</v>
      </c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U20" s="6" t="s">
        <v>3</v>
      </c>
      <c r="AV20" s="29" t="s">
        <v>38</v>
      </c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22">
        <v>0</v>
      </c>
      <c r="BI20" s="6" t="s">
        <v>3</v>
      </c>
      <c r="BJ20" s="29" t="s">
        <v>38</v>
      </c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22">
        <f>NumCellsIncluded</f>
        <v>38</v>
      </c>
      <c r="BW20" s="19">
        <f t="shared" ref="BW20:BW37" si="3">IF(CE20,IF(CB20,1,IF(CC20,2,"")),"")</f>
        <v>1</v>
      </c>
      <c r="BX20" s="6" t="s">
        <v>3</v>
      </c>
      <c r="BY20" s="19">
        <f t="shared" ref="BY20:BY37" si="4">IF(CB20,NumExpPars,IF(CC20,NumDevPars,""))</f>
        <v>4</v>
      </c>
      <c r="BZ20" s="19">
        <f t="shared" ref="BZ20:BZ37" si="5">IF(CE20,IF(BX20&lt;&gt;BX19,1,BZ19+1),"")</f>
        <v>1</v>
      </c>
      <c r="CA20" s="19">
        <f>IF(CD20,IF(BZ20&gt;NumPayPars,BZ20,INDEX(#REF!,BZ20)),BZ20)</f>
        <v>1</v>
      </c>
      <c r="CB20" t="b">
        <f t="shared" ref="CB20:CC35" si="6">$BX20=CB$19</f>
        <v>1</v>
      </c>
      <c r="CC20" t="b">
        <f t="shared" si="6"/>
        <v>0</v>
      </c>
      <c r="CE20" t="b">
        <f t="shared" ref="CE20:CE37" si="7">BX20&lt;&gt;""</f>
        <v>1</v>
      </c>
      <c r="CF20" s="65" t="str">
        <f t="shared" ref="CF20:CF37" si="8">IF(CB20,"α",IF(CC20,"β",""))&amp;IF(CE20,INDEX(SubNums,CA20+1),"")</f>
        <v>α₁</v>
      </c>
      <c r="CG20" s="19">
        <f t="shared" ref="CG20:CG37" si="9">IF(CB20,INDEX(ExpParStart,BZ20),IF(CC20,INDEX(DevParStart,BZ20),""))</f>
        <v>1</v>
      </c>
      <c r="CH20" s="19">
        <f t="shared" ref="CH20:CH37" si="10">IF(CB20,INDEX(ExpParEnd,BZ20),IF(CC20,INDEX(DevParEnd,BZ20),""))</f>
        <v>3</v>
      </c>
      <c r="CI20" s="19">
        <f t="shared" ref="CI20:CR20" ca="1" si="11">IF($CE20,IF(OFFSET(CH$13,$BW20,0)=0,0,IF(OFFSET(CH$13,$BW20,0)=$CA20,SIGN(CH$13-OFFSET($CR$13,$BW20,0)),0)+OFFSET(CI20,0,SIGN(OFFSET($CR$13,$BW20,0)-CH$13))),"")</f>
        <v>-2</v>
      </c>
      <c r="CJ20" s="19">
        <f t="shared" ca="1" si="11"/>
        <v>-1</v>
      </c>
      <c r="CK20" s="19">
        <f t="shared" ca="1" si="11"/>
        <v>0</v>
      </c>
      <c r="CL20" s="19">
        <f t="shared" ca="1" si="11"/>
        <v>0</v>
      </c>
      <c r="CM20" s="19">
        <f t="shared" ca="1" si="11"/>
        <v>0</v>
      </c>
      <c r="CN20" s="19">
        <f t="shared" ca="1" si="11"/>
        <v>0</v>
      </c>
      <c r="CO20" s="19">
        <f t="shared" ca="1" si="11"/>
        <v>0</v>
      </c>
      <c r="CP20" s="19">
        <f t="shared" ca="1" si="11"/>
        <v>0</v>
      </c>
      <c r="CQ20" s="19">
        <f t="shared" ca="1" si="11"/>
        <v>0</v>
      </c>
      <c r="CR20" s="19">
        <f t="shared" ca="1" si="11"/>
        <v>0</v>
      </c>
      <c r="CT20" s="19"/>
    </row>
    <row r="21" spans="1:98" x14ac:dyDescent="0.25">
      <c r="A21" s="19">
        <f t="array" ref="A21:A38">BW20:BW37</f>
        <v>1</v>
      </c>
      <c r="B21" s="19">
        <f t="array" ref="B21:B38">CA20:CA37</f>
        <v>1</v>
      </c>
      <c r="C21" s="6" t="str">
        <f t="array" ref="C21:E38">CF20:CH37</f>
        <v>α₁</v>
      </c>
      <c r="D21" s="64">
        <v>1</v>
      </c>
      <c r="E21" s="64">
        <v>3</v>
      </c>
      <c r="F21" s="8">
        <v>0.36656040892037156</v>
      </c>
      <c r="H21" s="6">
        <v>1</v>
      </c>
      <c r="I21" s="7"/>
      <c r="J21" s="58">
        <f t="array" ref="J21:S30">Input!CleanData</f>
        <v>357848</v>
      </c>
      <c r="K21" s="58">
        <v>766940</v>
      </c>
      <c r="L21" s="58">
        <v>610542</v>
      </c>
      <c r="M21" s="58">
        <v>482940</v>
      </c>
      <c r="N21" s="58">
        <v>527326</v>
      </c>
      <c r="O21" s="58">
        <v>574398</v>
      </c>
      <c r="P21" s="58">
        <v>146342</v>
      </c>
      <c r="Q21" s="58">
        <v>139950</v>
      </c>
      <c r="R21" s="58">
        <v>227229</v>
      </c>
      <c r="S21" s="58">
        <v>67948</v>
      </c>
      <c r="U21" s="6">
        <v>1</v>
      </c>
      <c r="V21" s="7"/>
      <c r="W21" s="11" t="b">
        <v>1</v>
      </c>
      <c r="X21" s="11" t="b">
        <v>1</v>
      </c>
      <c r="Y21" s="11" t="b">
        <v>1</v>
      </c>
      <c r="Z21" s="11" t="b">
        <v>1</v>
      </c>
      <c r="AA21" s="11" t="b">
        <v>1</v>
      </c>
      <c r="AB21" s="11" t="b">
        <v>0</v>
      </c>
      <c r="AC21" s="11" t="b">
        <v>1</v>
      </c>
      <c r="AD21" s="11" t="b">
        <v>1</v>
      </c>
      <c r="AE21" s="11" t="b">
        <v>1</v>
      </c>
      <c r="AF21" s="11" t="b">
        <v>1</v>
      </c>
      <c r="AH21" s="6">
        <v>1</v>
      </c>
      <c r="AI21" s="7"/>
      <c r="AJ21" s="8" t="b">
        <f t="array" ref="AJ21:AS30">IF(Input!InTriangle,IF(Input!HasValidInput,IF(OverrideDiagonals,OverrideCells,FALSE),FALSE),FALSE)</f>
        <v>1</v>
      </c>
      <c r="AK21" s="8" t="b">
        <v>0</v>
      </c>
      <c r="AL21" s="8" t="b">
        <v>0</v>
      </c>
      <c r="AM21" s="8" t="b">
        <v>0</v>
      </c>
      <c r="AN21" s="8" t="b">
        <v>0</v>
      </c>
      <c r="AO21" s="8" t="b">
        <v>0</v>
      </c>
      <c r="AP21" s="8" t="b">
        <v>1</v>
      </c>
      <c r="AQ21" s="8" t="b">
        <v>1</v>
      </c>
      <c r="AR21" s="8" t="b">
        <v>1</v>
      </c>
      <c r="AS21" s="8" t="b">
        <v>1</v>
      </c>
      <c r="AU21" s="6">
        <v>1</v>
      </c>
      <c r="AV21" s="22">
        <v>0</v>
      </c>
      <c r="AW21" s="23">
        <f t="array" ref="AW21:BF30">IF(Input!InTriangle,IF(IncludedDataPoints,1,0)+LookupIncludedShifted,"")</f>
        <v>1</v>
      </c>
      <c r="AX21" s="23">
        <v>1</v>
      </c>
      <c r="AY21" s="23">
        <v>1</v>
      </c>
      <c r="AZ21" s="23">
        <v>1</v>
      </c>
      <c r="BA21" s="23">
        <v>1</v>
      </c>
      <c r="BB21" s="23">
        <v>1</v>
      </c>
      <c r="BC21" s="23">
        <v>2</v>
      </c>
      <c r="BD21" s="23">
        <v>3</v>
      </c>
      <c r="BE21" s="23">
        <v>4</v>
      </c>
      <c r="BF21" s="23">
        <v>5</v>
      </c>
      <c r="BG21" s="22">
        <f>BF21</f>
        <v>5</v>
      </c>
      <c r="BI21" s="6">
        <v>1</v>
      </c>
      <c r="BJ21" s="22">
        <f>NumCellsIncluded</f>
        <v>38</v>
      </c>
      <c r="BK21" s="23">
        <f t="array" ref="BK21:BT30">IF(IncludedDataPoints,0,1)+LookupExtrapolatedShifted</f>
        <v>38</v>
      </c>
      <c r="BL21" s="23">
        <v>39</v>
      </c>
      <c r="BM21" s="23">
        <v>40</v>
      </c>
      <c r="BN21" s="23">
        <v>41</v>
      </c>
      <c r="BO21" s="23">
        <v>42</v>
      </c>
      <c r="BP21" s="23">
        <v>43</v>
      </c>
      <c r="BQ21" s="23">
        <v>43</v>
      </c>
      <c r="BR21" s="23">
        <v>43</v>
      </c>
      <c r="BS21" s="23">
        <v>43</v>
      </c>
      <c r="BT21" s="23">
        <v>43</v>
      </c>
      <c r="BU21" s="22">
        <f>BT21</f>
        <v>43</v>
      </c>
      <c r="BW21" s="19">
        <f t="shared" si="3"/>
        <v>1</v>
      </c>
      <c r="BX21" s="6" t="str">
        <f t="shared" ref="BX21:BX37" si="12">IF(CE20,IF(BZ20&lt;BY20,BX20,IF(BX20="Exp","Dev","")),"")</f>
        <v>Exp</v>
      </c>
      <c r="BY21" s="19">
        <f t="shared" si="4"/>
        <v>4</v>
      </c>
      <c r="BZ21" s="19">
        <f t="shared" si="5"/>
        <v>2</v>
      </c>
      <c r="CA21" s="19">
        <f>IF(CD21,IF(BZ21&gt;NumPayPars,BZ21,INDEX(#REF!,BZ21)),BZ21)</f>
        <v>2</v>
      </c>
      <c r="CB21" t="b">
        <f t="shared" si="6"/>
        <v>1</v>
      </c>
      <c r="CC21" t="b">
        <f t="shared" si="6"/>
        <v>0</v>
      </c>
      <c r="CE21" t="b">
        <f t="shared" si="7"/>
        <v>1</v>
      </c>
      <c r="CF21" s="65" t="str">
        <f t="shared" si="8"/>
        <v>α₂</v>
      </c>
      <c r="CG21" s="19">
        <f t="shared" si="9"/>
        <v>3</v>
      </c>
      <c r="CH21" s="19">
        <f t="shared" si="10"/>
        <v>4</v>
      </c>
      <c r="CI21" s="19">
        <f t="shared" ref="CI21:CR21" ca="1" si="13">IF($CE21,IF(OFFSET(CH$13,$BW21,0)=0,0,IF(OFFSET(CH$13,$BW21,0)=$CA21,SIGN(CH$13-OFFSET($CR$13,$BW21,0)),0)+OFFSET(CI21,0,SIGN(OFFSET($CR$13,$BW21,0)-CH$13))),"")</f>
        <v>0</v>
      </c>
      <c r="CJ21" s="19">
        <f t="shared" ca="1" si="13"/>
        <v>0</v>
      </c>
      <c r="CK21" s="19">
        <f t="shared" ca="1" si="13"/>
        <v>0</v>
      </c>
      <c r="CL21" s="19">
        <f t="shared" ca="1" si="13"/>
        <v>1</v>
      </c>
      <c r="CM21" s="19">
        <f t="shared" ca="1" si="13"/>
        <v>1</v>
      </c>
      <c r="CN21" s="19">
        <f t="shared" ca="1" si="13"/>
        <v>1</v>
      </c>
      <c r="CO21" s="19">
        <f t="shared" ca="1" si="13"/>
        <v>1</v>
      </c>
      <c r="CP21" s="19">
        <f t="shared" ca="1" si="13"/>
        <v>1</v>
      </c>
      <c r="CQ21" s="19">
        <f t="shared" ca="1" si="13"/>
        <v>1</v>
      </c>
      <c r="CR21" s="19">
        <f t="shared" ca="1" si="13"/>
        <v>1</v>
      </c>
      <c r="CT21" s="19"/>
    </row>
    <row r="22" spans="1:98" x14ac:dyDescent="0.25">
      <c r="A22" s="19">
        <v>1</v>
      </c>
      <c r="B22" s="19">
        <v>2</v>
      </c>
      <c r="C22" s="6" t="str">
        <v>α₂</v>
      </c>
      <c r="D22" s="64">
        <v>3</v>
      </c>
      <c r="E22" s="64">
        <v>4</v>
      </c>
      <c r="F22" s="8">
        <v>-0.60593869945522028</v>
      </c>
      <c r="G22" s="5"/>
      <c r="H22" s="6">
        <v>2</v>
      </c>
      <c r="I22" s="7"/>
      <c r="J22" s="58">
        <v>352118</v>
      </c>
      <c r="K22" s="58">
        <v>884021</v>
      </c>
      <c r="L22" s="58">
        <v>933894</v>
      </c>
      <c r="M22" s="58">
        <v>1183289</v>
      </c>
      <c r="N22" s="58">
        <v>445745</v>
      </c>
      <c r="O22" s="58">
        <v>320996</v>
      </c>
      <c r="P22" s="58">
        <v>527804</v>
      </c>
      <c r="Q22" s="58">
        <v>266172</v>
      </c>
      <c r="R22" s="58">
        <v>425046</v>
      </c>
      <c r="S22" s="1" t="str">
        <v/>
      </c>
      <c r="U22" s="6">
        <v>2</v>
      </c>
      <c r="V22" s="7"/>
      <c r="W22" s="11" t="b">
        <v>1</v>
      </c>
      <c r="X22" s="11" t="b">
        <v>1</v>
      </c>
      <c r="Y22" s="11" t="b">
        <v>1</v>
      </c>
      <c r="Z22" s="11" t="b">
        <v>1</v>
      </c>
      <c r="AA22" s="11" t="b">
        <v>1</v>
      </c>
      <c r="AB22" s="11" t="b">
        <v>1</v>
      </c>
      <c r="AC22" s="11" t="b">
        <v>1</v>
      </c>
      <c r="AD22" s="11" t="b">
        <v>1</v>
      </c>
      <c r="AE22" s="11" t="b">
        <v>1</v>
      </c>
      <c r="AF22" s="15"/>
      <c r="AH22" s="6">
        <v>2</v>
      </c>
      <c r="AI22" s="7"/>
      <c r="AJ22" s="8" t="b">
        <v>0</v>
      </c>
      <c r="AK22" s="8" t="b">
        <v>0</v>
      </c>
      <c r="AL22" s="8" t="b">
        <v>0</v>
      </c>
      <c r="AM22" s="8" t="b">
        <v>0</v>
      </c>
      <c r="AN22" s="8" t="b">
        <v>1</v>
      </c>
      <c r="AO22" s="8" t="b">
        <v>1</v>
      </c>
      <c r="AP22" s="8" t="b">
        <v>1</v>
      </c>
      <c r="AQ22" s="8" t="b">
        <v>1</v>
      </c>
      <c r="AR22" s="8" t="b">
        <v>1</v>
      </c>
      <c r="AS22" s="14" t="b">
        <v>0</v>
      </c>
      <c r="AU22" s="6">
        <v>2</v>
      </c>
      <c r="AV22" s="22">
        <f>BF21</f>
        <v>5</v>
      </c>
      <c r="AW22" s="23">
        <v>5</v>
      </c>
      <c r="AX22" s="23">
        <v>5</v>
      </c>
      <c r="AY22" s="23">
        <v>5</v>
      </c>
      <c r="AZ22" s="23">
        <v>5</v>
      </c>
      <c r="BA22" s="23">
        <v>6</v>
      </c>
      <c r="BB22" s="23">
        <v>7</v>
      </c>
      <c r="BC22" s="23">
        <v>8</v>
      </c>
      <c r="BD22" s="23">
        <v>9</v>
      </c>
      <c r="BE22" s="23">
        <v>10</v>
      </c>
      <c r="BF22" s="25" t="str">
        <v/>
      </c>
      <c r="BG22" s="22">
        <f>BE22</f>
        <v>10</v>
      </c>
      <c r="BI22" s="6">
        <v>2</v>
      </c>
      <c r="BJ22" s="22">
        <f>BT21</f>
        <v>43</v>
      </c>
      <c r="BK22" s="23">
        <v>44</v>
      </c>
      <c r="BL22" s="23">
        <v>45</v>
      </c>
      <c r="BM22" s="23">
        <v>46</v>
      </c>
      <c r="BN22" s="23">
        <v>47</v>
      </c>
      <c r="BO22" s="23">
        <v>47</v>
      </c>
      <c r="BP22" s="23">
        <v>47</v>
      </c>
      <c r="BQ22" s="23">
        <v>47</v>
      </c>
      <c r="BR22" s="23">
        <v>47</v>
      </c>
      <c r="BS22" s="23">
        <v>47</v>
      </c>
      <c r="BT22" s="24">
        <v>48</v>
      </c>
      <c r="BU22" s="22">
        <f t="shared" ref="BU22:BU30" si="14">BT22</f>
        <v>48</v>
      </c>
      <c r="BW22" s="19">
        <f t="shared" si="3"/>
        <v>1</v>
      </c>
      <c r="BX22" s="6" t="str">
        <f t="shared" si="12"/>
        <v>Exp</v>
      </c>
      <c r="BY22" s="19">
        <f t="shared" si="4"/>
        <v>4</v>
      </c>
      <c r="BZ22" s="19">
        <f t="shared" si="5"/>
        <v>3</v>
      </c>
      <c r="CA22" s="19">
        <f>IF(CD22,IF(BZ22&gt;NumPayPars,BZ22,INDEX(#REF!,BZ22)),BZ22)</f>
        <v>3</v>
      </c>
      <c r="CB22" t="b">
        <f t="shared" si="6"/>
        <v>1</v>
      </c>
      <c r="CC22" t="b">
        <f t="shared" si="6"/>
        <v>0</v>
      </c>
      <c r="CE22" t="b">
        <f t="shared" si="7"/>
        <v>1</v>
      </c>
      <c r="CF22" s="65" t="str">
        <f t="shared" si="8"/>
        <v>α₃</v>
      </c>
      <c r="CG22" s="19">
        <f t="shared" si="9"/>
        <v>4</v>
      </c>
      <c r="CH22" s="19">
        <f t="shared" si="10"/>
        <v>8</v>
      </c>
      <c r="CI22" s="19">
        <f t="shared" ref="CI22:CR22" ca="1" si="15">IF($CE22,IF(OFFSET(CH$13,$BW22,0)=0,0,IF(OFFSET(CH$13,$BW22,0)=$CA22,SIGN(CH$13-OFFSET($CR$13,$BW22,0)),0)+OFFSET(CI22,0,SIGN(OFFSET($CR$13,$BW22,0)-CH$13))),"")</f>
        <v>0</v>
      </c>
      <c r="CJ22" s="19">
        <f t="shared" ca="1" si="15"/>
        <v>0</v>
      </c>
      <c r="CK22" s="19">
        <f t="shared" ca="1" si="15"/>
        <v>0</v>
      </c>
      <c r="CL22" s="19">
        <f t="shared" ca="1" si="15"/>
        <v>0</v>
      </c>
      <c r="CM22" s="19">
        <f t="shared" ca="1" si="15"/>
        <v>1</v>
      </c>
      <c r="CN22" s="19">
        <f t="shared" ca="1" si="15"/>
        <v>2</v>
      </c>
      <c r="CO22" s="19">
        <f t="shared" ca="1" si="15"/>
        <v>3</v>
      </c>
      <c r="CP22" s="19">
        <f t="shared" ca="1" si="15"/>
        <v>4</v>
      </c>
      <c r="CQ22" s="19">
        <f t="shared" ca="1" si="15"/>
        <v>4</v>
      </c>
      <c r="CR22" s="19">
        <f t="shared" ca="1" si="15"/>
        <v>4</v>
      </c>
      <c r="CT22" s="19"/>
    </row>
    <row r="23" spans="1:98" x14ac:dyDescent="0.25">
      <c r="A23" s="19">
        <v>1</v>
      </c>
      <c r="B23" s="19">
        <v>3</v>
      </c>
      <c r="C23" s="6" t="str">
        <v>α₃</v>
      </c>
      <c r="D23" s="64">
        <v>4</v>
      </c>
      <c r="E23" s="64">
        <v>8</v>
      </c>
      <c r="F23" s="8">
        <v>0.15381493567849649</v>
      </c>
      <c r="H23" s="6">
        <v>3</v>
      </c>
      <c r="I23" s="7"/>
      <c r="J23" s="58">
        <v>290507</v>
      </c>
      <c r="K23" s="58">
        <v>1001799</v>
      </c>
      <c r="L23" s="58">
        <v>926219</v>
      </c>
      <c r="M23" s="58">
        <v>1016654</v>
      </c>
      <c r="N23" s="58">
        <v>750816</v>
      </c>
      <c r="O23" s="58">
        <v>146923</v>
      </c>
      <c r="P23" s="58">
        <v>495992</v>
      </c>
      <c r="Q23" s="58">
        <v>280405</v>
      </c>
      <c r="R23" s="1" t="str">
        <v/>
      </c>
      <c r="S23" s="1" t="str">
        <v/>
      </c>
      <c r="U23" s="6">
        <v>3</v>
      </c>
      <c r="V23" s="7"/>
      <c r="W23" s="11" t="b">
        <v>1</v>
      </c>
      <c r="X23" s="11" t="b">
        <v>1</v>
      </c>
      <c r="Y23" s="11" t="b">
        <v>1</v>
      </c>
      <c r="Z23" s="11" t="b">
        <v>1</v>
      </c>
      <c r="AA23" s="11" t="b">
        <v>1</v>
      </c>
      <c r="AB23" s="11" t="b">
        <v>0</v>
      </c>
      <c r="AC23" s="11" t="b">
        <v>1</v>
      </c>
      <c r="AD23" s="11" t="b">
        <v>1</v>
      </c>
      <c r="AE23" s="15"/>
      <c r="AF23" s="15"/>
      <c r="AH23" s="6">
        <v>3</v>
      </c>
      <c r="AI23" s="7"/>
      <c r="AJ23" s="8" t="b">
        <v>0</v>
      </c>
      <c r="AK23" s="8" t="b">
        <v>0</v>
      </c>
      <c r="AL23" s="8" t="b">
        <v>0</v>
      </c>
      <c r="AM23" s="8" t="b">
        <v>1</v>
      </c>
      <c r="AN23" s="8" t="b">
        <v>1</v>
      </c>
      <c r="AO23" s="8" t="b">
        <v>0</v>
      </c>
      <c r="AP23" s="8" t="b">
        <v>1</v>
      </c>
      <c r="AQ23" s="8" t="b">
        <v>1</v>
      </c>
      <c r="AR23" s="14" t="b">
        <v>0</v>
      </c>
      <c r="AS23" s="14" t="b">
        <v>0</v>
      </c>
      <c r="AU23" s="6">
        <v>3</v>
      </c>
      <c r="AV23" s="22">
        <f>BE22</f>
        <v>10</v>
      </c>
      <c r="AW23" s="23">
        <v>10</v>
      </c>
      <c r="AX23" s="23">
        <v>10</v>
      </c>
      <c r="AY23" s="23">
        <v>10</v>
      </c>
      <c r="AZ23" s="23">
        <v>11</v>
      </c>
      <c r="BA23" s="23">
        <v>12</v>
      </c>
      <c r="BB23" s="23">
        <v>12</v>
      </c>
      <c r="BC23" s="23">
        <v>13</v>
      </c>
      <c r="BD23" s="23">
        <v>14</v>
      </c>
      <c r="BE23" s="25" t="str">
        <v/>
      </c>
      <c r="BF23" s="25" t="str">
        <v/>
      </c>
      <c r="BG23" s="22">
        <f>BD23</f>
        <v>14</v>
      </c>
      <c r="BI23" s="6">
        <v>3</v>
      </c>
      <c r="BJ23" s="22">
        <f t="shared" ref="BJ23:BJ30" si="16">BT22</f>
        <v>48</v>
      </c>
      <c r="BK23" s="23">
        <v>49</v>
      </c>
      <c r="BL23" s="23">
        <v>50</v>
      </c>
      <c r="BM23" s="23">
        <v>51</v>
      </c>
      <c r="BN23" s="23">
        <v>51</v>
      </c>
      <c r="BO23" s="23">
        <v>51</v>
      </c>
      <c r="BP23" s="23">
        <v>52</v>
      </c>
      <c r="BQ23" s="23">
        <v>52</v>
      </c>
      <c r="BR23" s="23">
        <v>52</v>
      </c>
      <c r="BS23" s="24">
        <v>53</v>
      </c>
      <c r="BT23" s="24">
        <v>54</v>
      </c>
      <c r="BU23" s="22">
        <f t="shared" si="14"/>
        <v>54</v>
      </c>
      <c r="BW23" s="19">
        <f t="shared" si="3"/>
        <v>1</v>
      </c>
      <c r="BX23" s="6" t="str">
        <f t="shared" si="12"/>
        <v>Exp</v>
      </c>
      <c r="BY23" s="19">
        <f t="shared" si="4"/>
        <v>4</v>
      </c>
      <c r="BZ23" s="19">
        <f t="shared" si="5"/>
        <v>4</v>
      </c>
      <c r="CA23" s="19">
        <f>IF(CD23,IF(BZ23&gt;NumPayPars,BZ23,INDEX(#REF!,BZ23)),BZ23)</f>
        <v>4</v>
      </c>
      <c r="CB23" t="b">
        <f t="shared" si="6"/>
        <v>1</v>
      </c>
      <c r="CC23" t="b">
        <f t="shared" si="6"/>
        <v>0</v>
      </c>
      <c r="CE23" t="b">
        <f t="shared" si="7"/>
        <v>1</v>
      </c>
      <c r="CF23" s="65" t="str">
        <f t="shared" si="8"/>
        <v>α₄</v>
      </c>
      <c r="CG23" s="19">
        <f t="shared" si="9"/>
        <v>8</v>
      </c>
      <c r="CH23" s="19">
        <f t="shared" si="10"/>
        <v>10</v>
      </c>
      <c r="CI23" s="19">
        <f t="shared" ref="CI23:CR23" ca="1" si="17">IF($CE23,IF(OFFSET(CH$13,$BW23,0)=0,0,IF(OFFSET(CH$13,$BW23,0)=$CA23,SIGN(CH$13-OFFSET($CR$13,$BW23,0)),0)+OFFSET(CI23,0,SIGN(OFFSET($CR$13,$BW23,0)-CH$13))),"")</f>
        <v>0</v>
      </c>
      <c r="CJ23" s="19">
        <f t="shared" ca="1" si="17"/>
        <v>0</v>
      </c>
      <c r="CK23" s="19">
        <f t="shared" ca="1" si="17"/>
        <v>0</v>
      </c>
      <c r="CL23" s="19">
        <f t="shared" ca="1" si="17"/>
        <v>0</v>
      </c>
      <c r="CM23" s="19">
        <f t="shared" ca="1" si="17"/>
        <v>0</v>
      </c>
      <c r="CN23" s="19">
        <f t="shared" ca="1" si="17"/>
        <v>0</v>
      </c>
      <c r="CO23" s="19">
        <f t="shared" ca="1" si="17"/>
        <v>0</v>
      </c>
      <c r="CP23" s="19">
        <f t="shared" ca="1" si="17"/>
        <v>0</v>
      </c>
      <c r="CQ23" s="19">
        <f t="shared" ca="1" si="17"/>
        <v>1</v>
      </c>
      <c r="CR23" s="19">
        <f t="shared" ca="1" si="17"/>
        <v>2</v>
      </c>
      <c r="CT23" s="19"/>
    </row>
    <row r="24" spans="1:98" x14ac:dyDescent="0.25">
      <c r="A24" s="19">
        <v>1</v>
      </c>
      <c r="B24" s="19">
        <v>4</v>
      </c>
      <c r="C24" s="6" t="str">
        <v>α₄</v>
      </c>
      <c r="D24" s="64">
        <v>8</v>
      </c>
      <c r="E24" s="64">
        <v>10</v>
      </c>
      <c r="F24" s="8">
        <v>-0.21711577067617902</v>
      </c>
      <c r="H24" s="6">
        <v>4</v>
      </c>
      <c r="I24" s="7"/>
      <c r="J24" s="58">
        <v>310608</v>
      </c>
      <c r="K24" s="58">
        <v>1108250</v>
      </c>
      <c r="L24" s="58">
        <v>776189</v>
      </c>
      <c r="M24" s="58">
        <v>1562400</v>
      </c>
      <c r="N24" s="58">
        <v>272482</v>
      </c>
      <c r="O24" s="58">
        <v>352053</v>
      </c>
      <c r="P24" s="58">
        <v>206286</v>
      </c>
      <c r="Q24" s="1" t="str">
        <v/>
      </c>
      <c r="R24" s="1" t="str">
        <v/>
      </c>
      <c r="S24" s="1" t="str">
        <v/>
      </c>
      <c r="U24" s="6">
        <v>4</v>
      </c>
      <c r="V24" s="7"/>
      <c r="W24" s="11" t="b">
        <v>1</v>
      </c>
      <c r="X24" s="11" t="b">
        <v>1</v>
      </c>
      <c r="Y24" s="11" t="b">
        <v>1</v>
      </c>
      <c r="Z24" s="11" t="b">
        <v>0</v>
      </c>
      <c r="AA24" s="11" t="b">
        <v>1</v>
      </c>
      <c r="AB24" s="11" t="b">
        <v>1</v>
      </c>
      <c r="AC24" s="11" t="b">
        <v>1</v>
      </c>
      <c r="AD24" s="15"/>
      <c r="AE24" s="15"/>
      <c r="AF24" s="15"/>
      <c r="AH24" s="6">
        <v>4</v>
      </c>
      <c r="AI24" s="7"/>
      <c r="AJ24" s="8" t="b">
        <v>0</v>
      </c>
      <c r="AK24" s="8" t="b">
        <v>0</v>
      </c>
      <c r="AL24" s="8" t="b">
        <v>1</v>
      </c>
      <c r="AM24" s="8" t="b">
        <v>0</v>
      </c>
      <c r="AN24" s="8" t="b">
        <v>1</v>
      </c>
      <c r="AO24" s="8" t="b">
        <v>1</v>
      </c>
      <c r="AP24" s="8" t="b">
        <v>1</v>
      </c>
      <c r="AQ24" s="14" t="b">
        <v>0</v>
      </c>
      <c r="AR24" s="14" t="b">
        <v>0</v>
      </c>
      <c r="AS24" s="14" t="b">
        <v>0</v>
      </c>
      <c r="AU24" s="6">
        <v>4</v>
      </c>
      <c r="AV24" s="22">
        <f>BD23</f>
        <v>14</v>
      </c>
      <c r="AW24" s="23">
        <v>14</v>
      </c>
      <c r="AX24" s="23">
        <v>14</v>
      </c>
      <c r="AY24" s="23">
        <v>15</v>
      </c>
      <c r="AZ24" s="23">
        <v>15</v>
      </c>
      <c r="BA24" s="23">
        <v>16</v>
      </c>
      <c r="BB24" s="23">
        <v>17</v>
      </c>
      <c r="BC24" s="23">
        <v>18</v>
      </c>
      <c r="BD24" s="25" t="str">
        <v/>
      </c>
      <c r="BE24" s="25" t="str">
        <v/>
      </c>
      <c r="BF24" s="25" t="str">
        <v/>
      </c>
      <c r="BG24" s="22">
        <f>BC24</f>
        <v>18</v>
      </c>
      <c r="BI24" s="6">
        <v>4</v>
      </c>
      <c r="BJ24" s="22">
        <f t="shared" si="16"/>
        <v>54</v>
      </c>
      <c r="BK24" s="23">
        <v>55</v>
      </c>
      <c r="BL24" s="23">
        <v>56</v>
      </c>
      <c r="BM24" s="23">
        <v>56</v>
      </c>
      <c r="BN24" s="23">
        <v>57</v>
      </c>
      <c r="BO24" s="23">
        <v>57</v>
      </c>
      <c r="BP24" s="23">
        <v>57</v>
      </c>
      <c r="BQ24" s="23">
        <v>57</v>
      </c>
      <c r="BR24" s="24">
        <v>58</v>
      </c>
      <c r="BS24" s="24">
        <v>59</v>
      </c>
      <c r="BT24" s="24">
        <v>60</v>
      </c>
      <c r="BU24" s="22">
        <f t="shared" si="14"/>
        <v>60</v>
      </c>
      <c r="BW24" s="19">
        <f t="shared" si="3"/>
        <v>2</v>
      </c>
      <c r="BX24" s="6" t="str">
        <f t="shared" si="12"/>
        <v>Dev</v>
      </c>
      <c r="BY24" s="19">
        <f t="shared" si="4"/>
        <v>4</v>
      </c>
      <c r="BZ24" s="19">
        <f t="shared" si="5"/>
        <v>1</v>
      </c>
      <c r="CA24" s="19">
        <f>IF(CD24,IF(BZ24&gt;NumPayPars,BZ24,INDEX(#REF!,BZ24)),BZ24)</f>
        <v>1</v>
      </c>
      <c r="CB24" t="b">
        <f t="shared" si="6"/>
        <v>0</v>
      </c>
      <c r="CC24" t="b">
        <f t="shared" si="6"/>
        <v>1</v>
      </c>
      <c r="CE24" t="b">
        <f t="shared" si="7"/>
        <v>1</v>
      </c>
      <c r="CF24" s="65" t="str">
        <f t="shared" si="8"/>
        <v>β₁</v>
      </c>
      <c r="CG24" s="19">
        <f t="shared" si="9"/>
        <v>1</v>
      </c>
      <c r="CH24" s="19">
        <f t="shared" si="10"/>
        <v>3</v>
      </c>
      <c r="CI24" s="19">
        <f t="shared" ref="CI24:CR24" ca="1" si="18">IF($CE24,IF(OFFSET(CH$13,$BW24,0)=0,0,IF(OFFSET(CH$13,$BW24,0)=$CA24,SIGN(CH$13-OFFSET($CR$13,$BW24,0)),0)+OFFSET(CI24,0,SIGN(OFFSET($CR$13,$BW24,0)-CH$13))),"")</f>
        <v>0</v>
      </c>
      <c r="CJ24" s="19">
        <f t="shared" ca="1" si="18"/>
        <v>1</v>
      </c>
      <c r="CK24" s="19">
        <f t="shared" ca="1" si="18"/>
        <v>2</v>
      </c>
      <c r="CL24" s="19">
        <f t="shared" ca="1" si="18"/>
        <v>2</v>
      </c>
      <c r="CM24" s="19">
        <f t="shared" ca="1" si="18"/>
        <v>2</v>
      </c>
      <c r="CN24" s="19">
        <f t="shared" ca="1" si="18"/>
        <v>2</v>
      </c>
      <c r="CO24" s="19">
        <f t="shared" ca="1" si="18"/>
        <v>2</v>
      </c>
      <c r="CP24" s="19">
        <f t="shared" ca="1" si="18"/>
        <v>2</v>
      </c>
      <c r="CQ24" s="19">
        <f t="shared" ca="1" si="18"/>
        <v>2</v>
      </c>
      <c r="CR24" s="19">
        <f t="shared" ca="1" si="18"/>
        <v>2</v>
      </c>
      <c r="CT24" s="19"/>
    </row>
    <row r="25" spans="1:98" x14ac:dyDescent="0.25">
      <c r="A25" s="19">
        <v>2</v>
      </c>
      <c r="B25" s="19">
        <v>1</v>
      </c>
      <c r="C25" s="6" t="str">
        <v>β₁</v>
      </c>
      <c r="D25" s="64">
        <v>1</v>
      </c>
      <c r="E25" s="64">
        <v>3</v>
      </c>
      <c r="F25" s="8">
        <v>0.47469433982413761</v>
      </c>
      <c r="H25" s="6">
        <v>5</v>
      </c>
      <c r="I25" s="7"/>
      <c r="J25" s="58">
        <v>443160</v>
      </c>
      <c r="K25" s="58">
        <v>693190</v>
      </c>
      <c r="L25" s="58">
        <v>991983</v>
      </c>
      <c r="M25" s="58">
        <v>769488</v>
      </c>
      <c r="N25" s="58">
        <v>504851</v>
      </c>
      <c r="O25" s="58">
        <v>470639</v>
      </c>
      <c r="P25" s="1" t="str">
        <v/>
      </c>
      <c r="Q25" s="1" t="str">
        <v/>
      </c>
      <c r="R25" s="1" t="str">
        <v/>
      </c>
      <c r="S25" s="1" t="str">
        <v/>
      </c>
      <c r="U25" s="6">
        <v>5</v>
      </c>
      <c r="V25" s="7"/>
      <c r="W25" s="11" t="b">
        <v>1</v>
      </c>
      <c r="X25" s="11" t="b">
        <v>1</v>
      </c>
      <c r="Y25" s="11" t="b">
        <v>1</v>
      </c>
      <c r="Z25" s="11" t="b">
        <v>1</v>
      </c>
      <c r="AA25" s="11" t="b">
        <v>1</v>
      </c>
      <c r="AB25" s="11" t="b">
        <v>1</v>
      </c>
      <c r="AC25" s="15"/>
      <c r="AD25" s="15"/>
      <c r="AE25" s="15"/>
      <c r="AF25" s="15"/>
      <c r="AH25" s="6">
        <v>5</v>
      </c>
      <c r="AI25" s="7"/>
      <c r="AJ25" s="8" t="b">
        <v>0</v>
      </c>
      <c r="AK25" s="8" t="b">
        <v>1</v>
      </c>
      <c r="AL25" s="8" t="b">
        <v>1</v>
      </c>
      <c r="AM25" s="8" t="b">
        <v>1</v>
      </c>
      <c r="AN25" s="8" t="b">
        <v>1</v>
      </c>
      <c r="AO25" s="8" t="b">
        <v>1</v>
      </c>
      <c r="AP25" s="14" t="b">
        <v>0</v>
      </c>
      <c r="AQ25" s="14" t="b">
        <v>0</v>
      </c>
      <c r="AR25" s="14" t="b">
        <v>0</v>
      </c>
      <c r="AS25" s="14" t="b">
        <v>0</v>
      </c>
      <c r="AU25" s="6">
        <v>5</v>
      </c>
      <c r="AV25" s="22">
        <f>BC24</f>
        <v>18</v>
      </c>
      <c r="AW25" s="23">
        <v>18</v>
      </c>
      <c r="AX25" s="23">
        <v>19</v>
      </c>
      <c r="AY25" s="23">
        <v>20</v>
      </c>
      <c r="AZ25" s="23">
        <v>21</v>
      </c>
      <c r="BA25" s="23">
        <v>22</v>
      </c>
      <c r="BB25" s="23">
        <v>23</v>
      </c>
      <c r="BC25" s="25" t="str">
        <v/>
      </c>
      <c r="BD25" s="25" t="str">
        <v/>
      </c>
      <c r="BE25" s="25" t="str">
        <v/>
      </c>
      <c r="BF25" s="25" t="str">
        <v/>
      </c>
      <c r="BG25" s="22">
        <f>BB25</f>
        <v>23</v>
      </c>
      <c r="BI25" s="6">
        <v>5</v>
      </c>
      <c r="BJ25" s="22">
        <f t="shared" si="16"/>
        <v>60</v>
      </c>
      <c r="BK25" s="23">
        <v>61</v>
      </c>
      <c r="BL25" s="23">
        <v>61</v>
      </c>
      <c r="BM25" s="23">
        <v>61</v>
      </c>
      <c r="BN25" s="23">
        <v>61</v>
      </c>
      <c r="BO25" s="23">
        <v>61</v>
      </c>
      <c r="BP25" s="23">
        <v>61</v>
      </c>
      <c r="BQ25" s="24">
        <v>62</v>
      </c>
      <c r="BR25" s="24">
        <v>63</v>
      </c>
      <c r="BS25" s="24">
        <v>64</v>
      </c>
      <c r="BT25" s="24">
        <v>65</v>
      </c>
      <c r="BU25" s="22">
        <f t="shared" si="14"/>
        <v>65</v>
      </c>
      <c r="BW25" s="19">
        <f t="shared" si="3"/>
        <v>2</v>
      </c>
      <c r="BX25" s="6" t="str">
        <f t="shared" si="12"/>
        <v>Dev</v>
      </c>
      <c r="BY25" s="19">
        <f t="shared" si="4"/>
        <v>4</v>
      </c>
      <c r="BZ25" s="19">
        <f t="shared" si="5"/>
        <v>2</v>
      </c>
      <c r="CA25" s="19">
        <f>IF(CD25,IF(BZ25&gt;NumPayPars,BZ25,INDEX(#REF!,BZ25)),BZ25)</f>
        <v>2</v>
      </c>
      <c r="CB25" t="b">
        <f t="shared" si="6"/>
        <v>0</v>
      </c>
      <c r="CC25" t="b">
        <f t="shared" si="6"/>
        <v>1</v>
      </c>
      <c r="CE25" t="b">
        <f t="shared" si="7"/>
        <v>1</v>
      </c>
      <c r="CF25" s="65" t="str">
        <f t="shared" si="8"/>
        <v>β₂</v>
      </c>
      <c r="CG25" s="19">
        <f t="shared" si="9"/>
        <v>3</v>
      </c>
      <c r="CH25" s="19">
        <f t="shared" si="10"/>
        <v>8</v>
      </c>
      <c r="CI25" s="19">
        <f t="shared" ref="CI25:CR25" ca="1" si="19">IF($CE25,IF(OFFSET(CH$13,$BW25,0)=0,0,IF(OFFSET(CH$13,$BW25,0)=$CA25,SIGN(CH$13-OFFSET($CR$13,$BW25,0)),0)+OFFSET(CI25,0,SIGN(OFFSET($CR$13,$BW25,0)-CH$13))),"")</f>
        <v>0</v>
      </c>
      <c r="CJ25" s="19">
        <f t="shared" ca="1" si="19"/>
        <v>0</v>
      </c>
      <c r="CK25" s="19">
        <f t="shared" ca="1" si="19"/>
        <v>0</v>
      </c>
      <c r="CL25" s="19">
        <f t="shared" ca="1" si="19"/>
        <v>1</v>
      </c>
      <c r="CM25" s="19">
        <f t="shared" ca="1" si="19"/>
        <v>2</v>
      </c>
      <c r="CN25" s="19">
        <f t="shared" ca="1" si="19"/>
        <v>3</v>
      </c>
      <c r="CO25" s="19">
        <f t="shared" ca="1" si="19"/>
        <v>4</v>
      </c>
      <c r="CP25" s="19">
        <f t="shared" ca="1" si="19"/>
        <v>5</v>
      </c>
      <c r="CQ25" s="19">
        <f t="shared" ca="1" si="19"/>
        <v>5</v>
      </c>
      <c r="CR25" s="19">
        <f t="shared" ca="1" si="19"/>
        <v>5</v>
      </c>
      <c r="CT25" s="19"/>
    </row>
    <row r="26" spans="1:98" x14ac:dyDescent="0.25">
      <c r="A26" s="19">
        <v>2</v>
      </c>
      <c r="B26" s="19">
        <v>2</v>
      </c>
      <c r="C26" s="6" t="str">
        <v>β₂</v>
      </c>
      <c r="D26" s="64">
        <v>3</v>
      </c>
      <c r="E26" s="64">
        <v>8</v>
      </c>
      <c r="F26" s="8">
        <v>-0.2991477170434878</v>
      </c>
      <c r="H26" s="6">
        <v>6</v>
      </c>
      <c r="I26" s="7"/>
      <c r="J26" s="58">
        <v>396132</v>
      </c>
      <c r="K26" s="58">
        <v>937085</v>
      </c>
      <c r="L26" s="58">
        <v>847498</v>
      </c>
      <c r="M26" s="58">
        <v>805037</v>
      </c>
      <c r="N26" s="58">
        <v>705960</v>
      </c>
      <c r="O26" s="1" t="str">
        <v/>
      </c>
      <c r="P26" s="1" t="str">
        <v/>
      </c>
      <c r="Q26" s="1" t="str">
        <v/>
      </c>
      <c r="R26" s="1" t="str">
        <v/>
      </c>
      <c r="S26" s="1" t="str">
        <v/>
      </c>
      <c r="U26" s="6">
        <v>6</v>
      </c>
      <c r="V26" s="7"/>
      <c r="W26" s="11" t="b">
        <v>1</v>
      </c>
      <c r="X26" s="11" t="b">
        <v>1</v>
      </c>
      <c r="Y26" s="11" t="b">
        <v>1</v>
      </c>
      <c r="Z26" s="11" t="b">
        <v>1</v>
      </c>
      <c r="AA26" s="11" t="b">
        <v>1</v>
      </c>
      <c r="AB26" s="15"/>
      <c r="AC26" s="15"/>
      <c r="AD26" s="15"/>
      <c r="AE26" s="15"/>
      <c r="AF26" s="15"/>
      <c r="AH26" s="6">
        <v>6</v>
      </c>
      <c r="AI26" s="7"/>
      <c r="AJ26" s="8" t="b">
        <v>1</v>
      </c>
      <c r="AK26" s="8" t="b">
        <v>1</v>
      </c>
      <c r="AL26" s="8" t="b">
        <v>1</v>
      </c>
      <c r="AM26" s="8" t="b">
        <v>1</v>
      </c>
      <c r="AN26" s="8" t="b">
        <v>1</v>
      </c>
      <c r="AO26" s="14" t="b">
        <v>0</v>
      </c>
      <c r="AP26" s="14" t="b">
        <v>0</v>
      </c>
      <c r="AQ26" s="14" t="b">
        <v>0</v>
      </c>
      <c r="AR26" s="14" t="b">
        <v>0</v>
      </c>
      <c r="AS26" s="14" t="b">
        <v>0</v>
      </c>
      <c r="AU26" s="6">
        <v>6</v>
      </c>
      <c r="AV26" s="22">
        <f>BB25</f>
        <v>23</v>
      </c>
      <c r="AW26" s="23">
        <v>24</v>
      </c>
      <c r="AX26" s="23">
        <v>25</v>
      </c>
      <c r="AY26" s="23">
        <v>26</v>
      </c>
      <c r="AZ26" s="23">
        <v>27</v>
      </c>
      <c r="BA26" s="23">
        <v>28</v>
      </c>
      <c r="BB26" s="25" t="str">
        <v/>
      </c>
      <c r="BC26" s="25" t="str">
        <v/>
      </c>
      <c r="BD26" s="25" t="str">
        <v/>
      </c>
      <c r="BE26" s="25" t="str">
        <v/>
      </c>
      <c r="BF26" s="25" t="str">
        <v/>
      </c>
      <c r="BG26" s="22">
        <f>BA26</f>
        <v>28</v>
      </c>
      <c r="BI26" s="6">
        <v>6</v>
      </c>
      <c r="BJ26" s="22">
        <f t="shared" si="16"/>
        <v>65</v>
      </c>
      <c r="BK26" s="23">
        <v>65</v>
      </c>
      <c r="BL26" s="23">
        <v>65</v>
      </c>
      <c r="BM26" s="23">
        <v>65</v>
      </c>
      <c r="BN26" s="23">
        <v>65</v>
      </c>
      <c r="BO26" s="23">
        <v>65</v>
      </c>
      <c r="BP26" s="24">
        <v>66</v>
      </c>
      <c r="BQ26" s="24">
        <v>67</v>
      </c>
      <c r="BR26" s="24">
        <v>68</v>
      </c>
      <c r="BS26" s="24">
        <v>69</v>
      </c>
      <c r="BT26" s="24">
        <v>70</v>
      </c>
      <c r="BU26" s="22">
        <f t="shared" si="14"/>
        <v>70</v>
      </c>
      <c r="BW26" s="19">
        <f t="shared" si="3"/>
        <v>2</v>
      </c>
      <c r="BX26" s="6" t="str">
        <f t="shared" si="12"/>
        <v>Dev</v>
      </c>
      <c r="BY26" s="19">
        <f t="shared" si="4"/>
        <v>4</v>
      </c>
      <c r="BZ26" s="19">
        <f t="shared" si="5"/>
        <v>3</v>
      </c>
      <c r="CA26" s="19">
        <f>IF(CD26,IF(BZ26&gt;NumPayPars,BZ26,INDEX(#REF!,BZ26)),BZ26)</f>
        <v>3</v>
      </c>
      <c r="CB26" t="b">
        <f t="shared" si="6"/>
        <v>0</v>
      </c>
      <c r="CC26" t="b">
        <f t="shared" si="6"/>
        <v>1</v>
      </c>
      <c r="CE26" t="b">
        <f t="shared" si="7"/>
        <v>1</v>
      </c>
      <c r="CF26" s="65" t="str">
        <f t="shared" si="8"/>
        <v>β₃</v>
      </c>
      <c r="CG26" s="19">
        <f t="shared" si="9"/>
        <v>8</v>
      </c>
      <c r="CH26" s="19">
        <f t="shared" si="10"/>
        <v>9</v>
      </c>
      <c r="CI26" s="19">
        <f t="shared" ref="CI26:CR26" ca="1" si="20">IF($CE26,IF(OFFSET(CH$13,$BW26,0)=0,0,IF(OFFSET(CH$13,$BW26,0)=$CA26,SIGN(CH$13-OFFSET($CR$13,$BW26,0)),0)+OFFSET(CI26,0,SIGN(OFFSET($CR$13,$BW26,0)-CH$13))),"")</f>
        <v>0</v>
      </c>
      <c r="CJ26" s="19">
        <f t="shared" ca="1" si="20"/>
        <v>0</v>
      </c>
      <c r="CK26" s="19">
        <f t="shared" ca="1" si="20"/>
        <v>0</v>
      </c>
      <c r="CL26" s="19">
        <f t="shared" ca="1" si="20"/>
        <v>0</v>
      </c>
      <c r="CM26" s="19">
        <f t="shared" ca="1" si="20"/>
        <v>0</v>
      </c>
      <c r="CN26" s="19">
        <f t="shared" ca="1" si="20"/>
        <v>0</v>
      </c>
      <c r="CO26" s="19">
        <f t="shared" ca="1" si="20"/>
        <v>0</v>
      </c>
      <c r="CP26" s="19">
        <f t="shared" ca="1" si="20"/>
        <v>0</v>
      </c>
      <c r="CQ26" s="19">
        <f t="shared" ca="1" si="20"/>
        <v>1</v>
      </c>
      <c r="CR26" s="19">
        <f t="shared" ca="1" si="20"/>
        <v>1</v>
      </c>
      <c r="CT26" s="19"/>
    </row>
    <row r="27" spans="1:98" x14ac:dyDescent="0.25">
      <c r="A27" s="19">
        <v>2</v>
      </c>
      <c r="B27" s="19">
        <v>3</v>
      </c>
      <c r="C27" s="6" t="str">
        <v>β₃</v>
      </c>
      <c r="D27" s="64">
        <v>8</v>
      </c>
      <c r="E27" s="64">
        <v>9</v>
      </c>
      <c r="F27" s="8">
        <v>0.49626472642672415</v>
      </c>
      <c r="H27" s="6">
        <v>7</v>
      </c>
      <c r="I27" s="7"/>
      <c r="J27" s="58">
        <v>440832</v>
      </c>
      <c r="K27" s="58">
        <v>847631</v>
      </c>
      <c r="L27" s="58">
        <v>1131398</v>
      </c>
      <c r="M27" s="58">
        <v>1063269</v>
      </c>
      <c r="N27" s="1" t="str">
        <v/>
      </c>
      <c r="O27" s="1" t="str">
        <v/>
      </c>
      <c r="P27" s="1" t="str">
        <v/>
      </c>
      <c r="Q27" s="1" t="str">
        <v/>
      </c>
      <c r="R27" s="1" t="str">
        <v/>
      </c>
      <c r="S27" s="1" t="str">
        <v/>
      </c>
      <c r="U27" s="6">
        <v>7</v>
      </c>
      <c r="V27" s="7"/>
      <c r="W27" s="11" t="b">
        <v>1</v>
      </c>
      <c r="X27" s="11" t="b">
        <v>1</v>
      </c>
      <c r="Y27" s="11" t="b">
        <v>1</v>
      </c>
      <c r="Z27" s="11" t="b">
        <v>1</v>
      </c>
      <c r="AA27" s="15"/>
      <c r="AB27" s="15"/>
      <c r="AC27" s="15"/>
      <c r="AD27" s="15"/>
      <c r="AE27" s="15"/>
      <c r="AF27" s="15"/>
      <c r="AH27" s="6">
        <v>7</v>
      </c>
      <c r="AI27" s="7"/>
      <c r="AJ27" s="8" t="b">
        <v>1</v>
      </c>
      <c r="AK27" s="8" t="b">
        <v>1</v>
      </c>
      <c r="AL27" s="8" t="b">
        <v>1</v>
      </c>
      <c r="AM27" s="8" t="b">
        <v>1</v>
      </c>
      <c r="AN27" s="14" t="b">
        <v>0</v>
      </c>
      <c r="AO27" s="14" t="b">
        <v>0</v>
      </c>
      <c r="AP27" s="14" t="b">
        <v>0</v>
      </c>
      <c r="AQ27" s="14" t="b">
        <v>0</v>
      </c>
      <c r="AR27" s="14" t="b">
        <v>0</v>
      </c>
      <c r="AS27" s="14" t="b">
        <v>0</v>
      </c>
      <c r="AU27" s="6">
        <v>7</v>
      </c>
      <c r="AV27" s="22">
        <f>BA26</f>
        <v>28</v>
      </c>
      <c r="AW27" s="23">
        <v>29</v>
      </c>
      <c r="AX27" s="23">
        <v>30</v>
      </c>
      <c r="AY27" s="23">
        <v>31</v>
      </c>
      <c r="AZ27" s="23">
        <v>32</v>
      </c>
      <c r="BA27" s="25" t="str">
        <v/>
      </c>
      <c r="BB27" s="25" t="str">
        <v/>
      </c>
      <c r="BC27" s="25" t="str">
        <v/>
      </c>
      <c r="BD27" s="25" t="str">
        <v/>
      </c>
      <c r="BE27" s="25" t="str">
        <v/>
      </c>
      <c r="BF27" s="25" t="str">
        <v/>
      </c>
      <c r="BG27" s="22">
        <f>AZ27</f>
        <v>32</v>
      </c>
      <c r="BI27" s="6">
        <v>7</v>
      </c>
      <c r="BJ27" s="22">
        <f t="shared" si="16"/>
        <v>70</v>
      </c>
      <c r="BK27" s="23">
        <v>70</v>
      </c>
      <c r="BL27" s="23">
        <v>70</v>
      </c>
      <c r="BM27" s="23">
        <v>70</v>
      </c>
      <c r="BN27" s="23">
        <v>70</v>
      </c>
      <c r="BO27" s="24">
        <v>71</v>
      </c>
      <c r="BP27" s="24">
        <v>72</v>
      </c>
      <c r="BQ27" s="24">
        <v>73</v>
      </c>
      <c r="BR27" s="24">
        <v>74</v>
      </c>
      <c r="BS27" s="24">
        <v>75</v>
      </c>
      <c r="BT27" s="24">
        <v>76</v>
      </c>
      <c r="BU27" s="22">
        <f t="shared" si="14"/>
        <v>76</v>
      </c>
      <c r="BW27" s="19">
        <f t="shared" si="3"/>
        <v>2</v>
      </c>
      <c r="BX27" s="6" t="str">
        <f t="shared" si="12"/>
        <v>Dev</v>
      </c>
      <c r="BY27" s="19">
        <f t="shared" si="4"/>
        <v>4</v>
      </c>
      <c r="BZ27" s="19">
        <f t="shared" si="5"/>
        <v>4</v>
      </c>
      <c r="CA27" s="19">
        <f>IF(CD27,IF(BZ27&gt;NumPayPars,BZ27,INDEX(#REF!,BZ27)),BZ27)</f>
        <v>4</v>
      </c>
      <c r="CB27" t="b">
        <f t="shared" si="6"/>
        <v>0</v>
      </c>
      <c r="CC27" t="b">
        <f t="shared" si="6"/>
        <v>1</v>
      </c>
      <c r="CE27" t="b">
        <f t="shared" si="7"/>
        <v>1</v>
      </c>
      <c r="CF27" s="65" t="str">
        <f t="shared" si="8"/>
        <v>β₄</v>
      </c>
      <c r="CG27" s="19">
        <f t="shared" si="9"/>
        <v>9</v>
      </c>
      <c r="CH27" s="19">
        <f t="shared" si="10"/>
        <v>10</v>
      </c>
      <c r="CI27" s="19">
        <f t="shared" ref="CI27:CR27" ca="1" si="21">IF($CE27,IF(OFFSET(CH$13,$BW27,0)=0,0,IF(OFFSET(CH$13,$BW27,0)=$CA27,SIGN(CH$13-OFFSET($CR$13,$BW27,0)),0)+OFFSET(CI27,0,SIGN(OFFSET($CR$13,$BW27,0)-CH$13))),"")</f>
        <v>0</v>
      </c>
      <c r="CJ27" s="19">
        <f t="shared" ca="1" si="21"/>
        <v>0</v>
      </c>
      <c r="CK27" s="19">
        <f t="shared" ca="1" si="21"/>
        <v>0</v>
      </c>
      <c r="CL27" s="19">
        <f t="shared" ca="1" si="21"/>
        <v>0</v>
      </c>
      <c r="CM27" s="19">
        <f t="shared" ca="1" si="21"/>
        <v>0</v>
      </c>
      <c r="CN27" s="19">
        <f t="shared" ca="1" si="21"/>
        <v>0</v>
      </c>
      <c r="CO27" s="19">
        <f t="shared" ca="1" si="21"/>
        <v>0</v>
      </c>
      <c r="CP27" s="19">
        <f t="shared" ca="1" si="21"/>
        <v>0</v>
      </c>
      <c r="CQ27" s="19">
        <f t="shared" ca="1" si="21"/>
        <v>0</v>
      </c>
      <c r="CR27" s="19">
        <f t="shared" ca="1" si="21"/>
        <v>1</v>
      </c>
      <c r="CT27" s="19"/>
    </row>
    <row r="28" spans="1:98" x14ac:dyDescent="0.25">
      <c r="A28" s="19">
        <v>2</v>
      </c>
      <c r="B28" s="19">
        <v>4</v>
      </c>
      <c r="C28" s="6" t="str">
        <v>β₄</v>
      </c>
      <c r="D28" s="64">
        <v>9</v>
      </c>
      <c r="E28" s="64">
        <v>10</v>
      </c>
      <c r="F28" s="8">
        <v>-1.3506502998463286</v>
      </c>
      <c r="H28" s="6">
        <v>8</v>
      </c>
      <c r="I28" s="7"/>
      <c r="J28" s="58">
        <v>359480</v>
      </c>
      <c r="K28" s="58">
        <v>1061648</v>
      </c>
      <c r="L28" s="58">
        <v>1443370</v>
      </c>
      <c r="M28" s="1" t="str">
        <v/>
      </c>
      <c r="N28" s="1" t="str">
        <v/>
      </c>
      <c r="O28" s="1" t="str">
        <v/>
      </c>
      <c r="P28" s="1" t="str">
        <v/>
      </c>
      <c r="Q28" s="1" t="str">
        <v/>
      </c>
      <c r="R28" s="1" t="str">
        <v/>
      </c>
      <c r="S28" s="1" t="str">
        <v/>
      </c>
      <c r="U28" s="6">
        <v>8</v>
      </c>
      <c r="V28" s="7"/>
      <c r="W28" s="11" t="b">
        <v>1</v>
      </c>
      <c r="X28" s="11" t="b">
        <v>1</v>
      </c>
      <c r="Y28" s="11" t="b">
        <v>1</v>
      </c>
      <c r="Z28" s="15"/>
      <c r="AA28" s="15"/>
      <c r="AB28" s="15"/>
      <c r="AC28" s="15"/>
      <c r="AD28" s="15"/>
      <c r="AE28" s="15"/>
      <c r="AF28" s="15"/>
      <c r="AH28" s="6">
        <v>8</v>
      </c>
      <c r="AI28" s="7"/>
      <c r="AJ28" s="8" t="b">
        <v>1</v>
      </c>
      <c r="AK28" s="8" t="b">
        <v>1</v>
      </c>
      <c r="AL28" s="8" t="b">
        <v>1</v>
      </c>
      <c r="AM28" s="14" t="b">
        <v>0</v>
      </c>
      <c r="AN28" s="14" t="b">
        <v>0</v>
      </c>
      <c r="AO28" s="14" t="b">
        <v>0</v>
      </c>
      <c r="AP28" s="14" t="b">
        <v>0</v>
      </c>
      <c r="AQ28" s="14" t="b">
        <v>0</v>
      </c>
      <c r="AR28" s="14" t="b">
        <v>0</v>
      </c>
      <c r="AS28" s="14" t="b">
        <v>0</v>
      </c>
      <c r="AU28" s="6">
        <v>8</v>
      </c>
      <c r="AV28" s="22">
        <f>AZ27</f>
        <v>32</v>
      </c>
      <c r="AW28" s="23">
        <v>33</v>
      </c>
      <c r="AX28" s="23">
        <v>34</v>
      </c>
      <c r="AY28" s="23">
        <v>35</v>
      </c>
      <c r="AZ28" s="25" t="str">
        <v/>
      </c>
      <c r="BA28" s="25" t="str">
        <v/>
      </c>
      <c r="BB28" s="25" t="str">
        <v/>
      </c>
      <c r="BC28" s="25" t="str">
        <v/>
      </c>
      <c r="BD28" s="25" t="str">
        <v/>
      </c>
      <c r="BE28" s="25" t="str">
        <v/>
      </c>
      <c r="BF28" s="25" t="str">
        <v/>
      </c>
      <c r="BG28" s="22">
        <f>AY28</f>
        <v>35</v>
      </c>
      <c r="BI28" s="6">
        <v>8</v>
      </c>
      <c r="BJ28" s="22">
        <f t="shared" si="16"/>
        <v>76</v>
      </c>
      <c r="BK28" s="23">
        <v>76</v>
      </c>
      <c r="BL28" s="23">
        <v>76</v>
      </c>
      <c r="BM28" s="23">
        <v>76</v>
      </c>
      <c r="BN28" s="24">
        <v>77</v>
      </c>
      <c r="BO28" s="24">
        <v>78</v>
      </c>
      <c r="BP28" s="24">
        <v>79</v>
      </c>
      <c r="BQ28" s="24">
        <v>80</v>
      </c>
      <c r="BR28" s="24">
        <v>81</v>
      </c>
      <c r="BS28" s="24">
        <v>82</v>
      </c>
      <c r="BT28" s="24">
        <v>83</v>
      </c>
      <c r="BU28" s="22">
        <f t="shared" si="14"/>
        <v>83</v>
      </c>
      <c r="BW28" s="19" t="str">
        <f t="shared" si="3"/>
        <v/>
      </c>
      <c r="BX28" s="6" t="str">
        <f t="shared" si="12"/>
        <v/>
      </c>
      <c r="BY28" s="19" t="str">
        <f t="shared" si="4"/>
        <v/>
      </c>
      <c r="BZ28" s="19" t="str">
        <f t="shared" si="5"/>
        <v/>
      </c>
      <c r="CA28" s="19" t="str">
        <f>IF(CD28,IF(BZ28&gt;NumPayPars,BZ28,INDEX(#REF!,BZ28)),BZ28)</f>
        <v/>
      </c>
      <c r="CB28" t="b">
        <f t="shared" si="6"/>
        <v>0</v>
      </c>
      <c r="CC28" t="b">
        <f t="shared" si="6"/>
        <v>0</v>
      </c>
      <c r="CE28" t="b">
        <f t="shared" si="7"/>
        <v>0</v>
      </c>
      <c r="CF28" s="65" t="str">
        <f t="shared" si="8"/>
        <v/>
      </c>
      <c r="CG28" s="19" t="str">
        <f t="shared" si="9"/>
        <v/>
      </c>
      <c r="CH28" s="19" t="str">
        <f t="shared" si="10"/>
        <v/>
      </c>
      <c r="CI28" s="19" t="str">
        <f t="shared" ref="CI28:CR28" ca="1" si="22">IF($CE28,IF(OFFSET(CH$13,$BW28,0)=0,0,IF(OFFSET(CH$13,$BW28,0)=$CA28,SIGN(CH$13-OFFSET($CR$13,$BW28,0)),0)+OFFSET(CI28,0,SIGN(OFFSET($CR$13,$BW28,0)-CH$13))),"")</f>
        <v/>
      </c>
      <c r="CJ28" s="19" t="str">
        <f t="shared" ca="1" si="22"/>
        <v/>
      </c>
      <c r="CK28" s="19" t="str">
        <f t="shared" ca="1" si="22"/>
        <v/>
      </c>
      <c r="CL28" s="19" t="str">
        <f t="shared" ca="1" si="22"/>
        <v/>
      </c>
      <c r="CM28" s="19" t="str">
        <f t="shared" ca="1" si="22"/>
        <v/>
      </c>
      <c r="CN28" s="19" t="str">
        <f t="shared" ca="1" si="22"/>
        <v/>
      </c>
      <c r="CO28" s="19" t="str">
        <f t="shared" ca="1" si="22"/>
        <v/>
      </c>
      <c r="CP28" s="19" t="str">
        <f t="shared" ca="1" si="22"/>
        <v/>
      </c>
      <c r="CQ28" s="19" t="str">
        <f t="shared" ca="1" si="22"/>
        <v/>
      </c>
      <c r="CR28" s="19" t="str">
        <f t="shared" ca="1" si="22"/>
        <v/>
      </c>
      <c r="CT28" s="19"/>
    </row>
    <row r="29" spans="1:98" x14ac:dyDescent="0.25">
      <c r="A29" s="19" t="str">
        <v/>
      </c>
      <c r="B29" s="19" t="str">
        <v/>
      </c>
      <c r="C29" s="6" t="str">
        <v/>
      </c>
      <c r="D29" s="64" t="str">
        <v/>
      </c>
      <c r="E29" s="64" t="str">
        <v/>
      </c>
      <c r="F29" s="8"/>
      <c r="H29" s="6">
        <v>9</v>
      </c>
      <c r="I29" s="7"/>
      <c r="J29" s="58">
        <v>376686</v>
      </c>
      <c r="K29" s="58">
        <v>986608</v>
      </c>
      <c r="L29" s="1" t="str">
        <v/>
      </c>
      <c r="M29" s="1" t="str">
        <v/>
      </c>
      <c r="N29" s="1" t="str">
        <v/>
      </c>
      <c r="O29" s="1" t="str">
        <v/>
      </c>
      <c r="P29" s="1" t="str">
        <v/>
      </c>
      <c r="Q29" s="1" t="str">
        <v/>
      </c>
      <c r="R29" s="1" t="str">
        <v/>
      </c>
      <c r="S29" s="1" t="str">
        <v/>
      </c>
      <c r="U29" s="6">
        <v>9</v>
      </c>
      <c r="V29" s="7"/>
      <c r="W29" s="11" t="b">
        <v>1</v>
      </c>
      <c r="X29" s="11" t="b">
        <v>1</v>
      </c>
      <c r="Y29" s="15"/>
      <c r="Z29" s="15"/>
      <c r="AA29" s="15"/>
      <c r="AB29" s="15"/>
      <c r="AC29" s="15"/>
      <c r="AD29" s="15"/>
      <c r="AE29" s="15"/>
      <c r="AF29" s="15"/>
      <c r="AH29" s="6">
        <v>9</v>
      </c>
      <c r="AI29" s="7"/>
      <c r="AJ29" s="8" t="b">
        <v>1</v>
      </c>
      <c r="AK29" s="8" t="b">
        <v>1</v>
      </c>
      <c r="AL29" s="14" t="b">
        <v>0</v>
      </c>
      <c r="AM29" s="14" t="b">
        <v>0</v>
      </c>
      <c r="AN29" s="14" t="b">
        <v>0</v>
      </c>
      <c r="AO29" s="14" t="b">
        <v>0</v>
      </c>
      <c r="AP29" s="14" t="b">
        <v>0</v>
      </c>
      <c r="AQ29" s="14" t="b">
        <v>0</v>
      </c>
      <c r="AR29" s="14" t="b">
        <v>0</v>
      </c>
      <c r="AS29" s="14" t="b">
        <v>0</v>
      </c>
      <c r="AU29" s="6">
        <v>9</v>
      </c>
      <c r="AV29" s="22">
        <f>AY28</f>
        <v>35</v>
      </c>
      <c r="AW29" s="23">
        <v>36</v>
      </c>
      <c r="AX29" s="23">
        <v>37</v>
      </c>
      <c r="AY29" s="25" t="str">
        <v/>
      </c>
      <c r="AZ29" s="25" t="str">
        <v/>
      </c>
      <c r="BA29" s="25" t="str">
        <v/>
      </c>
      <c r="BB29" s="25" t="str">
        <v/>
      </c>
      <c r="BC29" s="25" t="str">
        <v/>
      </c>
      <c r="BD29" s="25" t="str">
        <v/>
      </c>
      <c r="BE29" s="25" t="str">
        <v/>
      </c>
      <c r="BF29" s="25" t="str">
        <v/>
      </c>
      <c r="BG29" s="22">
        <f>AX29</f>
        <v>37</v>
      </c>
      <c r="BI29" s="6">
        <v>9</v>
      </c>
      <c r="BJ29" s="22">
        <f t="shared" si="16"/>
        <v>83</v>
      </c>
      <c r="BK29" s="23">
        <v>83</v>
      </c>
      <c r="BL29" s="23">
        <v>83</v>
      </c>
      <c r="BM29" s="24">
        <v>84</v>
      </c>
      <c r="BN29" s="24">
        <v>85</v>
      </c>
      <c r="BO29" s="24">
        <v>86</v>
      </c>
      <c r="BP29" s="24">
        <v>87</v>
      </c>
      <c r="BQ29" s="24">
        <v>88</v>
      </c>
      <c r="BR29" s="24">
        <v>89</v>
      </c>
      <c r="BS29" s="24">
        <v>90</v>
      </c>
      <c r="BT29" s="24">
        <v>91</v>
      </c>
      <c r="BU29" s="22">
        <f t="shared" si="14"/>
        <v>91</v>
      </c>
      <c r="BW29" s="19" t="str">
        <f t="shared" si="3"/>
        <v/>
      </c>
      <c r="BX29" s="6" t="str">
        <f t="shared" si="12"/>
        <v/>
      </c>
      <c r="BY29" s="19" t="str">
        <f t="shared" si="4"/>
        <v/>
      </c>
      <c r="BZ29" s="19" t="str">
        <f t="shared" si="5"/>
        <v/>
      </c>
      <c r="CA29" s="19" t="str">
        <f>IF(CD29,IF(BZ29&gt;NumPayPars,BZ29,INDEX(#REF!,BZ29)),BZ29)</f>
        <v/>
      </c>
      <c r="CB29" t="b">
        <f t="shared" si="6"/>
        <v>0</v>
      </c>
      <c r="CC29" t="b">
        <f t="shared" si="6"/>
        <v>0</v>
      </c>
      <c r="CE29" t="b">
        <f t="shared" si="7"/>
        <v>0</v>
      </c>
      <c r="CF29" s="65" t="str">
        <f t="shared" si="8"/>
        <v/>
      </c>
      <c r="CG29" s="19" t="str">
        <f t="shared" si="9"/>
        <v/>
      </c>
      <c r="CH29" s="19" t="str">
        <f t="shared" si="10"/>
        <v/>
      </c>
      <c r="CI29" s="19" t="str">
        <f t="shared" ref="CI29:CR29" ca="1" si="23">IF($CE29,IF(OFFSET(CH$13,$BW29,0)=0,0,IF(OFFSET(CH$13,$BW29,0)=$CA29,SIGN(CH$13-OFFSET($CR$13,$BW29,0)),0)+OFFSET(CI29,0,SIGN(OFFSET($CR$13,$BW29,0)-CH$13))),"")</f>
        <v/>
      </c>
      <c r="CJ29" s="19" t="str">
        <f t="shared" ca="1" si="23"/>
        <v/>
      </c>
      <c r="CK29" s="19" t="str">
        <f t="shared" ca="1" si="23"/>
        <v/>
      </c>
      <c r="CL29" s="19" t="str">
        <f t="shared" ca="1" si="23"/>
        <v/>
      </c>
      <c r="CM29" s="19" t="str">
        <f t="shared" ca="1" si="23"/>
        <v/>
      </c>
      <c r="CN29" s="19" t="str">
        <f t="shared" ca="1" si="23"/>
        <v/>
      </c>
      <c r="CO29" s="19" t="str">
        <f t="shared" ca="1" si="23"/>
        <v/>
      </c>
      <c r="CP29" s="19" t="str">
        <f t="shared" ca="1" si="23"/>
        <v/>
      </c>
      <c r="CQ29" s="19" t="str">
        <f t="shared" ca="1" si="23"/>
        <v/>
      </c>
      <c r="CR29" s="19" t="str">
        <f t="shared" ca="1" si="23"/>
        <v/>
      </c>
      <c r="CT29" s="19"/>
    </row>
    <row r="30" spans="1:98" x14ac:dyDescent="0.25">
      <c r="A30" s="19" t="str">
        <v/>
      </c>
      <c r="B30" s="19" t="str">
        <v/>
      </c>
      <c r="C30" s="6" t="str">
        <v/>
      </c>
      <c r="D30" s="64" t="str">
        <v/>
      </c>
      <c r="E30" s="64" t="str">
        <v/>
      </c>
      <c r="F30" s="8"/>
      <c r="H30" s="6">
        <v>10</v>
      </c>
      <c r="I30" s="7"/>
      <c r="J30" s="58">
        <v>344014</v>
      </c>
      <c r="K30" s="1" t="str">
        <v/>
      </c>
      <c r="L30" s="1" t="str">
        <v/>
      </c>
      <c r="M30" s="1" t="str">
        <v/>
      </c>
      <c r="N30" s="1" t="str">
        <v/>
      </c>
      <c r="O30" s="1" t="str">
        <v/>
      </c>
      <c r="P30" s="1" t="str">
        <v/>
      </c>
      <c r="Q30" s="1" t="str">
        <v/>
      </c>
      <c r="R30" s="1" t="str">
        <v/>
      </c>
      <c r="S30" s="1" t="str">
        <v/>
      </c>
      <c r="U30" s="6">
        <v>10</v>
      </c>
      <c r="V30" s="7"/>
      <c r="W30" s="11" t="b">
        <v>1</v>
      </c>
      <c r="X30" s="15"/>
      <c r="Y30" s="15"/>
      <c r="Z30" s="15"/>
      <c r="AA30" s="15"/>
      <c r="AB30" s="15"/>
      <c r="AC30" s="15"/>
      <c r="AD30" s="15"/>
      <c r="AE30" s="15"/>
      <c r="AF30" s="15"/>
      <c r="AH30" s="6">
        <v>10</v>
      </c>
      <c r="AI30" s="7"/>
      <c r="AJ30" s="8" t="b">
        <v>1</v>
      </c>
      <c r="AK30" s="14" t="b">
        <v>0</v>
      </c>
      <c r="AL30" s="14" t="b">
        <v>0</v>
      </c>
      <c r="AM30" s="14" t="b">
        <v>0</v>
      </c>
      <c r="AN30" s="14" t="b">
        <v>0</v>
      </c>
      <c r="AO30" s="14" t="b">
        <v>0</v>
      </c>
      <c r="AP30" s="14" t="b">
        <v>0</v>
      </c>
      <c r="AQ30" s="14" t="b">
        <v>0</v>
      </c>
      <c r="AR30" s="14" t="b">
        <v>0</v>
      </c>
      <c r="AS30" s="14" t="b">
        <v>0</v>
      </c>
      <c r="AU30" s="6">
        <v>10</v>
      </c>
      <c r="AV30" s="22">
        <f>AX29</f>
        <v>37</v>
      </c>
      <c r="AW30" s="23">
        <v>38</v>
      </c>
      <c r="AX30" s="25" t="str">
        <v/>
      </c>
      <c r="AY30" s="25" t="str">
        <v/>
      </c>
      <c r="AZ30" s="25" t="str">
        <v/>
      </c>
      <c r="BA30" s="25" t="str">
        <v/>
      </c>
      <c r="BB30" s="25" t="str">
        <v/>
      </c>
      <c r="BC30" s="25" t="str">
        <v/>
      </c>
      <c r="BD30" s="25" t="str">
        <v/>
      </c>
      <c r="BE30" s="25" t="str">
        <v/>
      </c>
      <c r="BF30" s="25" t="str">
        <v/>
      </c>
      <c r="BG30" s="22">
        <f>AW30</f>
        <v>38</v>
      </c>
      <c r="BI30" s="6">
        <v>10</v>
      </c>
      <c r="BJ30" s="22">
        <f t="shared" si="16"/>
        <v>91</v>
      </c>
      <c r="BK30" s="23">
        <v>91</v>
      </c>
      <c r="BL30" s="24">
        <v>92</v>
      </c>
      <c r="BM30" s="24">
        <v>93</v>
      </c>
      <c r="BN30" s="24">
        <v>94</v>
      </c>
      <c r="BO30" s="24">
        <v>95</v>
      </c>
      <c r="BP30" s="24">
        <v>96</v>
      </c>
      <c r="BQ30" s="24">
        <v>97</v>
      </c>
      <c r="BR30" s="24">
        <v>98</v>
      </c>
      <c r="BS30" s="24">
        <v>99</v>
      </c>
      <c r="BT30" s="24">
        <v>100</v>
      </c>
      <c r="BU30" s="22">
        <f t="shared" si="14"/>
        <v>100</v>
      </c>
      <c r="BW30" s="19" t="str">
        <f t="shared" si="3"/>
        <v/>
      </c>
      <c r="BX30" s="6" t="str">
        <f t="shared" si="12"/>
        <v/>
      </c>
      <c r="BY30" s="19" t="str">
        <f t="shared" si="4"/>
        <v/>
      </c>
      <c r="BZ30" s="19" t="str">
        <f t="shared" si="5"/>
        <v/>
      </c>
      <c r="CA30" s="19" t="str">
        <f>IF(CD30,IF(BZ30&gt;NumPayPars,BZ30,INDEX(#REF!,BZ30)),BZ30)</f>
        <v/>
      </c>
      <c r="CB30" t="b">
        <f t="shared" si="6"/>
        <v>0</v>
      </c>
      <c r="CC30" t="b">
        <f t="shared" si="6"/>
        <v>0</v>
      </c>
      <c r="CE30" t="b">
        <f t="shared" si="7"/>
        <v>0</v>
      </c>
      <c r="CF30" s="65" t="str">
        <f t="shared" si="8"/>
        <v/>
      </c>
      <c r="CG30" s="19" t="str">
        <f t="shared" si="9"/>
        <v/>
      </c>
      <c r="CH30" s="19" t="str">
        <f t="shared" si="10"/>
        <v/>
      </c>
      <c r="CI30" s="19" t="str">
        <f t="shared" ref="CI30:CR30" ca="1" si="24">IF($CE30,IF(OFFSET(CH$13,$BW30,0)=0,0,IF(OFFSET(CH$13,$BW30,0)=$CA30,SIGN(CH$13-OFFSET($CR$13,$BW30,0)),0)+OFFSET(CI30,0,SIGN(OFFSET($CR$13,$BW30,0)-CH$13))),"")</f>
        <v/>
      </c>
      <c r="CJ30" s="19" t="str">
        <f t="shared" ca="1" si="24"/>
        <v/>
      </c>
      <c r="CK30" s="19" t="str">
        <f t="shared" ca="1" si="24"/>
        <v/>
      </c>
      <c r="CL30" s="19" t="str">
        <f t="shared" ca="1" si="24"/>
        <v/>
      </c>
      <c r="CM30" s="19" t="str">
        <f t="shared" ca="1" si="24"/>
        <v/>
      </c>
      <c r="CN30" s="19" t="str">
        <f t="shared" ca="1" si="24"/>
        <v/>
      </c>
      <c r="CO30" s="19" t="str">
        <f t="shared" ca="1" si="24"/>
        <v/>
      </c>
      <c r="CP30" s="19" t="str">
        <f t="shared" ca="1" si="24"/>
        <v/>
      </c>
      <c r="CQ30" s="19" t="str">
        <f t="shared" ca="1" si="24"/>
        <v/>
      </c>
      <c r="CR30" s="19" t="str">
        <f t="shared" ca="1" si="24"/>
        <v/>
      </c>
      <c r="CT30" s="19"/>
    </row>
    <row r="31" spans="1:98" x14ac:dyDescent="0.25">
      <c r="A31" s="19" t="str">
        <v/>
      </c>
      <c r="B31" s="19" t="str">
        <v/>
      </c>
      <c r="C31" s="6" t="str">
        <v/>
      </c>
      <c r="D31" s="64" t="str">
        <v/>
      </c>
      <c r="E31" s="64" t="str">
        <v/>
      </c>
      <c r="F31" s="8"/>
      <c r="BW31" s="19" t="str">
        <f t="shared" si="3"/>
        <v/>
      </c>
      <c r="BX31" s="6" t="str">
        <f t="shared" si="12"/>
        <v/>
      </c>
      <c r="BY31" s="19" t="str">
        <f t="shared" si="4"/>
        <v/>
      </c>
      <c r="BZ31" s="19" t="str">
        <f t="shared" si="5"/>
        <v/>
      </c>
      <c r="CA31" s="19" t="str">
        <f>IF(CD31,IF(BZ31&gt;NumPayPars,BZ31,INDEX(#REF!,BZ31)),BZ31)</f>
        <v/>
      </c>
      <c r="CB31" t="b">
        <f t="shared" si="6"/>
        <v>0</v>
      </c>
      <c r="CC31" t="b">
        <f t="shared" si="6"/>
        <v>0</v>
      </c>
      <c r="CE31" t="b">
        <f t="shared" si="7"/>
        <v>0</v>
      </c>
      <c r="CF31" s="65" t="str">
        <f t="shared" si="8"/>
        <v/>
      </c>
      <c r="CG31" s="19" t="str">
        <f t="shared" si="9"/>
        <v/>
      </c>
      <c r="CH31" s="19" t="str">
        <f t="shared" si="10"/>
        <v/>
      </c>
      <c r="CI31" s="19" t="str">
        <f t="shared" ref="CI31:CR31" ca="1" si="25">IF($CE31,IF(OFFSET(CH$13,$BW31,0)=0,0,IF(OFFSET(CH$13,$BW31,0)=$CA31,SIGN(CH$13-OFFSET($CR$13,$BW31,0)),0)+OFFSET(CI31,0,SIGN(OFFSET($CR$13,$BW31,0)-CH$13))),"")</f>
        <v/>
      </c>
      <c r="CJ31" s="19" t="str">
        <f t="shared" ca="1" si="25"/>
        <v/>
      </c>
      <c r="CK31" s="19" t="str">
        <f t="shared" ca="1" si="25"/>
        <v/>
      </c>
      <c r="CL31" s="19" t="str">
        <f t="shared" ca="1" si="25"/>
        <v/>
      </c>
      <c r="CM31" s="19" t="str">
        <f t="shared" ca="1" si="25"/>
        <v/>
      </c>
      <c r="CN31" s="19" t="str">
        <f t="shared" ca="1" si="25"/>
        <v/>
      </c>
      <c r="CO31" s="19" t="str">
        <f t="shared" ca="1" si="25"/>
        <v/>
      </c>
      <c r="CP31" s="19" t="str">
        <f t="shared" ca="1" si="25"/>
        <v/>
      </c>
      <c r="CQ31" s="19" t="str">
        <f t="shared" ca="1" si="25"/>
        <v/>
      </c>
      <c r="CR31" s="19" t="str">
        <f t="shared" ca="1" si="25"/>
        <v/>
      </c>
      <c r="CT31" s="19"/>
    </row>
    <row r="32" spans="1:98" x14ac:dyDescent="0.25">
      <c r="A32" s="19" t="str">
        <v/>
      </c>
      <c r="B32" s="19" t="str">
        <v/>
      </c>
      <c r="C32" s="6" t="str">
        <v/>
      </c>
      <c r="D32" s="64" t="str">
        <v/>
      </c>
      <c r="E32" s="64" t="str">
        <v/>
      </c>
      <c r="F32" s="8"/>
      <c r="H32" s="4" t="s">
        <v>100</v>
      </c>
      <c r="I32" s="5"/>
      <c r="J32" s="5"/>
      <c r="K32" s="5"/>
      <c r="L32" s="5"/>
      <c r="M32" s="5"/>
      <c r="N32" s="5"/>
      <c r="U32" s="4" t="s">
        <v>22</v>
      </c>
      <c r="V32" s="5"/>
      <c r="W32" s="5"/>
      <c r="X32" s="5"/>
      <c r="Y32" s="5"/>
      <c r="Z32" s="5"/>
      <c r="AA32" s="5"/>
      <c r="AH32" s="20" t="s">
        <v>120</v>
      </c>
      <c r="AV32" s="20" t="s">
        <v>119</v>
      </c>
      <c r="BI32" s="4" t="s">
        <v>31</v>
      </c>
      <c r="BJ32" s="5"/>
      <c r="BK32" s="5"/>
      <c r="BL32" s="5"/>
      <c r="BM32" s="5"/>
      <c r="BN32" s="5"/>
      <c r="BO32" s="5"/>
      <c r="BW32" s="19" t="str">
        <f t="shared" si="3"/>
        <v/>
      </c>
      <c r="BX32" s="6" t="str">
        <f t="shared" si="12"/>
        <v/>
      </c>
      <c r="BY32" s="19" t="str">
        <f t="shared" si="4"/>
        <v/>
      </c>
      <c r="BZ32" s="19" t="str">
        <f t="shared" si="5"/>
        <v/>
      </c>
      <c r="CA32" s="19" t="str">
        <f>IF(CD32,IF(BZ32&gt;NumPayPars,BZ32,INDEX(#REF!,BZ32)),BZ32)</f>
        <v/>
      </c>
      <c r="CB32" t="b">
        <f t="shared" si="6"/>
        <v>0</v>
      </c>
      <c r="CC32" t="b">
        <f t="shared" si="6"/>
        <v>0</v>
      </c>
      <c r="CE32" t="b">
        <f t="shared" si="7"/>
        <v>0</v>
      </c>
      <c r="CF32" s="65" t="str">
        <f t="shared" si="8"/>
        <v/>
      </c>
      <c r="CG32" s="19" t="str">
        <f t="shared" si="9"/>
        <v/>
      </c>
      <c r="CH32" s="19" t="str">
        <f t="shared" si="10"/>
        <v/>
      </c>
      <c r="CI32" s="19" t="str">
        <f t="shared" ref="CI32:CR32" ca="1" si="26">IF($CE32,IF(OFFSET(CH$13,$BW32,0)=0,0,IF(OFFSET(CH$13,$BW32,0)=$CA32,SIGN(CH$13-OFFSET($CR$13,$BW32,0)),0)+OFFSET(CI32,0,SIGN(OFFSET($CR$13,$BW32,0)-CH$13))),"")</f>
        <v/>
      </c>
      <c r="CJ32" s="19" t="str">
        <f t="shared" ca="1" si="26"/>
        <v/>
      </c>
      <c r="CK32" s="19" t="str">
        <f t="shared" ca="1" si="26"/>
        <v/>
      </c>
      <c r="CL32" s="19" t="str">
        <f t="shared" ca="1" si="26"/>
        <v/>
      </c>
      <c r="CM32" s="19" t="str">
        <f t="shared" ca="1" si="26"/>
        <v/>
      </c>
      <c r="CN32" s="19" t="str">
        <f t="shared" ca="1" si="26"/>
        <v/>
      </c>
      <c r="CO32" s="19" t="str">
        <f t="shared" ca="1" si="26"/>
        <v/>
      </c>
      <c r="CP32" s="19" t="str">
        <f t="shared" ca="1" si="26"/>
        <v/>
      </c>
      <c r="CQ32" s="19" t="str">
        <f t="shared" ca="1" si="26"/>
        <v/>
      </c>
      <c r="CR32" s="19" t="str">
        <f t="shared" ca="1" si="26"/>
        <v/>
      </c>
      <c r="CT32" s="19"/>
    </row>
    <row r="33" spans="1:98" x14ac:dyDescent="0.25">
      <c r="A33" s="19" t="str">
        <v/>
      </c>
      <c r="B33" s="19" t="str">
        <v/>
      </c>
      <c r="C33" s="6" t="str">
        <v/>
      </c>
      <c r="D33" s="64" t="str">
        <v/>
      </c>
      <c r="E33" s="64" t="str">
        <v/>
      </c>
      <c r="F33" s="8"/>
      <c r="H33" s="6" t="s">
        <v>1</v>
      </c>
      <c r="I33" s="6" t="s">
        <v>2</v>
      </c>
      <c r="J33" s="6">
        <v>1</v>
      </c>
      <c r="K33" s="6">
        <v>2</v>
      </c>
      <c r="L33" s="6">
        <v>3</v>
      </c>
      <c r="M33" s="6">
        <v>4</v>
      </c>
      <c r="N33" s="6">
        <v>5</v>
      </c>
      <c r="O33" s="6">
        <v>6</v>
      </c>
      <c r="P33" s="6">
        <v>7</v>
      </c>
      <c r="Q33" s="6">
        <v>8</v>
      </c>
      <c r="R33" s="6">
        <v>9</v>
      </c>
      <c r="S33" s="6">
        <v>10</v>
      </c>
      <c r="U33" s="6" t="s">
        <v>1</v>
      </c>
      <c r="V33" s="6" t="s">
        <v>20</v>
      </c>
      <c r="W33" s="6">
        <v>1</v>
      </c>
      <c r="X33" s="6">
        <v>2</v>
      </c>
      <c r="Y33" s="6">
        <v>3</v>
      </c>
      <c r="Z33" s="6">
        <v>4</v>
      </c>
      <c r="AA33" s="6">
        <v>5</v>
      </c>
      <c r="AB33" s="6">
        <v>6</v>
      </c>
      <c r="AC33" s="6">
        <v>7</v>
      </c>
      <c r="AD33" s="6">
        <v>8</v>
      </c>
      <c r="AE33" s="6">
        <v>9</v>
      </c>
      <c r="AF33" s="6">
        <v>10</v>
      </c>
      <c r="AH33" s="6"/>
      <c r="AI33" s="6" t="s">
        <v>112</v>
      </c>
      <c r="AJ33" s="63">
        <v>1</v>
      </c>
      <c r="AK33" s="61">
        <v>2</v>
      </c>
      <c r="AL33" s="63">
        <v>3</v>
      </c>
      <c r="AM33" s="61">
        <v>4</v>
      </c>
      <c r="AN33" s="63">
        <v>5</v>
      </c>
      <c r="AO33" s="61">
        <v>6</v>
      </c>
      <c r="AP33" s="63">
        <v>7</v>
      </c>
      <c r="AQ33" s="61">
        <v>8</v>
      </c>
      <c r="AR33" s="63">
        <v>9</v>
      </c>
      <c r="AS33" s="63">
        <v>10</v>
      </c>
      <c r="AV33" s="6"/>
      <c r="AW33" s="6" t="s">
        <v>112</v>
      </c>
      <c r="AX33" s="63">
        <v>1</v>
      </c>
      <c r="AY33" s="61">
        <v>2</v>
      </c>
      <c r="AZ33" s="63">
        <v>3</v>
      </c>
      <c r="BA33" s="61">
        <v>4</v>
      </c>
      <c r="BB33" s="63">
        <v>5</v>
      </c>
      <c r="BC33" s="61">
        <v>6</v>
      </c>
      <c r="BD33" s="63">
        <v>7</v>
      </c>
      <c r="BE33" s="61">
        <v>8</v>
      </c>
      <c r="BF33" s="63">
        <v>9</v>
      </c>
      <c r="BG33" s="63">
        <v>10</v>
      </c>
      <c r="BI33" s="6" t="s">
        <v>1</v>
      </c>
      <c r="BJ33" s="6" t="s">
        <v>2</v>
      </c>
      <c r="BK33" s="6">
        <v>1</v>
      </c>
      <c r="BL33" s="6">
        <v>2</v>
      </c>
      <c r="BM33" s="6">
        <v>3</v>
      </c>
      <c r="BN33" s="6">
        <v>4</v>
      </c>
      <c r="BO33" s="6">
        <v>5</v>
      </c>
      <c r="BP33" s="6">
        <v>6</v>
      </c>
      <c r="BQ33" s="6">
        <v>7</v>
      </c>
      <c r="BR33" s="6">
        <v>8</v>
      </c>
      <c r="BS33" s="6">
        <v>9</v>
      </c>
      <c r="BT33" s="6">
        <v>10</v>
      </c>
      <c r="BW33" s="19" t="str">
        <f t="shared" si="3"/>
        <v/>
      </c>
      <c r="BX33" s="6" t="str">
        <f t="shared" si="12"/>
        <v/>
      </c>
      <c r="BY33" s="19" t="str">
        <f t="shared" si="4"/>
        <v/>
      </c>
      <c r="BZ33" s="19" t="str">
        <f t="shared" si="5"/>
        <v/>
      </c>
      <c r="CA33" s="19" t="str">
        <f>IF(CD33,IF(BZ33&gt;NumPayPars,BZ33,INDEX(#REF!,BZ33)),BZ33)</f>
        <v/>
      </c>
      <c r="CB33" t="b">
        <f t="shared" si="6"/>
        <v>0</v>
      </c>
      <c r="CC33" t="b">
        <f t="shared" si="6"/>
        <v>0</v>
      </c>
      <c r="CE33" t="b">
        <f t="shared" si="7"/>
        <v>0</v>
      </c>
      <c r="CF33" s="65" t="str">
        <f t="shared" si="8"/>
        <v/>
      </c>
      <c r="CG33" s="19" t="str">
        <f t="shared" si="9"/>
        <v/>
      </c>
      <c r="CH33" s="19" t="str">
        <f t="shared" si="10"/>
        <v/>
      </c>
      <c r="CI33" s="19" t="str">
        <f t="shared" ref="CI33:CR33" ca="1" si="27">IF($CE33,IF(OFFSET(CH$13,$BW33,0)=0,0,IF(OFFSET(CH$13,$BW33,0)=$CA33,SIGN(CH$13-OFFSET($CR$13,$BW33,0)),0)+OFFSET(CI33,0,SIGN(OFFSET($CR$13,$BW33,0)-CH$13))),"")</f>
        <v/>
      </c>
      <c r="CJ33" s="19" t="str">
        <f t="shared" ca="1" si="27"/>
        <v/>
      </c>
      <c r="CK33" s="19" t="str">
        <f t="shared" ca="1" si="27"/>
        <v/>
      </c>
      <c r="CL33" s="19" t="str">
        <f t="shared" ca="1" si="27"/>
        <v/>
      </c>
      <c r="CM33" s="19" t="str">
        <f t="shared" ca="1" si="27"/>
        <v/>
      </c>
      <c r="CN33" s="19" t="str">
        <f t="shared" ca="1" si="27"/>
        <v/>
      </c>
      <c r="CO33" s="19" t="str">
        <f t="shared" ca="1" si="27"/>
        <v/>
      </c>
      <c r="CP33" s="19" t="str">
        <f t="shared" ca="1" si="27"/>
        <v/>
      </c>
      <c r="CQ33" s="19" t="str">
        <f t="shared" ca="1" si="27"/>
        <v/>
      </c>
      <c r="CR33" s="19" t="str">
        <f t="shared" ca="1" si="27"/>
        <v/>
      </c>
      <c r="CT33" s="19"/>
    </row>
    <row r="34" spans="1:98" x14ac:dyDescent="0.25">
      <c r="A34" s="19" t="str">
        <v/>
      </c>
      <c r="B34" s="19" t="str">
        <v/>
      </c>
      <c r="C34" s="6" t="str">
        <v/>
      </c>
      <c r="D34" s="64" t="str">
        <v/>
      </c>
      <c r="E34" s="64" t="str">
        <v/>
      </c>
      <c r="F34" s="8"/>
      <c r="H34" s="6" t="s">
        <v>3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U34" s="6" t="s">
        <v>3</v>
      </c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H34" s="6" t="s">
        <v>3</v>
      </c>
      <c r="AI34" s="62" t="s">
        <v>94</v>
      </c>
      <c r="AJ34" s="16">
        <v>1</v>
      </c>
      <c r="AK34" s="16">
        <f t="array" ref="AK34:AR34">IF($BM66:$BT66,1,0)+AJ34:AQ34</f>
        <v>1</v>
      </c>
      <c r="AL34" s="16">
        <v>2</v>
      </c>
      <c r="AM34" s="16">
        <v>3</v>
      </c>
      <c r="AN34" s="16">
        <v>3</v>
      </c>
      <c r="AO34" s="16">
        <v>3</v>
      </c>
      <c r="AP34" s="16">
        <v>3</v>
      </c>
      <c r="AQ34" s="16">
        <v>4</v>
      </c>
      <c r="AR34" s="16">
        <v>4</v>
      </c>
      <c r="AS34" s="16"/>
      <c r="AV34" s="6" t="s">
        <v>2</v>
      </c>
      <c r="AW34" s="62" t="s">
        <v>94</v>
      </c>
      <c r="AX34" s="16">
        <v>1</v>
      </c>
      <c r="AY34" s="16">
        <f t="array" ref="AY34:BF34">IF($BM67:$BT67,1,0)+AX34:BE34</f>
        <v>1</v>
      </c>
      <c r="AZ34" s="16">
        <v>2</v>
      </c>
      <c r="BA34" s="16">
        <v>2</v>
      </c>
      <c r="BB34" s="16">
        <v>2</v>
      </c>
      <c r="BC34" s="16">
        <v>2</v>
      </c>
      <c r="BD34" s="16">
        <v>2</v>
      </c>
      <c r="BE34" s="16">
        <v>3</v>
      </c>
      <c r="BF34" s="16">
        <v>4</v>
      </c>
      <c r="BG34" s="16"/>
      <c r="BI34" s="6" t="s">
        <v>3</v>
      </c>
      <c r="BJ34" s="7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W34" s="19" t="str">
        <f t="shared" si="3"/>
        <v/>
      </c>
      <c r="BX34" s="6" t="str">
        <f t="shared" si="12"/>
        <v/>
      </c>
      <c r="BY34" s="19" t="str">
        <f t="shared" si="4"/>
        <v/>
      </c>
      <c r="BZ34" s="19" t="str">
        <f t="shared" si="5"/>
        <v/>
      </c>
      <c r="CA34" s="19" t="str">
        <f>IF(CD34,IF(BZ34&gt;NumPayPars,BZ34,INDEX(#REF!,BZ34)),BZ34)</f>
        <v/>
      </c>
      <c r="CB34" t="b">
        <f t="shared" si="6"/>
        <v>0</v>
      </c>
      <c r="CC34" t="b">
        <f t="shared" si="6"/>
        <v>0</v>
      </c>
      <c r="CE34" t="b">
        <f t="shared" si="7"/>
        <v>0</v>
      </c>
      <c r="CF34" s="65" t="str">
        <f t="shared" si="8"/>
        <v/>
      </c>
      <c r="CG34" s="19" t="str">
        <f t="shared" si="9"/>
        <v/>
      </c>
      <c r="CH34" s="19" t="str">
        <f t="shared" si="10"/>
        <v/>
      </c>
      <c r="CI34" s="19" t="str">
        <f t="shared" ref="CI34:CR34" ca="1" si="28">IF($CE34,IF(OFFSET(CH$13,$BW34,0)=0,0,IF(OFFSET(CH$13,$BW34,0)=$CA34,SIGN(CH$13-OFFSET($CR$13,$BW34,0)),0)+OFFSET(CI34,0,SIGN(OFFSET($CR$13,$BW34,0)-CH$13))),"")</f>
        <v/>
      </c>
      <c r="CJ34" s="19" t="str">
        <f t="shared" ca="1" si="28"/>
        <v/>
      </c>
      <c r="CK34" s="19" t="str">
        <f t="shared" ca="1" si="28"/>
        <v/>
      </c>
      <c r="CL34" s="19" t="str">
        <f t="shared" ca="1" si="28"/>
        <v/>
      </c>
      <c r="CM34" s="19" t="str">
        <f t="shared" ca="1" si="28"/>
        <v/>
      </c>
      <c r="CN34" s="19" t="str">
        <f t="shared" ca="1" si="28"/>
        <v/>
      </c>
      <c r="CO34" s="19" t="str">
        <f t="shared" ca="1" si="28"/>
        <v/>
      </c>
      <c r="CP34" s="19" t="str">
        <f t="shared" ca="1" si="28"/>
        <v/>
      </c>
      <c r="CQ34" s="19" t="str">
        <f t="shared" ca="1" si="28"/>
        <v/>
      </c>
      <c r="CR34" s="19" t="str">
        <f t="shared" ca="1" si="28"/>
        <v/>
      </c>
      <c r="CT34" s="19"/>
    </row>
    <row r="35" spans="1:98" x14ac:dyDescent="0.25">
      <c r="A35" s="19" t="str">
        <v/>
      </c>
      <c r="B35" s="19" t="str">
        <v/>
      </c>
      <c r="C35" s="6" t="str">
        <v/>
      </c>
      <c r="D35" s="64" t="str">
        <v/>
      </c>
      <c r="E35" s="64" t="str">
        <v/>
      </c>
      <c r="F35" s="8"/>
      <c r="H35" s="6">
        <v>1</v>
      </c>
      <c r="I35" s="7"/>
      <c r="J35" s="56">
        <f t="array" ref="J35:S44" ca="1">INDEX(ModeledValues,LookupAll)</f>
        <v>275745.45777648088</v>
      </c>
      <c r="K35" s="56">
        <f ca="1"/>
        <v>443267.10118777386</v>
      </c>
      <c r="L35" s="56">
        <f ca="1"/>
        <v>712561.95688519021</v>
      </c>
      <c r="M35" s="56">
        <f ca="1"/>
        <v>528328.97497502633</v>
      </c>
      <c r="N35" s="56">
        <f ca="1"/>
        <v>391729.45327915653</v>
      </c>
      <c r="O35" s="56">
        <f ca="1"/>
        <v>290447.75477937912</v>
      </c>
      <c r="P35" s="56">
        <f ca="1"/>
        <v>215352.45192876851</v>
      </c>
      <c r="Q35" s="56">
        <f ca="1"/>
        <v>159673.0488998263</v>
      </c>
      <c r="R35" s="56">
        <f ca="1"/>
        <v>262274.85181095451</v>
      </c>
      <c r="S35" s="56">
        <f ca="1"/>
        <v>67948.000000000073</v>
      </c>
      <c r="U35" s="6">
        <v>1</v>
      </c>
      <c r="V35" s="7"/>
      <c r="W35" s="11" t="b">
        <v>1</v>
      </c>
      <c r="X35" s="11" t="b">
        <v>0</v>
      </c>
      <c r="Y35" s="11" t="b">
        <v>0</v>
      </c>
      <c r="Z35" s="11" t="b">
        <v>0</v>
      </c>
      <c r="AA35" s="11" t="b">
        <v>0</v>
      </c>
      <c r="AB35" s="11" t="b">
        <v>1</v>
      </c>
      <c r="AC35" s="11" t="b">
        <v>1</v>
      </c>
      <c r="AD35" s="11" t="b">
        <v>1</v>
      </c>
      <c r="AE35" s="11" t="b">
        <v>1</v>
      </c>
      <c r="AF35" s="11" t="b">
        <v>1</v>
      </c>
      <c r="AH35" s="6" t="s">
        <v>3</v>
      </c>
      <c r="AI35" s="62" t="s">
        <v>95</v>
      </c>
      <c r="AJ35" s="16">
        <f>NumExpPars</f>
        <v>4</v>
      </c>
      <c r="AK35" s="16">
        <f t="array" ref="AK35:AR35">IF($BM66:$BT66,0,1)+AJ35:AQ35</f>
        <v>5</v>
      </c>
      <c r="AL35" s="16">
        <v>5</v>
      </c>
      <c r="AM35" s="16">
        <v>5</v>
      </c>
      <c r="AN35" s="16">
        <v>6</v>
      </c>
      <c r="AO35" s="16">
        <v>7</v>
      </c>
      <c r="AP35" s="16">
        <v>8</v>
      </c>
      <c r="AQ35" s="16">
        <v>8</v>
      </c>
      <c r="AR35" s="16">
        <v>9</v>
      </c>
      <c r="AS35" s="16"/>
      <c r="AV35" s="6" t="s">
        <v>2</v>
      </c>
      <c r="AW35" s="62" t="s">
        <v>95</v>
      </c>
      <c r="AX35" s="16">
        <f>NumDevPars</f>
        <v>4</v>
      </c>
      <c r="AY35" s="16">
        <f t="array" ref="AY35:BF35">IF($BM67:$BT67,0,1)+AX35:BE35</f>
        <v>5</v>
      </c>
      <c r="AZ35" s="16">
        <v>5</v>
      </c>
      <c r="BA35" s="16">
        <v>6</v>
      </c>
      <c r="BB35" s="16">
        <v>7</v>
      </c>
      <c r="BC35" s="16">
        <v>8</v>
      </c>
      <c r="BD35" s="16">
        <v>9</v>
      </c>
      <c r="BE35" s="16">
        <v>9</v>
      </c>
      <c r="BF35" s="16">
        <v>9</v>
      </c>
      <c r="BG35" s="16"/>
      <c r="BI35" s="6">
        <v>1</v>
      </c>
      <c r="BJ35" s="12" t="e">
        <f>#REF!</f>
        <v>#REF!</v>
      </c>
      <c r="BK35" s="27">
        <f t="array" ref="BK35:BT44">IF(IncludedDataPoints,LookupIncludedCells,LookupExtrapolatedCells)</f>
        <v>1</v>
      </c>
      <c r="BL35" s="27">
        <v>39</v>
      </c>
      <c r="BM35" s="27">
        <v>40</v>
      </c>
      <c r="BN35" s="27">
        <v>41</v>
      </c>
      <c r="BO35" s="27">
        <v>42</v>
      </c>
      <c r="BP35" s="27">
        <v>43</v>
      </c>
      <c r="BQ35" s="27">
        <v>2</v>
      </c>
      <c r="BR35" s="27">
        <v>3</v>
      </c>
      <c r="BS35" s="27">
        <v>4</v>
      </c>
      <c r="BT35" s="27">
        <v>5</v>
      </c>
      <c r="BW35" s="19" t="str">
        <f t="shared" si="3"/>
        <v/>
      </c>
      <c r="BX35" s="6" t="str">
        <f t="shared" si="12"/>
        <v/>
      </c>
      <c r="BY35" s="19" t="str">
        <f t="shared" si="4"/>
        <v/>
      </c>
      <c r="BZ35" s="19" t="str">
        <f t="shared" si="5"/>
        <v/>
      </c>
      <c r="CA35" s="19" t="str">
        <f>IF(CD35,IF(BZ35&gt;NumPayPars,BZ35,INDEX(#REF!,BZ35)),BZ35)</f>
        <v/>
      </c>
      <c r="CB35" t="b">
        <f t="shared" si="6"/>
        <v>0</v>
      </c>
      <c r="CC35" t="b">
        <f t="shared" si="6"/>
        <v>0</v>
      </c>
      <c r="CE35" t="b">
        <f t="shared" si="7"/>
        <v>0</v>
      </c>
      <c r="CF35" s="65" t="str">
        <f t="shared" si="8"/>
        <v/>
      </c>
      <c r="CG35" s="19" t="str">
        <f t="shared" si="9"/>
        <v/>
      </c>
      <c r="CH35" s="19" t="str">
        <f t="shared" si="10"/>
        <v/>
      </c>
      <c r="CI35" s="19" t="str">
        <f t="shared" ref="CI35:CR35" ca="1" si="29">IF($CE35,IF(OFFSET(CH$13,$BW35,0)=0,0,IF(OFFSET(CH$13,$BW35,0)=$CA35,SIGN(CH$13-OFFSET($CR$13,$BW35,0)),0)+OFFSET(CI35,0,SIGN(OFFSET($CR$13,$BW35,0)-CH$13))),"")</f>
        <v/>
      </c>
      <c r="CJ35" s="19" t="str">
        <f t="shared" ca="1" si="29"/>
        <v/>
      </c>
      <c r="CK35" s="19" t="str">
        <f t="shared" ca="1" si="29"/>
        <v/>
      </c>
      <c r="CL35" s="19" t="str">
        <f t="shared" ca="1" si="29"/>
        <v/>
      </c>
      <c r="CM35" s="19" t="str">
        <f t="shared" ca="1" si="29"/>
        <v/>
      </c>
      <c r="CN35" s="19" t="str">
        <f t="shared" ca="1" si="29"/>
        <v/>
      </c>
      <c r="CO35" s="19" t="str">
        <f t="shared" ca="1" si="29"/>
        <v/>
      </c>
      <c r="CP35" s="19" t="str">
        <f t="shared" ca="1" si="29"/>
        <v/>
      </c>
      <c r="CQ35" s="19" t="str">
        <f t="shared" ca="1" si="29"/>
        <v/>
      </c>
      <c r="CR35" s="19" t="str">
        <f t="shared" ca="1" si="29"/>
        <v/>
      </c>
      <c r="CT35" s="19"/>
    </row>
    <row r="36" spans="1:98" x14ac:dyDescent="0.25">
      <c r="A36" s="19" t="str">
        <v/>
      </c>
      <c r="B36" s="19" t="str">
        <v/>
      </c>
      <c r="C36" s="6" t="str">
        <v/>
      </c>
      <c r="D36" s="64" t="str">
        <v/>
      </c>
      <c r="E36" s="64" t="str">
        <v/>
      </c>
      <c r="F36" s="8"/>
      <c r="H36" s="6">
        <v>2</v>
      </c>
      <c r="I36" s="7"/>
      <c r="J36" s="56">
        <f ca="1"/>
        <v>397835.49658001715</v>
      </c>
      <c r="K36" s="56">
        <f ca="1"/>
        <v>639529.61815084482</v>
      </c>
      <c r="L36" s="56">
        <f ca="1"/>
        <v>1028058.4211517245</v>
      </c>
      <c r="M36" s="56">
        <f ca="1"/>
        <v>762253.7894610737</v>
      </c>
      <c r="N36" s="56">
        <f ca="1"/>
        <v>565172.97810453456</v>
      </c>
      <c r="O36" s="56">
        <f ca="1"/>
        <v>419047.4348515668</v>
      </c>
      <c r="P36" s="56">
        <f ca="1"/>
        <v>310702.66884415515</v>
      </c>
      <c r="Q36" s="56">
        <f ca="1"/>
        <v>230370.45546186282</v>
      </c>
      <c r="R36" s="56">
        <f ca="1"/>
        <v>378400.59724661388</v>
      </c>
      <c r="S36" s="57">
        <f ca="1"/>
        <v>98032.897947248202</v>
      </c>
      <c r="U36" s="6">
        <v>2</v>
      </c>
      <c r="V36" s="7"/>
      <c r="W36" s="8" t="b">
        <f>X35</f>
        <v>0</v>
      </c>
      <c r="X36" s="8" t="b">
        <f t="shared" ref="X36:AE43" si="30">Y35</f>
        <v>0</v>
      </c>
      <c r="Y36" s="8" t="b">
        <f t="shared" si="30"/>
        <v>0</v>
      </c>
      <c r="Z36" s="8" t="b">
        <f t="shared" si="30"/>
        <v>0</v>
      </c>
      <c r="AA36" s="8" t="b">
        <f t="shared" si="30"/>
        <v>1</v>
      </c>
      <c r="AB36" s="8" t="b">
        <f t="shared" si="30"/>
        <v>1</v>
      </c>
      <c r="AC36" s="8" t="b">
        <f t="shared" si="30"/>
        <v>1</v>
      </c>
      <c r="AD36" s="8" t="b">
        <f t="shared" si="30"/>
        <v>1</v>
      </c>
      <c r="AE36" s="8" t="b">
        <f t="shared" si="30"/>
        <v>1</v>
      </c>
      <c r="AH36" s="6" t="s">
        <v>3</v>
      </c>
      <c r="AI36" s="62" t="s">
        <v>98</v>
      </c>
      <c r="AJ36" s="16">
        <f t="array" ref="AJ36:AR36">IF($BL66:$BT66,AJ34:AR34,AJ35:AR35)</f>
        <v>1</v>
      </c>
      <c r="AK36" s="16">
        <v>5</v>
      </c>
      <c r="AL36" s="16">
        <v>2</v>
      </c>
      <c r="AM36" s="16">
        <v>3</v>
      </c>
      <c r="AN36" s="16">
        <v>6</v>
      </c>
      <c r="AO36" s="16">
        <v>7</v>
      </c>
      <c r="AP36" s="16">
        <v>8</v>
      </c>
      <c r="AQ36" s="16">
        <v>4</v>
      </c>
      <c r="AR36" s="16">
        <v>9</v>
      </c>
      <c r="AS36" s="16"/>
      <c r="AV36" s="6" t="s">
        <v>2</v>
      </c>
      <c r="AW36" s="62" t="s">
        <v>98</v>
      </c>
      <c r="AX36" s="16">
        <f t="array" ref="AX36:BF36">IF($BL67:$BT67,AX34:BF34,AX35:BF35)</f>
        <v>1</v>
      </c>
      <c r="AY36" s="16">
        <v>5</v>
      </c>
      <c r="AZ36" s="16">
        <v>2</v>
      </c>
      <c r="BA36" s="16">
        <v>6</v>
      </c>
      <c r="BB36" s="16">
        <v>7</v>
      </c>
      <c r="BC36" s="16">
        <v>8</v>
      </c>
      <c r="BD36" s="16">
        <v>9</v>
      </c>
      <c r="BE36" s="16">
        <v>3</v>
      </c>
      <c r="BF36" s="16">
        <v>4</v>
      </c>
      <c r="BG36" s="16"/>
      <c r="BI36" s="6">
        <v>2</v>
      </c>
      <c r="BJ36" s="12">
        <f>BT35</f>
        <v>5</v>
      </c>
      <c r="BK36" s="27">
        <v>44</v>
      </c>
      <c r="BL36" s="27">
        <v>45</v>
      </c>
      <c r="BM36" s="27">
        <v>46</v>
      </c>
      <c r="BN36" s="27">
        <v>47</v>
      </c>
      <c r="BO36" s="27">
        <v>6</v>
      </c>
      <c r="BP36" s="27">
        <v>7</v>
      </c>
      <c r="BQ36" s="27">
        <v>8</v>
      </c>
      <c r="BR36" s="27">
        <v>9</v>
      </c>
      <c r="BS36" s="27">
        <v>10</v>
      </c>
      <c r="BT36" s="28">
        <v>48</v>
      </c>
      <c r="BW36" s="19" t="str">
        <f t="shared" si="3"/>
        <v/>
      </c>
      <c r="BX36" s="6" t="str">
        <f t="shared" si="12"/>
        <v/>
      </c>
      <c r="BY36" s="19" t="str">
        <f t="shared" si="4"/>
        <v/>
      </c>
      <c r="BZ36" s="19" t="str">
        <f t="shared" si="5"/>
        <v/>
      </c>
      <c r="CA36" s="19" t="str">
        <f>IF(CD36,IF(BZ36&gt;NumPayPars,BZ36,INDEX(#REF!,BZ36)),BZ36)</f>
        <v/>
      </c>
      <c r="CB36" t="b">
        <f t="shared" ref="CB36:CC37" si="31">$BX36=CB$19</f>
        <v>0</v>
      </c>
      <c r="CC36" t="b">
        <f t="shared" si="31"/>
        <v>0</v>
      </c>
      <c r="CE36" t="b">
        <f t="shared" si="7"/>
        <v>0</v>
      </c>
      <c r="CF36" s="65" t="str">
        <f t="shared" si="8"/>
        <v/>
      </c>
      <c r="CG36" s="19" t="str">
        <f t="shared" si="9"/>
        <v/>
      </c>
      <c r="CH36" s="19" t="str">
        <f t="shared" si="10"/>
        <v/>
      </c>
      <c r="CI36" s="19" t="str">
        <f t="shared" ref="CI36:CR36" ca="1" si="32">IF($CE36,IF(OFFSET(CH$13,$BW36,0)=0,0,IF(OFFSET(CH$13,$BW36,0)=$CA36,SIGN(CH$13-OFFSET($CR$13,$BW36,0)),0)+OFFSET(CI36,0,SIGN(OFFSET($CR$13,$BW36,0)-CH$13))),"")</f>
        <v/>
      </c>
      <c r="CJ36" s="19" t="str">
        <f t="shared" ca="1" si="32"/>
        <v/>
      </c>
      <c r="CK36" s="19" t="str">
        <f t="shared" ca="1" si="32"/>
        <v/>
      </c>
      <c r="CL36" s="19" t="str">
        <f t="shared" ca="1" si="32"/>
        <v/>
      </c>
      <c r="CM36" s="19" t="str">
        <f t="shared" ca="1" si="32"/>
        <v/>
      </c>
      <c r="CN36" s="19" t="str">
        <f t="shared" ca="1" si="32"/>
        <v/>
      </c>
      <c r="CO36" s="19" t="str">
        <f t="shared" ca="1" si="32"/>
        <v/>
      </c>
      <c r="CP36" s="19" t="str">
        <f t="shared" ca="1" si="32"/>
        <v/>
      </c>
      <c r="CQ36" s="19" t="str">
        <f t="shared" ca="1" si="32"/>
        <v/>
      </c>
      <c r="CR36" s="19" t="str">
        <f t="shared" ca="1" si="32"/>
        <v/>
      </c>
      <c r="CT36" s="19"/>
    </row>
    <row r="37" spans="1:98" x14ac:dyDescent="0.25">
      <c r="A37" s="19" t="str">
        <v/>
      </c>
      <c r="B37" s="19" t="str">
        <v/>
      </c>
      <c r="C37" s="6" t="str">
        <v/>
      </c>
      <c r="D37" s="64" t="str">
        <v/>
      </c>
      <c r="E37" s="64" t="str">
        <v/>
      </c>
      <c r="F37" s="8"/>
      <c r="G37" s="53"/>
      <c r="H37" s="6">
        <v>3</v>
      </c>
      <c r="I37" s="7"/>
      <c r="J37" s="56">
        <f ca="1"/>
        <v>573982.55483636889</v>
      </c>
      <c r="K37" s="56">
        <f ca="1"/>
        <v>922690.02458386298</v>
      </c>
      <c r="L37" s="56">
        <f ca="1"/>
        <v>1483245.2211187379</v>
      </c>
      <c r="M37" s="56">
        <f ca="1"/>
        <v>1099751.9861090919</v>
      </c>
      <c r="N37" s="56">
        <f ca="1"/>
        <v>815410.97434897441</v>
      </c>
      <c r="O37" s="56">
        <f ca="1"/>
        <v>604586.36627803242</v>
      </c>
      <c r="P37" s="56">
        <f ca="1"/>
        <v>448270.48664768174</v>
      </c>
      <c r="Q37" s="56">
        <f ca="1"/>
        <v>332370.09699113818</v>
      </c>
      <c r="R37" s="57">
        <f ca="1"/>
        <v>545942.59040818014</v>
      </c>
      <c r="S37" s="57">
        <f ca="1"/>
        <v>141438.29222251679</v>
      </c>
      <c r="U37" s="6">
        <v>3</v>
      </c>
      <c r="V37" s="7"/>
      <c r="W37" s="8" t="b">
        <f t="shared" ref="W37:W43" si="33">X36</f>
        <v>0</v>
      </c>
      <c r="X37" s="8" t="b">
        <f t="shared" si="30"/>
        <v>0</v>
      </c>
      <c r="Y37" s="8" t="b">
        <f t="shared" si="30"/>
        <v>0</v>
      </c>
      <c r="Z37" s="8" t="b">
        <f t="shared" si="30"/>
        <v>1</v>
      </c>
      <c r="AA37" s="8" t="b">
        <f t="shared" si="30"/>
        <v>1</v>
      </c>
      <c r="AB37" s="8" t="b">
        <f t="shared" si="30"/>
        <v>1</v>
      </c>
      <c r="AC37" s="8" t="b">
        <f t="shared" si="30"/>
        <v>1</v>
      </c>
      <c r="AD37" s="8" t="b">
        <f t="shared" si="30"/>
        <v>1</v>
      </c>
      <c r="AH37" s="6" t="s">
        <v>3</v>
      </c>
      <c r="AI37" s="62" t="s">
        <v>117</v>
      </c>
      <c r="AJ37" s="16">
        <f>IF(AJ33&lt;=NumExpPars,MATCH(AJ33,AJ36:AR36,0),"")</f>
        <v>1</v>
      </c>
      <c r="AK37" s="16">
        <f>IF(AK33&lt;=NumExpPars,MATCH(AK33,AJ36:AR36,0),"")</f>
        <v>3</v>
      </c>
      <c r="AL37" s="16">
        <f>IF(AL33&lt;=NumExpPars,MATCH(AL33,AJ36:AR36,0),"")</f>
        <v>4</v>
      </c>
      <c r="AM37" s="16">
        <f>IF(AM33&lt;=NumExpPars,MATCH(AM33,AJ36:AR36,0),"")</f>
        <v>8</v>
      </c>
      <c r="AN37" s="16" t="str">
        <f>IF(AN33&lt;=NumExpPars,MATCH(AN33,AJ36:AR36,0),"")</f>
        <v/>
      </c>
      <c r="AO37" s="16" t="str">
        <f>IF(AO33&lt;=NumExpPars,MATCH(AO33,AJ36:AR36,0),"")</f>
        <v/>
      </c>
      <c r="AP37" s="16" t="str">
        <f>IF(AP33&lt;=NumExpPars,MATCH(AP33,AJ36:AR36,0),"")</f>
        <v/>
      </c>
      <c r="AQ37" s="16" t="str">
        <f>IF(AQ33&lt;=NumExpPars,MATCH(AQ33,AJ36:AR36,0),"")</f>
        <v/>
      </c>
      <c r="AR37" s="16" t="str">
        <f>IF(AR33&lt;=NumExpPars,MATCH(AR33,AJ36:AR36,0),"")</f>
        <v/>
      </c>
      <c r="AS37" s="16"/>
      <c r="AV37" s="6" t="s">
        <v>2</v>
      </c>
      <c r="AW37" s="62" t="s">
        <v>117</v>
      </c>
      <c r="AX37" s="16">
        <f>IF(AX33&lt;=NumDevPars,MATCH(AX33,AX36:BF36,0),"")</f>
        <v>1</v>
      </c>
      <c r="AY37" s="16">
        <f>IF(AY33&lt;=NumDevPars,MATCH(AY33,AX36:BF36,0),"")</f>
        <v>3</v>
      </c>
      <c r="AZ37" s="16">
        <f>IF(AZ33&lt;=NumDevPars,MATCH(AZ33,AX36:BF36,0),"")</f>
        <v>8</v>
      </c>
      <c r="BA37" s="16">
        <f>IF(BA33&lt;=NumDevPars,MATCH(BA33,AX36:BF36,0),"")</f>
        <v>9</v>
      </c>
      <c r="BB37" s="16" t="str">
        <f>IF(BB33&lt;=NumDevPars,MATCH(BB33,AX36:BF36,0),"")</f>
        <v/>
      </c>
      <c r="BC37" s="16" t="str">
        <f>IF(BC33&lt;=NumDevPars,MATCH(BC33,AX36:BF36,0),"")</f>
        <v/>
      </c>
      <c r="BD37" s="16" t="str">
        <f>IF(BD33&lt;=NumDevPars,MATCH(BD33,AX36:BF36,0),"")</f>
        <v/>
      </c>
      <c r="BE37" s="16" t="str">
        <f>IF(BE33&lt;=NumDevPars,MATCH(BE33,AX36:BF36,0),"")</f>
        <v/>
      </c>
      <c r="BF37" s="16" t="str">
        <f>IF(BF33&lt;=NumDevPars,MATCH(BF33,AX36:BF36,0),"")</f>
        <v/>
      </c>
      <c r="BG37" s="16"/>
      <c r="BI37" s="6">
        <v>3</v>
      </c>
      <c r="BJ37" s="12">
        <f t="shared" ref="BJ37:BJ44" si="34">BT36</f>
        <v>48</v>
      </c>
      <c r="BK37" s="27">
        <v>49</v>
      </c>
      <c r="BL37" s="27">
        <v>50</v>
      </c>
      <c r="BM37" s="27">
        <v>51</v>
      </c>
      <c r="BN37" s="27">
        <v>11</v>
      </c>
      <c r="BO37" s="27">
        <v>12</v>
      </c>
      <c r="BP37" s="27">
        <v>52</v>
      </c>
      <c r="BQ37" s="27">
        <v>13</v>
      </c>
      <c r="BR37" s="27">
        <v>14</v>
      </c>
      <c r="BS37" s="28">
        <v>53</v>
      </c>
      <c r="BT37" s="28">
        <v>54</v>
      </c>
      <c r="BW37" s="19" t="str">
        <f t="shared" si="3"/>
        <v/>
      </c>
      <c r="BX37" s="6" t="str">
        <f t="shared" si="12"/>
        <v/>
      </c>
      <c r="BY37" s="19" t="str">
        <f t="shared" si="4"/>
        <v/>
      </c>
      <c r="BZ37" s="19" t="str">
        <f t="shared" si="5"/>
        <v/>
      </c>
      <c r="CA37" s="19" t="str">
        <f>IF(CD37,IF(BZ37&gt;NumPayPars,BZ37,INDEX(#REF!,BZ37)),BZ37)</f>
        <v/>
      </c>
      <c r="CB37" t="b">
        <f t="shared" si="31"/>
        <v>0</v>
      </c>
      <c r="CC37" t="b">
        <f t="shared" si="31"/>
        <v>0</v>
      </c>
      <c r="CE37" t="b">
        <f t="shared" si="7"/>
        <v>0</v>
      </c>
      <c r="CF37" s="65" t="str">
        <f t="shared" si="8"/>
        <v/>
      </c>
      <c r="CG37" s="19" t="str">
        <f t="shared" si="9"/>
        <v/>
      </c>
      <c r="CH37" s="19" t="str">
        <f t="shared" si="10"/>
        <v/>
      </c>
      <c r="CI37" s="19" t="str">
        <f t="shared" ref="CI37:CR37" ca="1" si="35">IF($CE37,IF(OFFSET(CH$13,$BW37,0)=0,0,IF(OFFSET(CH$13,$BW37,0)=$CA37,SIGN(CH$13-OFFSET($CR$13,$BW37,0)),0)+OFFSET(CI37,0,SIGN(OFFSET($CR$13,$BW37,0)-CH$13))),"")</f>
        <v/>
      </c>
      <c r="CJ37" s="19" t="str">
        <f t="shared" ca="1" si="35"/>
        <v/>
      </c>
      <c r="CK37" s="19" t="str">
        <f t="shared" ca="1" si="35"/>
        <v/>
      </c>
      <c r="CL37" s="19" t="str">
        <f t="shared" ca="1" si="35"/>
        <v/>
      </c>
      <c r="CM37" s="19" t="str">
        <f t="shared" ca="1" si="35"/>
        <v/>
      </c>
      <c r="CN37" s="19" t="str">
        <f t="shared" ca="1" si="35"/>
        <v/>
      </c>
      <c r="CO37" s="19" t="str">
        <f t="shared" ca="1" si="35"/>
        <v/>
      </c>
      <c r="CP37" s="19" t="str">
        <f t="shared" ca="1" si="35"/>
        <v/>
      </c>
      <c r="CQ37" s="19" t="str">
        <f t="shared" ca="1" si="35"/>
        <v/>
      </c>
      <c r="CR37" s="19" t="str">
        <f t="shared" ca="1" si="35"/>
        <v/>
      </c>
      <c r="CT37" s="19"/>
    </row>
    <row r="38" spans="1:98" x14ac:dyDescent="0.25">
      <c r="A38" s="19" t="str">
        <v/>
      </c>
      <c r="B38" s="19" t="str">
        <v/>
      </c>
      <c r="C38" s="6" t="str">
        <v/>
      </c>
      <c r="D38" s="64" t="str">
        <v/>
      </c>
      <c r="E38" s="64" t="str">
        <v/>
      </c>
      <c r="F38" s="8"/>
      <c r="H38" s="6">
        <v>4</v>
      </c>
      <c r="I38" s="7"/>
      <c r="J38" s="56">
        <f ca="1"/>
        <v>313143.10926014866</v>
      </c>
      <c r="K38" s="56">
        <f ca="1"/>
        <v>503384.67736860621</v>
      </c>
      <c r="L38" s="56">
        <f ca="1"/>
        <v>809202.32927425648</v>
      </c>
      <c r="M38" s="56">
        <f ca="1"/>
        <v>599982.96715376794</v>
      </c>
      <c r="N38" s="56">
        <f ca="1"/>
        <v>444857.29693523125</v>
      </c>
      <c r="O38" s="56">
        <f ca="1"/>
        <v>329839.38790016039</v>
      </c>
      <c r="P38" s="56">
        <f ca="1"/>
        <v>244559.37344373218</v>
      </c>
      <c r="Q38" s="57">
        <f ca="1"/>
        <v>181328.51725184085</v>
      </c>
      <c r="R38" s="57">
        <f ca="1"/>
        <v>297845.56829727074</v>
      </c>
      <c r="S38" s="57">
        <f ca="1"/>
        <v>77163.367112491454</v>
      </c>
      <c r="U38" s="6">
        <v>4</v>
      </c>
      <c r="V38" s="7"/>
      <c r="W38" s="8" t="b">
        <f t="shared" si="33"/>
        <v>0</v>
      </c>
      <c r="X38" s="8" t="b">
        <f t="shared" si="30"/>
        <v>0</v>
      </c>
      <c r="Y38" s="8" t="b">
        <f t="shared" si="30"/>
        <v>1</v>
      </c>
      <c r="Z38" s="8" t="b">
        <f t="shared" si="30"/>
        <v>1</v>
      </c>
      <c r="AA38" s="8" t="b">
        <f t="shared" si="30"/>
        <v>1</v>
      </c>
      <c r="AB38" s="8" t="b">
        <f t="shared" si="30"/>
        <v>1</v>
      </c>
      <c r="AC38" s="8" t="b">
        <f t="shared" si="30"/>
        <v>1</v>
      </c>
      <c r="AH38" s="6" t="s">
        <v>3</v>
      </c>
      <c r="AI38" s="62" t="s">
        <v>118</v>
      </c>
      <c r="AJ38" s="16">
        <f t="shared" ref="AJ38:AQ38" si="36">IF(AJ33&lt;=NumExpPars,IF(AJ33=NumExpPars,10,AK37),"")</f>
        <v>3</v>
      </c>
      <c r="AK38" s="16">
        <f t="shared" si="36"/>
        <v>4</v>
      </c>
      <c r="AL38" s="16">
        <f t="shared" si="36"/>
        <v>8</v>
      </c>
      <c r="AM38" s="16">
        <f t="shared" si="36"/>
        <v>10</v>
      </c>
      <c r="AN38" s="16" t="str">
        <f t="shared" si="36"/>
        <v/>
      </c>
      <c r="AO38" s="16" t="str">
        <f t="shared" si="36"/>
        <v/>
      </c>
      <c r="AP38" s="16" t="str">
        <f t="shared" si="36"/>
        <v/>
      </c>
      <c r="AQ38" s="16" t="str">
        <f t="shared" si="36"/>
        <v/>
      </c>
      <c r="AR38" s="16" t="str">
        <f>IF(AR33&lt;=NumExpPars,IF(AR33=NumExpPars,10,AS37),"")</f>
        <v/>
      </c>
      <c r="AS38" s="16"/>
      <c r="AV38" s="6" t="s">
        <v>2</v>
      </c>
      <c r="AW38" s="62" t="s">
        <v>118</v>
      </c>
      <c r="AX38" s="16">
        <f t="shared" ref="AX38:BE38" si="37">IF(AX33&lt;=NumDevPars,IF(AX33=NumDevPars,10,AY37),"")</f>
        <v>3</v>
      </c>
      <c r="AY38" s="16">
        <f t="shared" si="37"/>
        <v>8</v>
      </c>
      <c r="AZ38" s="16">
        <f t="shared" si="37"/>
        <v>9</v>
      </c>
      <c r="BA38" s="16">
        <f t="shared" si="37"/>
        <v>10</v>
      </c>
      <c r="BB38" s="16" t="str">
        <f t="shared" si="37"/>
        <v/>
      </c>
      <c r="BC38" s="16" t="str">
        <f t="shared" si="37"/>
        <v/>
      </c>
      <c r="BD38" s="16" t="str">
        <f t="shared" si="37"/>
        <v/>
      </c>
      <c r="BE38" s="16" t="str">
        <f t="shared" si="37"/>
        <v/>
      </c>
      <c r="BF38" s="16" t="str">
        <f>IF(BF33&lt;=NumDevPars,IF(BF33=NumDevPars,10,#REF!),"")</f>
        <v/>
      </c>
      <c r="BG38" s="16"/>
      <c r="BI38" s="6">
        <v>4</v>
      </c>
      <c r="BJ38" s="12">
        <f t="shared" si="34"/>
        <v>54</v>
      </c>
      <c r="BK38" s="27">
        <v>55</v>
      </c>
      <c r="BL38" s="27">
        <v>56</v>
      </c>
      <c r="BM38" s="27">
        <v>15</v>
      </c>
      <c r="BN38" s="27">
        <v>57</v>
      </c>
      <c r="BO38" s="27">
        <v>16</v>
      </c>
      <c r="BP38" s="27">
        <v>17</v>
      </c>
      <c r="BQ38" s="27">
        <v>18</v>
      </c>
      <c r="BR38" s="28">
        <v>58</v>
      </c>
      <c r="BS38" s="28">
        <v>59</v>
      </c>
      <c r="BT38" s="28">
        <v>60</v>
      </c>
    </row>
    <row r="39" spans="1:98" x14ac:dyDescent="0.25">
      <c r="H39" s="6">
        <v>5</v>
      </c>
      <c r="I39" s="7"/>
      <c r="J39" s="56">
        <f ca="1"/>
        <v>365210.98943105864</v>
      </c>
      <c r="K39" s="56">
        <f ca="1"/>
        <v>587084.98015676765</v>
      </c>
      <c r="L39" s="56">
        <f ca="1"/>
        <v>943752.47158529225</v>
      </c>
      <c r="M39" s="56">
        <f ca="1"/>
        <v>699745.15356163296</v>
      </c>
      <c r="N39" s="56">
        <f ca="1"/>
        <v>518825.95773285936</v>
      </c>
      <c r="O39" s="56">
        <f ca="1"/>
        <v>384683.44231798965</v>
      </c>
      <c r="P39" s="57">
        <f ca="1"/>
        <v>285223.49082197016</v>
      </c>
      <c r="Q39" s="57">
        <f ca="1"/>
        <v>211478.92206242235</v>
      </c>
      <c r="R39" s="57">
        <f ca="1"/>
        <v>347369.84937175928</v>
      </c>
      <c r="S39" s="57">
        <f ca="1"/>
        <v>89993.708364099017</v>
      </c>
      <c r="U39" s="6">
        <v>5</v>
      </c>
      <c r="V39" s="7"/>
      <c r="W39" s="8" t="b">
        <f t="shared" si="33"/>
        <v>0</v>
      </c>
      <c r="X39" s="8" t="b">
        <f t="shared" si="30"/>
        <v>1</v>
      </c>
      <c r="Y39" s="8" t="b">
        <f t="shared" si="30"/>
        <v>1</v>
      </c>
      <c r="Z39" s="8" t="b">
        <f t="shared" si="30"/>
        <v>1</v>
      </c>
      <c r="AA39" s="8" t="b">
        <f t="shared" si="30"/>
        <v>1</v>
      </c>
      <c r="AB39" s="8" t="b">
        <f t="shared" si="30"/>
        <v>1</v>
      </c>
      <c r="AH39" s="6" t="s">
        <v>3</v>
      </c>
      <c r="AI39" s="62" t="s">
        <v>123</v>
      </c>
      <c r="AJ39" s="16">
        <f>IF(AJ33=RefExp,0,1)</f>
        <v>1</v>
      </c>
      <c r="AK39" s="16">
        <f>IF(AK33=RefExp,0,IF(INDEX($AJ$38:$AR$38,AJ39)&lt;RefExp,IF(INDEX($AJ$38:$AR$38,AJ39)&lt;=AK33,1,0),IF(INDEX($AJ$38:$AR$38,AJ39)&gt;=AK33,0,1)))+1</f>
        <v>1</v>
      </c>
      <c r="AL39" s="16">
        <f t="shared" ref="AL39:AS39" si="38">IF(AL33=RefExp,0,IF(INDEX($AJ$38:$AR$38,AK39)&lt;RefExp,IF(INDEX($AJ$38:$AR$38,AK39)&lt;=AL33,1,0),IF(INDEX($AJ$38:$AR$38,AK39)&gt;=AL33,0,1)))+AK39</f>
        <v>1</v>
      </c>
      <c r="AM39" s="16">
        <f t="shared" si="38"/>
        <v>2</v>
      </c>
      <c r="AN39" s="16">
        <f t="shared" si="38"/>
        <v>3</v>
      </c>
      <c r="AO39" s="16">
        <f t="shared" si="38"/>
        <v>3</v>
      </c>
      <c r="AP39" s="16">
        <f t="shared" si="38"/>
        <v>3</v>
      </c>
      <c r="AQ39" s="16">
        <f t="shared" si="38"/>
        <v>3</v>
      </c>
      <c r="AR39" s="16">
        <f t="shared" si="38"/>
        <v>4</v>
      </c>
      <c r="AS39" s="16">
        <f t="shared" si="38"/>
        <v>4</v>
      </c>
      <c r="AV39" s="6" t="s">
        <v>2</v>
      </c>
      <c r="AW39" s="62" t="s">
        <v>123</v>
      </c>
      <c r="AX39" s="16">
        <f>IF(AX33=RefDev,0,1)</f>
        <v>0</v>
      </c>
      <c r="AY39" s="16">
        <f>IF(AY33=RefDev,0,IF(INDEX($AX$38:$BF$38,AX39)&lt;RefDev,IF(INDEX($AX$38:$BF$38,AX39)&lt;=AY33,1,0),IF(INDEX($AX$38:$BF$38,AX39)&gt;=AY33,0,1)))+1</f>
        <v>1</v>
      </c>
      <c r="AZ39" s="16">
        <f t="shared" ref="AZ39:BG39" si="39">IF(AZ33=RefDev,0,IF(INDEX($AX$38:$BF$38,AY39)&lt;RefDev,IF(INDEX($AX$38:$BF$38,AY39)&lt;=AZ33,1,0),IF(INDEX($AX$38:$BF$38,AY39)&gt;=AZ33,0,1)))+AY39</f>
        <v>1</v>
      </c>
      <c r="BA39" s="16">
        <f t="shared" si="39"/>
        <v>2</v>
      </c>
      <c r="BB39" s="16">
        <f t="shared" si="39"/>
        <v>2</v>
      </c>
      <c r="BC39" s="16">
        <f t="shared" si="39"/>
        <v>2</v>
      </c>
      <c r="BD39" s="16">
        <f t="shared" si="39"/>
        <v>2</v>
      </c>
      <c r="BE39" s="16">
        <f t="shared" si="39"/>
        <v>2</v>
      </c>
      <c r="BF39" s="16">
        <f t="shared" si="39"/>
        <v>3</v>
      </c>
      <c r="BG39" s="16">
        <f t="shared" si="39"/>
        <v>4</v>
      </c>
      <c r="BI39" s="6">
        <v>5</v>
      </c>
      <c r="BJ39" s="12">
        <f t="shared" si="34"/>
        <v>60</v>
      </c>
      <c r="BK39" s="27">
        <v>61</v>
      </c>
      <c r="BL39" s="27">
        <v>19</v>
      </c>
      <c r="BM39" s="27">
        <v>20</v>
      </c>
      <c r="BN39" s="27">
        <v>21</v>
      </c>
      <c r="BO39" s="27">
        <v>22</v>
      </c>
      <c r="BP39" s="27">
        <v>23</v>
      </c>
      <c r="BQ39" s="28">
        <v>62</v>
      </c>
      <c r="BR39" s="28">
        <v>63</v>
      </c>
      <c r="BS39" s="28">
        <v>64</v>
      </c>
      <c r="BT39" s="28">
        <v>65</v>
      </c>
    </row>
    <row r="40" spans="1:98" x14ac:dyDescent="0.25">
      <c r="A40" t="s">
        <v>103</v>
      </c>
      <c r="H40" s="6">
        <v>6</v>
      </c>
      <c r="I40" s="7"/>
      <c r="J40" s="56">
        <f ca="1"/>
        <v>425936.45798670856</v>
      </c>
      <c r="K40" s="56">
        <f ca="1"/>
        <v>684702.55337805219</v>
      </c>
      <c r="L40" s="56">
        <f ca="1"/>
        <v>1100674.9429677916</v>
      </c>
      <c r="M40" s="56">
        <f ca="1"/>
        <v>816095.30059793044</v>
      </c>
      <c r="N40" s="56">
        <f ca="1"/>
        <v>605093.75989084761</v>
      </c>
      <c r="O40" s="57">
        <f ca="1"/>
        <v>448646.69357927173</v>
      </c>
      <c r="P40" s="57">
        <f ca="1"/>
        <v>332649.03557412722</v>
      </c>
      <c r="Q40" s="57">
        <f ca="1"/>
        <v>246642.58636477654</v>
      </c>
      <c r="R40" s="57">
        <f ca="1"/>
        <v>405128.78181261162</v>
      </c>
      <c r="S40" s="57">
        <f ca="1"/>
        <v>104957.41500387956</v>
      </c>
      <c r="U40" s="6">
        <v>6</v>
      </c>
      <c r="V40" s="7"/>
      <c r="W40" s="8" t="b">
        <f t="shared" si="33"/>
        <v>1</v>
      </c>
      <c r="X40" s="8" t="b">
        <f t="shared" si="30"/>
        <v>1</v>
      </c>
      <c r="Y40" s="8" t="b">
        <f t="shared" si="30"/>
        <v>1</v>
      </c>
      <c r="Z40" s="8" t="b">
        <f t="shared" si="30"/>
        <v>1</v>
      </c>
      <c r="AA40" s="8" t="b">
        <f t="shared" si="30"/>
        <v>1</v>
      </c>
      <c r="AH40" s="6" t="s">
        <v>3</v>
      </c>
      <c r="AI40" s="62" t="s">
        <v>122</v>
      </c>
      <c r="AJ40" s="16">
        <f t="array" ref="AJ40:AS40">IF(AJ33:AS33=RefExp,0,AJ39:AS39)</f>
        <v>1</v>
      </c>
      <c r="AK40" s="16">
        <v>1</v>
      </c>
      <c r="AL40" s="16">
        <v>0</v>
      </c>
      <c r="AM40" s="16">
        <v>2</v>
      </c>
      <c r="AN40" s="16">
        <v>3</v>
      </c>
      <c r="AO40" s="16">
        <v>3</v>
      </c>
      <c r="AP40" s="16">
        <v>3</v>
      </c>
      <c r="AQ40" s="16">
        <v>3</v>
      </c>
      <c r="AR40" s="16">
        <v>4</v>
      </c>
      <c r="AS40" s="16">
        <v>4</v>
      </c>
      <c r="AV40" s="6" t="s">
        <v>2</v>
      </c>
      <c r="AW40" s="62" t="s">
        <v>122</v>
      </c>
      <c r="AX40" s="16">
        <f t="array" ref="AX40:BG40">IF(AX33:BG33=RefDev,0,AX39:BG39)</f>
        <v>0</v>
      </c>
      <c r="AY40" s="16">
        <v>1</v>
      </c>
      <c r="AZ40" s="16">
        <v>1</v>
      </c>
      <c r="BA40" s="16">
        <v>2</v>
      </c>
      <c r="BB40" s="16">
        <v>2</v>
      </c>
      <c r="BC40" s="16">
        <v>2</v>
      </c>
      <c r="BD40" s="16">
        <v>2</v>
      </c>
      <c r="BE40" s="16">
        <v>2</v>
      </c>
      <c r="BF40" s="16">
        <v>3</v>
      </c>
      <c r="BG40" s="16">
        <v>4</v>
      </c>
      <c r="BI40" s="6">
        <v>6</v>
      </c>
      <c r="BJ40" s="12">
        <f t="shared" si="34"/>
        <v>65</v>
      </c>
      <c r="BK40" s="27">
        <v>24</v>
      </c>
      <c r="BL40" s="27">
        <v>25</v>
      </c>
      <c r="BM40" s="27">
        <v>26</v>
      </c>
      <c r="BN40" s="27">
        <v>27</v>
      </c>
      <c r="BO40" s="27">
        <v>28</v>
      </c>
      <c r="BP40" s="28">
        <v>66</v>
      </c>
      <c r="BQ40" s="28">
        <v>67</v>
      </c>
      <c r="BR40" s="28">
        <v>68</v>
      </c>
      <c r="BS40" s="28">
        <v>69</v>
      </c>
      <c r="BT40" s="28">
        <v>70</v>
      </c>
    </row>
    <row r="41" spans="1:98" x14ac:dyDescent="0.25">
      <c r="A41" s="59">
        <v>0</v>
      </c>
      <c r="B41" s="60">
        <v>0</v>
      </c>
      <c r="H41" s="6">
        <v>7</v>
      </c>
      <c r="I41" s="7"/>
      <c r="J41" s="56">
        <f ca="1"/>
        <v>496759.05570336262</v>
      </c>
      <c r="K41" s="56">
        <f ca="1"/>
        <v>798551.49160388706</v>
      </c>
      <c r="L41" s="56">
        <f ca="1"/>
        <v>1283689.7031296033</v>
      </c>
      <c r="M41" s="56">
        <f ca="1"/>
        <v>951791.57192885911</v>
      </c>
      <c r="N41" s="57">
        <f ca="1"/>
        <v>705705.74351903575</v>
      </c>
      <c r="O41" s="57">
        <f ca="1"/>
        <v>523245.43642101099</v>
      </c>
      <c r="P41" s="57">
        <f ca="1"/>
        <v>387960.26424578635</v>
      </c>
      <c r="Q41" s="57">
        <f ca="1"/>
        <v>287653.09003584937</v>
      </c>
      <c r="R41" s="57">
        <f ca="1"/>
        <v>472491.5825302907</v>
      </c>
      <c r="S41" s="57">
        <f ca="1"/>
        <v>122409.2124276907</v>
      </c>
      <c r="U41" s="6">
        <v>7</v>
      </c>
      <c r="V41" s="7"/>
      <c r="W41" s="8" t="b">
        <f t="shared" si="33"/>
        <v>1</v>
      </c>
      <c r="X41" s="8" t="b">
        <f t="shared" si="30"/>
        <v>1</v>
      </c>
      <c r="Y41" s="8" t="b">
        <f t="shared" si="30"/>
        <v>1</v>
      </c>
      <c r="Z41" s="8" t="b">
        <f t="shared" si="30"/>
        <v>1</v>
      </c>
      <c r="BI41" s="6">
        <v>7</v>
      </c>
      <c r="BJ41" s="12">
        <f t="shared" si="34"/>
        <v>70</v>
      </c>
      <c r="BK41" s="27">
        <v>29</v>
      </c>
      <c r="BL41" s="27">
        <v>30</v>
      </c>
      <c r="BM41" s="27">
        <v>31</v>
      </c>
      <c r="BN41" s="27">
        <v>32</v>
      </c>
      <c r="BO41" s="28">
        <v>71</v>
      </c>
      <c r="BP41" s="28">
        <v>72</v>
      </c>
      <c r="BQ41" s="28">
        <v>73</v>
      </c>
      <c r="BR41" s="28">
        <v>74</v>
      </c>
      <c r="BS41" s="28">
        <v>75</v>
      </c>
      <c r="BT41" s="28">
        <v>76</v>
      </c>
    </row>
    <row r="42" spans="1:98" x14ac:dyDescent="0.25">
      <c r="A42" s="19" t="s">
        <v>104</v>
      </c>
      <c r="B42" s="19" t="s">
        <v>105</v>
      </c>
      <c r="H42" s="6">
        <v>8</v>
      </c>
      <c r="I42" s="7"/>
      <c r="J42" s="56">
        <f ca="1"/>
        <v>579357.68304434989</v>
      </c>
      <c r="K42" s="56">
        <f ca="1"/>
        <v>931330.66555208422</v>
      </c>
      <c r="L42" s="56">
        <f ca="1"/>
        <v>1497135.2481939709</v>
      </c>
      <c r="M42" s="57">
        <f ca="1"/>
        <v>1110050.7449694606</v>
      </c>
      <c r="N42" s="57">
        <f ca="1"/>
        <v>823046.98783473275</v>
      </c>
      <c r="O42" s="57">
        <f ca="1"/>
        <v>610248.08753447072</v>
      </c>
      <c r="P42" s="57">
        <f ca="1"/>
        <v>452468.36917439417</v>
      </c>
      <c r="Q42" s="57">
        <f ca="1"/>
        <v>335482.61647238932</v>
      </c>
      <c r="R42" s="57">
        <f ca="1"/>
        <v>551055.13501936232</v>
      </c>
      <c r="S42" s="57">
        <f ca="1"/>
        <v>142762.80800754906</v>
      </c>
      <c r="U42" s="6">
        <v>8</v>
      </c>
      <c r="V42" s="7"/>
      <c r="W42" s="8" t="b">
        <f t="shared" si="33"/>
        <v>1</v>
      </c>
      <c r="X42" s="8" t="b">
        <f t="shared" si="30"/>
        <v>1</v>
      </c>
      <c r="Y42" s="8" t="b">
        <f t="shared" si="30"/>
        <v>1</v>
      </c>
      <c r="BI42" s="6">
        <v>8</v>
      </c>
      <c r="BJ42" s="12">
        <f t="shared" si="34"/>
        <v>76</v>
      </c>
      <c r="BK42" s="27">
        <v>33</v>
      </c>
      <c r="BL42" s="27">
        <v>34</v>
      </c>
      <c r="BM42" s="27">
        <v>35</v>
      </c>
      <c r="BN42" s="28">
        <v>77</v>
      </c>
      <c r="BO42" s="28">
        <v>78</v>
      </c>
      <c r="BP42" s="28">
        <v>79</v>
      </c>
      <c r="BQ42" s="28">
        <v>80</v>
      </c>
      <c r="BR42" s="28">
        <v>81</v>
      </c>
      <c r="BS42" s="28">
        <v>82</v>
      </c>
      <c r="BT42" s="28">
        <v>83</v>
      </c>
    </row>
    <row r="43" spans="1:98" x14ac:dyDescent="0.25">
      <c r="H43" s="6">
        <v>9</v>
      </c>
      <c r="I43" s="7"/>
      <c r="J43" s="56">
        <f ca="1"/>
        <v>466288.37638396013</v>
      </c>
      <c r="K43" s="56">
        <f ca="1"/>
        <v>749569.18088135717</v>
      </c>
      <c r="L43" s="57">
        <f ca="1"/>
        <v>1204949.5234779243</v>
      </c>
      <c r="M43" s="57">
        <f ca="1"/>
        <v>893409.67544568249</v>
      </c>
      <c r="N43" s="57">
        <f ca="1"/>
        <v>662418.49357815157</v>
      </c>
      <c r="O43" s="57">
        <f ca="1"/>
        <v>491150.11029565067</v>
      </c>
      <c r="P43" s="57">
        <f ca="1"/>
        <v>364163.18865193322</v>
      </c>
      <c r="Q43" s="57">
        <f ca="1"/>
        <v>270008.75127425959</v>
      </c>
      <c r="R43" s="57">
        <f ca="1"/>
        <v>443509.44455595186</v>
      </c>
      <c r="S43" s="57">
        <f ca="1"/>
        <v>114900.75975873327</v>
      </c>
      <c r="U43" s="6">
        <v>9</v>
      </c>
      <c r="V43" s="7"/>
      <c r="W43" s="8" t="b">
        <f t="shared" si="33"/>
        <v>1</v>
      </c>
      <c r="X43" s="8" t="b">
        <f t="shared" si="30"/>
        <v>1</v>
      </c>
      <c r="BI43" s="6">
        <v>9</v>
      </c>
      <c r="BJ43" s="12">
        <f t="shared" si="34"/>
        <v>83</v>
      </c>
      <c r="BK43" s="27">
        <v>36</v>
      </c>
      <c r="BL43" s="27">
        <v>37</v>
      </c>
      <c r="BM43" s="28">
        <v>84</v>
      </c>
      <c r="BN43" s="28">
        <v>85</v>
      </c>
      <c r="BO43" s="28">
        <v>86</v>
      </c>
      <c r="BP43" s="28">
        <v>87</v>
      </c>
      <c r="BQ43" s="28">
        <v>88</v>
      </c>
      <c r="BR43" s="28">
        <v>89</v>
      </c>
      <c r="BS43" s="28">
        <v>90</v>
      </c>
      <c r="BT43" s="28">
        <v>91</v>
      </c>
    </row>
    <row r="44" spans="1:98" x14ac:dyDescent="0.25">
      <c r="H44" s="6">
        <v>10</v>
      </c>
      <c r="I44" s="7"/>
      <c r="J44" s="56">
        <f ca="1"/>
        <v>375286.03885649296</v>
      </c>
      <c r="K44" s="57">
        <f ca="1"/>
        <v>603280.85148370685</v>
      </c>
      <c r="L44" s="57">
        <f ca="1"/>
        <v>969787.70346977131</v>
      </c>
      <c r="M44" s="57">
        <f ca="1"/>
        <v>719048.97302863293</v>
      </c>
      <c r="N44" s="57">
        <f ca="1"/>
        <v>533138.77229383413</v>
      </c>
      <c r="O44" s="57">
        <f ca="1"/>
        <v>395295.67690747365</v>
      </c>
      <c r="P44" s="57">
        <f ca="1"/>
        <v>293091.93084838596</v>
      </c>
      <c r="Q44" s="57">
        <f ca="1"/>
        <v>217312.97594874082</v>
      </c>
      <c r="R44" s="57">
        <f ca="1"/>
        <v>356952.71654335788</v>
      </c>
      <c r="S44" s="57">
        <f ca="1"/>
        <v>92476.358355433738</v>
      </c>
      <c r="U44" s="6">
        <v>10</v>
      </c>
      <c r="V44" s="7"/>
      <c r="W44" s="8" t="b">
        <f>X43</f>
        <v>1</v>
      </c>
      <c r="BI44" s="6">
        <v>10</v>
      </c>
      <c r="BJ44" s="12">
        <f t="shared" si="34"/>
        <v>91</v>
      </c>
      <c r="BK44" s="27">
        <v>38</v>
      </c>
      <c r="BL44" s="28">
        <v>92</v>
      </c>
      <c r="BM44" s="28">
        <v>93</v>
      </c>
      <c r="BN44" s="28">
        <v>94</v>
      </c>
      <c r="BO44" s="28">
        <v>95</v>
      </c>
      <c r="BP44" s="28">
        <v>96</v>
      </c>
      <c r="BQ44" s="28">
        <v>97</v>
      </c>
      <c r="BR44" s="28">
        <v>98</v>
      </c>
      <c r="BS44" s="28">
        <v>99</v>
      </c>
      <c r="BT44" s="28">
        <v>100</v>
      </c>
    </row>
    <row r="46" spans="1:98" x14ac:dyDescent="0.25">
      <c r="C46" s="20" t="s">
        <v>13</v>
      </c>
      <c r="G46" s="20" t="s">
        <v>34</v>
      </c>
      <c r="AA46" s="20" t="s">
        <v>39</v>
      </c>
      <c r="AC46" s="20" t="s">
        <v>14</v>
      </c>
      <c r="AF46" s="20" t="s">
        <v>68</v>
      </c>
      <c r="AM46" s="20" t="s">
        <v>58</v>
      </c>
      <c r="AP46" s="2"/>
      <c r="AR46" s="20" t="s">
        <v>70</v>
      </c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G46" s="20" t="s">
        <v>63</v>
      </c>
    </row>
    <row r="47" spans="1:98" hidden="1" x14ac:dyDescent="0.25">
      <c r="C47" s="20"/>
      <c r="G47" s="54">
        <f t="array" ref="G47:Y47">TRANSPOSE($A$20:$A$38)</f>
        <v>0</v>
      </c>
      <c r="H47" s="54">
        <v>1</v>
      </c>
      <c r="I47" s="54">
        <v>1</v>
      </c>
      <c r="J47" s="54">
        <v>1</v>
      </c>
      <c r="K47" s="54">
        <v>1</v>
      </c>
      <c r="L47" s="54">
        <v>2</v>
      </c>
      <c r="M47" s="54">
        <v>2</v>
      </c>
      <c r="N47" s="54">
        <v>2</v>
      </c>
      <c r="O47" s="54">
        <v>2</v>
      </c>
      <c r="P47" s="54" t="str">
        <v/>
      </c>
      <c r="Q47" s="54" t="str">
        <v/>
      </c>
      <c r="R47" s="54" t="str">
        <v/>
      </c>
      <c r="S47" s="54" t="str">
        <v/>
      </c>
      <c r="T47" s="54" t="str">
        <v/>
      </c>
      <c r="U47" s="54" t="str">
        <v/>
      </c>
      <c r="V47" s="54" t="str">
        <v/>
      </c>
      <c r="W47" s="54" t="str">
        <v/>
      </c>
      <c r="X47" s="54" t="str">
        <v/>
      </c>
      <c r="Y47" s="54" t="str">
        <v/>
      </c>
      <c r="AA47" s="20"/>
      <c r="AC47" s="20"/>
      <c r="AF47">
        <f t="array" ref="AF47">SUM(IF(A50:A149,0,IF(ROUND(AF50:AF104,9)=1,0,1)))</f>
        <v>37</v>
      </c>
      <c r="AG47">
        <v>9</v>
      </c>
      <c r="AM47">
        <f>VLOOKUP(VarianceFunction,$A$7:$B$10,2,FALSE)</f>
        <v>1</v>
      </c>
      <c r="AO47">
        <f ca="1">SQRT(SUMSQ(AO50:AO149)/NumResiduals-AP47^2)</f>
        <v>165.5303983377712</v>
      </c>
      <c r="AP47" s="3">
        <f ca="1">SUM(AO50:AO149)/NumResiduals</f>
        <v>-2.1134372484666257</v>
      </c>
      <c r="AX47" s="46">
        <f t="array" aca="1" ref="AX47:AY47" ca="1">LINEST(OFFSET(AY50,0,0,NumResiduals,1),OFFSET(AX50,0,0,NumResiduals,1))</f>
        <v>-2.0021032633613948E-7</v>
      </c>
      <c r="AY47" s="46">
        <f ca="1"/>
        <v>0.10756066352527488</v>
      </c>
      <c r="AZ47" s="46"/>
      <c r="BA47" s="20"/>
      <c r="BB47" s="20"/>
      <c r="BC47" s="20"/>
      <c r="BD47" s="20"/>
    </row>
    <row r="48" spans="1:98" hidden="1" x14ac:dyDescent="0.25">
      <c r="C48" s="20"/>
      <c r="G48" s="54">
        <v>0</v>
      </c>
      <c r="H48" s="54">
        <v>1</v>
      </c>
      <c r="I48" s="54">
        <v>2</v>
      </c>
      <c r="J48" s="54">
        <v>3</v>
      </c>
      <c r="K48" s="54">
        <v>4</v>
      </c>
      <c r="L48" s="54">
        <v>5</v>
      </c>
      <c r="M48" s="54">
        <v>6</v>
      </c>
      <c r="N48" s="54">
        <v>7</v>
      </c>
      <c r="O48" s="54">
        <v>8</v>
      </c>
      <c r="P48" s="54">
        <v>9</v>
      </c>
      <c r="Q48" s="54">
        <v>10</v>
      </c>
      <c r="R48" s="54">
        <v>11</v>
      </c>
      <c r="S48" s="54">
        <v>12</v>
      </c>
      <c r="T48" s="54">
        <v>13</v>
      </c>
      <c r="U48" s="54">
        <v>14</v>
      </c>
      <c r="V48" s="54">
        <v>15</v>
      </c>
      <c r="W48" s="54">
        <v>16</v>
      </c>
      <c r="X48" s="54">
        <v>17</v>
      </c>
      <c r="Y48" s="54">
        <v>18</v>
      </c>
      <c r="AA48" s="20"/>
      <c r="AC48" s="20"/>
      <c r="AP48" s="3"/>
      <c r="AX48" s="46"/>
      <c r="AY48" s="46"/>
      <c r="AZ48" s="46"/>
      <c r="BA48" s="20"/>
      <c r="BB48" s="20"/>
      <c r="BC48" s="20"/>
      <c r="BD48" s="20"/>
    </row>
    <row r="49" spans="1:62" ht="17.25" x14ac:dyDescent="0.25">
      <c r="A49" t="s">
        <v>102</v>
      </c>
      <c r="B49" t="s">
        <v>32</v>
      </c>
      <c r="C49" s="18" t="s">
        <v>15</v>
      </c>
      <c r="D49" s="18" t="s">
        <v>16</v>
      </c>
      <c r="E49" s="18" t="s">
        <v>145</v>
      </c>
      <c r="F49" s="19"/>
      <c r="G49" s="18" t="str">
        <f t="array" ref="G49:Y49">TRANSPOSE($C$20:$C$38)</f>
        <v>κ</v>
      </c>
      <c r="H49" s="18" t="str">
        <v>α₁</v>
      </c>
      <c r="I49" s="18" t="str">
        <v>α₂</v>
      </c>
      <c r="J49" s="18" t="str">
        <v>α₃</v>
      </c>
      <c r="K49" s="18" t="str">
        <v>α₄</v>
      </c>
      <c r="L49" s="18" t="str">
        <v>β₁</v>
      </c>
      <c r="M49" s="18" t="str">
        <v>β₂</v>
      </c>
      <c r="N49" s="18" t="str">
        <v>β₃</v>
      </c>
      <c r="O49" s="18" t="str">
        <v>β₄</v>
      </c>
      <c r="P49" s="18" t="str">
        <v/>
      </c>
      <c r="Q49" s="18" t="str">
        <v/>
      </c>
      <c r="R49" s="18" t="str">
        <v/>
      </c>
      <c r="S49" s="18" t="str">
        <v/>
      </c>
      <c r="T49" s="18" t="str">
        <v/>
      </c>
      <c r="U49" s="18" t="str">
        <v/>
      </c>
      <c r="V49" s="18" t="str">
        <v/>
      </c>
      <c r="W49" s="18" t="str">
        <v/>
      </c>
      <c r="X49" s="18" t="str">
        <v/>
      </c>
      <c r="Y49" s="18" t="str">
        <v/>
      </c>
      <c r="AA49" s="18" t="s">
        <v>40</v>
      </c>
      <c r="AC49" s="18" t="s">
        <v>17</v>
      </c>
      <c r="AD49" s="18" t="s">
        <v>18</v>
      </c>
      <c r="AF49" s="18" t="s">
        <v>41</v>
      </c>
      <c r="AG49" s="18" t="s">
        <v>64</v>
      </c>
      <c r="AH49" s="18" t="s">
        <v>65</v>
      </c>
      <c r="AI49" s="18" t="s">
        <v>66</v>
      </c>
      <c r="AJ49" s="18" t="s">
        <v>67</v>
      </c>
      <c r="AM49" s="18" t="s">
        <v>61</v>
      </c>
      <c r="AN49" s="18" t="s">
        <v>59</v>
      </c>
      <c r="AO49" s="18" t="s">
        <v>60</v>
      </c>
      <c r="AP49" s="18" t="s">
        <v>62</v>
      </c>
      <c r="AR49" s="18" t="s">
        <v>67</v>
      </c>
      <c r="AS49" s="18" t="s">
        <v>69</v>
      </c>
      <c r="AT49" s="18" t="s">
        <v>64</v>
      </c>
      <c r="AU49" s="18" t="s">
        <v>3</v>
      </c>
      <c r="AV49" s="18" t="s">
        <v>2</v>
      </c>
      <c r="AW49" s="18" t="s">
        <v>20</v>
      </c>
      <c r="AX49" s="18" t="s">
        <v>72</v>
      </c>
      <c r="AY49" s="18" t="s">
        <v>71</v>
      </c>
      <c r="AZ49" s="18" t="s">
        <v>76</v>
      </c>
      <c r="BA49" s="18" t="s">
        <v>1</v>
      </c>
      <c r="BB49" s="18" t="s">
        <v>73</v>
      </c>
      <c r="BC49" s="18" t="s">
        <v>74</v>
      </c>
      <c r="BD49" s="18" t="s">
        <v>75</v>
      </c>
      <c r="BE49" s="20"/>
    </row>
    <row r="50" spans="1:62" x14ac:dyDescent="0.25">
      <c r="A50" s="19" t="b">
        <f t="shared" ref="A50:A113" si="40">B50&gt;$BG$30</f>
        <v>0</v>
      </c>
      <c r="B50" s="19">
        <v>1</v>
      </c>
      <c r="C50" s="21">
        <f t="shared" ref="C50" si="41">MATCH(B50-1,IF(A50,GetRow_Extrapolated,GetRow_Included),1)</f>
        <v>1</v>
      </c>
      <c r="D50" s="21">
        <f t="shared" ref="D50" ca="1" si="42">MATCH(B50-1,OFFSET(IF(A50,GetCol_Extrapolated,GetCol_Included),C50,0),1)</f>
        <v>1</v>
      </c>
      <c r="E50" s="21">
        <f t="array" aca="1" ref="E50:E149" ca="1">C50:C149+D50:D149-1</f>
        <v>1</v>
      </c>
      <c r="G50" s="21">
        <v>1</v>
      </c>
      <c r="H50" s="21">
        <f t="array" ref="H50:H149" ca="1">IF(H49="","",INDEX(OFFSET($CI$19:$CR$19,H$48,0),OFFSET($B$50:$B$149,0,H$47)))</f>
        <v>-2</v>
      </c>
      <c r="I50" s="21">
        <f t="array" ref="I50:I149" ca="1">IF(I49="","",INDEX(OFFSET($CI$19:$CR$19,I$48,0),OFFSET($B$50:$B$149,0,I$47)))</f>
        <v>0</v>
      </c>
      <c r="J50" s="21">
        <f t="array" ref="J50:J149" ca="1">IF(J49="","",INDEX(OFFSET($CI$19:$CR$19,J$48,0),OFFSET($B$50:$B$149,0,J$47)))</f>
        <v>0</v>
      </c>
      <c r="K50" s="21">
        <f t="array" ref="K50:K149" ca="1">IF(K49="","",INDEX(OFFSET($CI$19:$CR$19,K$48,0),OFFSET($B$50:$B$149,0,K$47)))</f>
        <v>0</v>
      </c>
      <c r="L50" s="21">
        <f t="array" ref="L50:L149" ca="1">IF(L49="","",INDEX(OFFSET($CI$19:$CR$19,L$48,0),OFFSET($B$50:$B$149,0,L$47)))</f>
        <v>0</v>
      </c>
      <c r="M50" s="21">
        <f t="array" ref="M50:M149" ca="1">IF(M49="","",INDEX(OFFSET($CI$19:$CR$19,M$48,0),OFFSET($B$50:$B$149,0,M$47)))</f>
        <v>0</v>
      </c>
      <c r="N50" s="21">
        <f t="array" ref="N50:N149" ca="1">IF(N49="","",INDEX(OFFSET($CI$19:$CR$19,N$48,0),OFFSET($B$50:$B$149,0,N$47)))</f>
        <v>0</v>
      </c>
      <c r="O50" s="21">
        <f t="array" ref="O50:O149" ca="1">IF(O49="","",INDEX(OFFSET($CI$19:$CR$19,O$48,0),OFFSET($B$50:$B$149,0,O$47)))</f>
        <v>0</v>
      </c>
      <c r="P50" s="21" t="str">
        <f t="array" ref="P50:P149" ca="1">IF(P49="","",INDEX(OFFSET($CI$19:$CR$19,P$48,0),OFFSET($B$50:$B$149,0,P$47)))</f>
        <v/>
      </c>
      <c r="Q50" s="21" t="str">
        <f t="array" ref="Q50:Q149" ca="1">IF(Q49="","",INDEX(OFFSET($CI$19:$CR$19,Q$48,0),OFFSET($B$50:$B$149,0,Q$47)))</f>
        <v/>
      </c>
      <c r="R50" s="21" t="str">
        <f t="array" ref="R50:R149" ca="1">IF(R49="","",INDEX(OFFSET($CI$19:$CR$19,R$48,0),OFFSET($B$50:$B$149,0,R$47)))</f>
        <v/>
      </c>
      <c r="S50" s="21" t="str">
        <f t="array" ref="S50:S149" ca="1">IF(S49="","",INDEX(OFFSET($CI$19:$CR$19,S$48,0),OFFSET($B$50:$B$149,0,S$47)))</f>
        <v/>
      </c>
      <c r="T50" s="21" t="str">
        <f t="array" ref="T50:T149" ca="1">IF(T49="","",INDEX(OFFSET($CI$19:$CR$19,T$48,0),OFFSET($B$50:$B$149,0,T$47)))</f>
        <v/>
      </c>
      <c r="U50" s="21" t="str">
        <f t="array" ref="U50:U149" ca="1">IF(U49="","",INDEX(OFFSET($CI$19:$CR$19,U$48,0),OFFSET($B$50:$B$149,0,U$47)))</f>
        <v/>
      </c>
      <c r="V50" s="21" t="str">
        <f t="array" ref="V50:V149" ca="1">IF(V49="","",INDEX(OFFSET($CI$19:$CR$19,V$48,0),OFFSET($B$50:$B$149,0,V$47)))</f>
        <v/>
      </c>
      <c r="W50" s="21" t="str">
        <f t="array" ref="W50:W149" ca="1">IF(W49="","",INDEX(OFFSET($CI$19:$CR$19,W$48,0),OFFSET($B$50:$B$149,0,W$47)))</f>
        <v/>
      </c>
      <c r="X50" s="21" t="str">
        <f t="array" ref="X50:X149" ca="1">IF(X49="","",INDEX(OFFSET($CI$19:$CR$19,X$48,0),OFFSET($B$50:$B$149,0,X$47)))</f>
        <v/>
      </c>
      <c r="Y50" s="21" t="str">
        <f t="array" ref="Y50:Y149" ca="1">IF(Y49="","",INDEX(OFFSET($CI$19:$CR$19,Y$48,0),OFFSET($B$50:$B$149,0,Y$47)))</f>
        <v/>
      </c>
      <c r="AA50" s="30">
        <f t="shared" ref="AA50:AA81" ca="1" si="43">IF(A50,"",INDEX(CleanData,C50,D50))</f>
        <v>357848</v>
      </c>
      <c r="AC50" s="8">
        <f ca="1">IF(A50,MMULT(ExpandedModelMatrix ThisRow,ExpandedParameters),MMULT(ModelMatrix ThisRow,Parameters))</f>
        <v>12.527233464727971</v>
      </c>
      <c r="AD50" s="37">
        <f t="array" ref="AD50:AD149" ca="1">EXP(AC50:AC149)</f>
        <v>275745.45777648088</v>
      </c>
      <c r="AF50" s="31">
        <v>0.50096298900564862</v>
      </c>
      <c r="AG50" s="31" t="b">
        <f t="array" ref="AG50:AG149">IF(A50:A149,FALSE,ROUND(AF50:AF149,$AG$47)&lt;&gt;1)</f>
        <v>1</v>
      </c>
      <c r="AH50" s="41">
        <f>IF(AG50,1,0)</f>
        <v>1</v>
      </c>
      <c r="AI50" s="41">
        <f>$AH$149+IF(AG50,0,1)</f>
        <v>37</v>
      </c>
      <c r="AJ50" s="41">
        <f t="array" ref="AJ50:AJ149">IF(AG50:AG149,AH50:AH149,AI50:AI149)</f>
        <v>1</v>
      </c>
      <c r="AM50" s="37">
        <f t="array" aca="1" ref="AM50:AM149" ca="1">IF(A50:A149,"",AD50:AD149^($AM$47/2))</f>
        <v>525.11470916027565</v>
      </c>
      <c r="AN50" s="37">
        <f t="array" aca="1" ref="AN50:AN149" ca="1">IF($A50:$A149,"",(AA50:AA149-ModeledValues)/AM50:AM149)</f>
        <v>156.35163287429407</v>
      </c>
      <c r="AO50" s="37">
        <f t="array" aca="1" ref="AO50:AO149" ca="1">IF($A50:$A149,"",IF(ROUND(AF50:AF149,9)=1,"",AN50:AN149/SQRT(1-AF50:AF149)))</f>
        <v>221.32783870821549</v>
      </c>
      <c r="AP50" s="39">
        <f t="array" ref="AP50:AP149" ca="1">IF($AO50:$AO149="","",AO50:AO149/$AO$47)</f>
        <v>1.3370827408787325</v>
      </c>
      <c r="AR50" s="19">
        <v>1</v>
      </c>
      <c r="AS50" s="19">
        <f t="array" ref="AS50:AS104">MATCH(AR50:AR104,$AJ$50:$AJ$149,0)</f>
        <v>1</v>
      </c>
      <c r="AT50" t="b">
        <f t="array" ref="AT50:AT104">INDEX($AG$50:$AG$149,AS50:AS104)</f>
        <v>1</v>
      </c>
      <c r="AU50" s="42">
        <f t="array" ref="AU50:AU104">IF($AT50:$AT104,INDEX($C$50:$C$149,$AS50:$AS104),"")</f>
        <v>1</v>
      </c>
      <c r="AV50" s="42">
        <f t="array" ref="AV50:AV104" ca="1">IF($AT50:$AT104,INDEX($D$50:$D$149,$AS50:$AS104),"")</f>
        <v>1</v>
      </c>
      <c r="AW50" s="42">
        <f t="array" ref="AW50:AW104" ca="1">IF($AT50:$AT104,AU50:AU104+AV50:AV104-1,"")</f>
        <v>1</v>
      </c>
      <c r="AX50" s="44">
        <f t="array" ref="AX50:AX104" ca="1">IF($AT50:$AT104,INDEX($AD$50:$AD$149,$AS50:$AS104),"")</f>
        <v>275745.45777648088</v>
      </c>
      <c r="AY50" s="45">
        <f t="array" ref="AY50:AY104" ca="1">IF($AT50:$AT104,INDEX($AP$50:$AP$149,$AS50:$AS104),"")</f>
        <v>1.3370827408787325</v>
      </c>
      <c r="AZ50">
        <f t="array" ref="AZ50:AZ102" ca="1">IF($AT$50:$AT$104,$AX$50:$AX$104*$AX$47+$AY$47,"")</f>
        <v>5.2353575438137477E-2</v>
      </c>
      <c r="BA50" s="42">
        <v>1</v>
      </c>
      <c r="BB50" s="45">
        <f t="shared" ref="BB50:BB59" ca="1" si="44">IFERROR(AVERAGEIFS($AY$50:$AY$104,$AT$50:$AT$104,TRUE,$AU$50:$AU$104,$BA50),"")</f>
        <v>-0.16467443906038681</v>
      </c>
      <c r="BC50" s="45">
        <f t="shared" ref="BC50:BC59" ca="1" si="45">IFERROR(AVERAGEIFS($AY$50:$AY$104,$AT$50:$AT$104,TRUE,$AV$50:$AV$104,$BA50),"")</f>
        <v>-0.49641312059105203</v>
      </c>
      <c r="BD50" s="45">
        <f t="shared" ref="BD50:BD59" ca="1" si="46">IFERROR(AVERAGEIFS($AY$50:$AY$104,$AT$50:$AT$104,TRUE,$AW$50:$AW$104,$BA50),"")</f>
        <v>1.3370827408787325</v>
      </c>
      <c r="BE50" s="20"/>
      <c r="BF50" s="48"/>
    </row>
    <row r="51" spans="1:62" x14ac:dyDescent="0.25">
      <c r="A51" s="19" t="b">
        <f t="shared" si="40"/>
        <v>0</v>
      </c>
      <c r="B51" s="19">
        <v>2</v>
      </c>
      <c r="C51" s="21">
        <f t="shared" ref="C51:C81" si="47">MATCH(B51-1,IF(A51,GetRow_Extrapolated,GetRow_Included),1)</f>
        <v>1</v>
      </c>
      <c r="D51" s="21">
        <f t="shared" ref="D51:D81" ca="1" si="48">MATCH(B51-1,OFFSET(IF(A51,GetCol_Extrapolated,GetCol_Included),C51,0),1)</f>
        <v>7</v>
      </c>
      <c r="E51" s="21">
        <f ca="1"/>
        <v>7</v>
      </c>
      <c r="G51" s="21">
        <v>1</v>
      </c>
      <c r="H51" s="21">
        <f ca="1"/>
        <v>-2</v>
      </c>
      <c r="I51" s="21">
        <f ca="1"/>
        <v>0</v>
      </c>
      <c r="J51" s="21">
        <f ca="1"/>
        <v>0</v>
      </c>
      <c r="K51" s="21">
        <f ca="1"/>
        <v>0</v>
      </c>
      <c r="L51" s="21">
        <f ca="1"/>
        <v>2</v>
      </c>
      <c r="M51" s="21">
        <f ca="1"/>
        <v>4</v>
      </c>
      <c r="N51" s="21">
        <f ca="1"/>
        <v>0</v>
      </c>
      <c r="O51" s="21">
        <f ca="1"/>
        <v>0</v>
      </c>
      <c r="P51" s="21" t="str">
        <f ca="1"/>
        <v/>
      </c>
      <c r="Q51" s="21" t="str">
        <f ca="1"/>
        <v/>
      </c>
      <c r="R51" s="21" t="str">
        <f ca="1"/>
        <v/>
      </c>
      <c r="S51" s="21" t="str">
        <f ca="1"/>
        <v/>
      </c>
      <c r="T51" s="21" t="str">
        <f ca="1"/>
        <v/>
      </c>
      <c r="U51" s="21" t="str">
        <f ca="1"/>
        <v/>
      </c>
      <c r="V51" s="21" t="str">
        <f ca="1"/>
        <v/>
      </c>
      <c r="W51" s="21" t="str">
        <f ca="1"/>
        <v/>
      </c>
      <c r="X51" s="21" t="str">
        <f ca="1"/>
        <v/>
      </c>
      <c r="Y51" s="21" t="str">
        <f ca="1"/>
        <v/>
      </c>
      <c r="AA51" s="30">
        <f t="shared" ca="1" si="43"/>
        <v>146342</v>
      </c>
      <c r="AC51" s="8">
        <f ca="1">IF(A51,MMULT(ExpandedModelMatrix ThisRow,ExpandedParameters),MMULT(ModelMatrix ThisRow,Parameters))</f>
        <v>12.280031276202294</v>
      </c>
      <c r="AD51" s="37">
        <f ca="1"/>
        <v>215352.45192876851</v>
      </c>
      <c r="AF51" s="31">
        <v>0.26604294804533235</v>
      </c>
      <c r="AG51" s="31" t="b">
        <v>1</v>
      </c>
      <c r="AH51" s="41">
        <f>AH50+IF(AG51,1,0)</f>
        <v>2</v>
      </c>
      <c r="AI51" s="41">
        <f>AI50+IF(AG51,0,1)</f>
        <v>37</v>
      </c>
      <c r="AJ51" s="41">
        <v>2</v>
      </c>
      <c r="AM51" s="37">
        <f ca="1"/>
        <v>464.0608278326975</v>
      </c>
      <c r="AN51" s="37">
        <f ca="1"/>
        <v>-148.7099272116285</v>
      </c>
      <c r="AO51" s="37">
        <f ca="1"/>
        <v>-173.58197972948145</v>
      </c>
      <c r="AP51" s="39">
        <f ca="1"/>
        <v>-1.0486411044289321</v>
      </c>
      <c r="AR51" s="19">
        <v>2</v>
      </c>
      <c r="AS51" s="19">
        <v>2</v>
      </c>
      <c r="AT51" t="b">
        <v>1</v>
      </c>
      <c r="AU51" s="42">
        <v>1</v>
      </c>
      <c r="AV51" s="42">
        <f ca="1"/>
        <v>7</v>
      </c>
      <c r="AW51" s="42">
        <f ca="1"/>
        <v>7</v>
      </c>
      <c r="AX51" s="44">
        <f ca="1"/>
        <v>215352.45192876851</v>
      </c>
      <c r="AY51" s="45">
        <f ca="1"/>
        <v>-1.0486411044289321</v>
      </c>
      <c r="AZ51">
        <f ca="1"/>
        <v>6.4444878847328357E-2</v>
      </c>
      <c r="BA51" s="42">
        <v>2</v>
      </c>
      <c r="BB51" s="45">
        <f t="shared" ca="1" si="44"/>
        <v>0.33216605522034781</v>
      </c>
      <c r="BC51" s="45">
        <f t="shared" ca="1" si="45"/>
        <v>1.187085932059492</v>
      </c>
      <c r="BD51" s="45" t="str">
        <f t="shared" ca="1" si="46"/>
        <v/>
      </c>
      <c r="BE51" s="42"/>
      <c r="BF51" s="48"/>
    </row>
    <row r="52" spans="1:62" x14ac:dyDescent="0.25">
      <c r="A52" s="19" t="b">
        <f t="shared" si="40"/>
        <v>0</v>
      </c>
      <c r="B52" s="19">
        <v>3</v>
      </c>
      <c r="C52" s="21">
        <f t="shared" si="47"/>
        <v>1</v>
      </c>
      <c r="D52" s="21">
        <f t="shared" ca="1" si="48"/>
        <v>8</v>
      </c>
      <c r="E52" s="21">
        <f ca="1"/>
        <v>8</v>
      </c>
      <c r="G52" s="21">
        <v>1</v>
      </c>
      <c r="H52" s="21">
        <f ca="1"/>
        <v>-2</v>
      </c>
      <c r="I52" s="21">
        <f ca="1"/>
        <v>0</v>
      </c>
      <c r="J52" s="21">
        <f ca="1"/>
        <v>0</v>
      </c>
      <c r="K52" s="21">
        <f ca="1"/>
        <v>0</v>
      </c>
      <c r="L52" s="21">
        <f ca="1"/>
        <v>2</v>
      </c>
      <c r="M52" s="21">
        <f ca="1"/>
        <v>5</v>
      </c>
      <c r="N52" s="21">
        <f ca="1"/>
        <v>0</v>
      </c>
      <c r="O52" s="21">
        <f ca="1"/>
        <v>0</v>
      </c>
      <c r="P52" s="21" t="str">
        <f ca="1"/>
        <v/>
      </c>
      <c r="Q52" s="21" t="str">
        <f ca="1"/>
        <v/>
      </c>
      <c r="R52" s="21" t="str">
        <f ca="1"/>
        <v/>
      </c>
      <c r="S52" s="21" t="str">
        <f ca="1"/>
        <v/>
      </c>
      <c r="T52" s="21" t="str">
        <f ca="1"/>
        <v/>
      </c>
      <c r="U52" s="21" t="str">
        <f ca="1"/>
        <v/>
      </c>
      <c r="V52" s="21" t="str">
        <f ca="1"/>
        <v/>
      </c>
      <c r="W52" s="21" t="str">
        <f ca="1"/>
        <v/>
      </c>
      <c r="X52" s="21" t="str">
        <f ca="1"/>
        <v/>
      </c>
      <c r="Y52" s="21" t="str">
        <f ca="1"/>
        <v/>
      </c>
      <c r="AA52" s="30">
        <f t="shared" ca="1" si="43"/>
        <v>139950</v>
      </c>
      <c r="AC52" s="8">
        <f ca="1">IF(A52,MMULT(ExpandedModelMatrix ThisRow,ExpandedParameters),MMULT(ModelMatrix ThisRow,Parameters))</f>
        <v>11.980883559158807</v>
      </c>
      <c r="AD52" s="37">
        <f ca="1"/>
        <v>159673.0488998263</v>
      </c>
      <c r="AF52" s="31">
        <v>0.28532418530093562</v>
      </c>
      <c r="AG52" s="31" t="b">
        <v>1</v>
      </c>
      <c r="AH52" s="41">
        <f t="shared" ref="AH52:AH115" si="49">AH51+IF(AG52,1,0)</f>
        <v>3</v>
      </c>
      <c r="AI52" s="41">
        <f t="shared" ref="AI52:AI115" si="50">AI51+IF(AG52,0,1)</f>
        <v>37</v>
      </c>
      <c r="AJ52" s="41">
        <v>3</v>
      </c>
      <c r="AM52" s="37">
        <f ca="1"/>
        <v>399.59110212794565</v>
      </c>
      <c r="AN52" s="37">
        <f ca="1"/>
        <v>-49.358078282511784</v>
      </c>
      <c r="AO52" s="37">
        <f ca="1"/>
        <v>-58.385324690682651</v>
      </c>
      <c r="AP52" s="39">
        <f ca="1"/>
        <v>-0.35271663257612135</v>
      </c>
      <c r="AR52" s="19">
        <v>3</v>
      </c>
      <c r="AS52" s="19">
        <v>3</v>
      </c>
      <c r="AT52" t="b">
        <v>1</v>
      </c>
      <c r="AU52" s="42">
        <v>1</v>
      </c>
      <c r="AV52" s="42">
        <f ca="1"/>
        <v>8</v>
      </c>
      <c r="AW52" s="42">
        <f ca="1"/>
        <v>8</v>
      </c>
      <c r="AX52" s="44">
        <f ca="1"/>
        <v>159673.0488998263</v>
      </c>
      <c r="AY52" s="45">
        <f ca="1"/>
        <v>-0.35271663257612135</v>
      </c>
      <c r="AZ52">
        <f ca="1"/>
        <v>7.5592470297954295E-2</v>
      </c>
      <c r="BA52" s="42">
        <v>3</v>
      </c>
      <c r="BB52" s="45">
        <f t="shared" ca="1" si="44"/>
        <v>-0.3101015370180229</v>
      </c>
      <c r="BC52" s="45">
        <f t="shared" ca="1" si="45"/>
        <v>-0.53542086498188302</v>
      </c>
      <c r="BD52" s="45" t="str">
        <f t="shared" ca="1" si="46"/>
        <v/>
      </c>
      <c r="BE52" s="42"/>
      <c r="BF52" s="48"/>
    </row>
    <row r="53" spans="1:62" x14ac:dyDescent="0.25">
      <c r="A53" s="19" t="b">
        <f t="shared" si="40"/>
        <v>0</v>
      </c>
      <c r="B53" s="19">
        <v>4</v>
      </c>
      <c r="C53" s="21">
        <f t="shared" si="47"/>
        <v>1</v>
      </c>
      <c r="D53" s="21">
        <f t="shared" ca="1" si="48"/>
        <v>9</v>
      </c>
      <c r="E53" s="21">
        <f ca="1"/>
        <v>9</v>
      </c>
      <c r="G53" s="21">
        <v>1</v>
      </c>
      <c r="H53" s="21">
        <f ca="1"/>
        <v>-2</v>
      </c>
      <c r="I53" s="21">
        <f ca="1"/>
        <v>0</v>
      </c>
      <c r="J53" s="21">
        <f ca="1"/>
        <v>0</v>
      </c>
      <c r="K53" s="21">
        <f ca="1"/>
        <v>0</v>
      </c>
      <c r="L53" s="21">
        <f ca="1"/>
        <v>2</v>
      </c>
      <c r="M53" s="21">
        <f ca="1"/>
        <v>5</v>
      </c>
      <c r="N53" s="21">
        <f ca="1"/>
        <v>1</v>
      </c>
      <c r="O53" s="21">
        <f ca="1"/>
        <v>0</v>
      </c>
      <c r="P53" s="21" t="str">
        <f ca="1"/>
        <v/>
      </c>
      <c r="Q53" s="21" t="str">
        <f ca="1"/>
        <v/>
      </c>
      <c r="R53" s="21" t="str">
        <f ca="1"/>
        <v/>
      </c>
      <c r="S53" s="21" t="str">
        <f ca="1"/>
        <v/>
      </c>
      <c r="T53" s="21" t="str">
        <f ca="1"/>
        <v/>
      </c>
      <c r="U53" s="21" t="str">
        <f ca="1"/>
        <v/>
      </c>
      <c r="V53" s="21" t="str">
        <f ca="1"/>
        <v/>
      </c>
      <c r="W53" s="21" t="str">
        <f ca="1"/>
        <v/>
      </c>
      <c r="X53" s="21" t="str">
        <f ca="1"/>
        <v/>
      </c>
      <c r="Y53" s="21" t="str">
        <f ca="1"/>
        <v/>
      </c>
      <c r="AA53" s="30">
        <f t="shared" ca="1" si="43"/>
        <v>227229</v>
      </c>
      <c r="AC53" s="8">
        <f ca="1">IF(A53,MMULT(ExpandedModelMatrix ThisRow,ExpandedParameters),MMULT(ModelMatrix ThisRow,Parameters))</f>
        <v>12.477148285585532</v>
      </c>
      <c r="AD53" s="37">
        <f ca="1"/>
        <v>262274.85181095451</v>
      </c>
      <c r="AF53" s="31">
        <v>0.51630654603744064</v>
      </c>
      <c r="AG53" s="31" t="b">
        <v>1</v>
      </c>
      <c r="AH53" s="41">
        <f t="shared" si="49"/>
        <v>4</v>
      </c>
      <c r="AI53" s="41">
        <f t="shared" si="50"/>
        <v>37</v>
      </c>
      <c r="AJ53" s="41">
        <v>4</v>
      </c>
      <c r="AM53" s="37">
        <f ca="1"/>
        <v>512.1277690293258</v>
      </c>
      <c r="AN53" s="37">
        <f ca="1"/>
        <v>-68.431852225821586</v>
      </c>
      <c r="AO53" s="37">
        <f ca="1"/>
        <v>-98.395036262910807</v>
      </c>
      <c r="AP53" s="39">
        <f ca="1"/>
        <v>-0.59442276011522621</v>
      </c>
      <c r="AR53" s="19">
        <v>4</v>
      </c>
      <c r="AS53" s="19">
        <v>4</v>
      </c>
      <c r="AT53" t="b">
        <v>1</v>
      </c>
      <c r="AU53" s="42">
        <v>1</v>
      </c>
      <c r="AV53" s="42">
        <f ca="1"/>
        <v>9</v>
      </c>
      <c r="AW53" s="42">
        <f ca="1"/>
        <v>9</v>
      </c>
      <c r="AX53" s="44">
        <f ca="1"/>
        <v>262274.85181095451</v>
      </c>
      <c r="AY53" s="45">
        <f ca="1"/>
        <v>-0.59442276011522621</v>
      </c>
      <c r="AZ53">
        <f ca="1"/>
        <v>5.5050529854441053E-2</v>
      </c>
      <c r="BA53" s="42">
        <v>4</v>
      </c>
      <c r="BB53" s="45">
        <f t="shared" ca="1" si="44"/>
        <v>-0.55246916052956629</v>
      </c>
      <c r="BC53" s="45">
        <f t="shared" ca="1" si="45"/>
        <v>0.14956301956626525</v>
      </c>
      <c r="BD53" s="45" t="str">
        <f t="shared" ca="1" si="46"/>
        <v/>
      </c>
      <c r="BE53" s="42"/>
      <c r="BF53" s="48"/>
    </row>
    <row r="54" spans="1:62" x14ac:dyDescent="0.25">
      <c r="A54" s="19" t="b">
        <f t="shared" si="40"/>
        <v>0</v>
      </c>
      <c r="B54" s="19">
        <v>5</v>
      </c>
      <c r="C54" s="21">
        <f t="shared" si="47"/>
        <v>1</v>
      </c>
      <c r="D54" s="21">
        <f t="shared" ca="1" si="48"/>
        <v>10</v>
      </c>
      <c r="E54" s="21">
        <f ca="1"/>
        <v>10</v>
      </c>
      <c r="G54" s="21">
        <v>1</v>
      </c>
      <c r="H54" s="21">
        <f ca="1"/>
        <v>-2</v>
      </c>
      <c r="I54" s="21">
        <f ca="1"/>
        <v>0</v>
      </c>
      <c r="J54" s="21">
        <f ca="1"/>
        <v>0</v>
      </c>
      <c r="K54" s="21">
        <f ca="1"/>
        <v>0</v>
      </c>
      <c r="L54" s="21">
        <f ca="1"/>
        <v>2</v>
      </c>
      <c r="M54" s="21">
        <f ca="1"/>
        <v>5</v>
      </c>
      <c r="N54" s="21">
        <f ca="1"/>
        <v>1</v>
      </c>
      <c r="O54" s="21">
        <f ca="1"/>
        <v>1</v>
      </c>
      <c r="P54" s="21" t="str">
        <f ca="1"/>
        <v/>
      </c>
      <c r="Q54" s="21" t="str">
        <f ca="1"/>
        <v/>
      </c>
      <c r="R54" s="21" t="str">
        <f ca="1"/>
        <v/>
      </c>
      <c r="S54" s="21" t="str">
        <f ca="1"/>
        <v/>
      </c>
      <c r="T54" s="21" t="str">
        <f ca="1"/>
        <v/>
      </c>
      <c r="U54" s="21" t="str">
        <f ca="1"/>
        <v/>
      </c>
      <c r="V54" s="21" t="str">
        <f ca="1"/>
        <v/>
      </c>
      <c r="W54" s="21" t="str">
        <f ca="1"/>
        <v/>
      </c>
      <c r="X54" s="21" t="str">
        <f ca="1"/>
        <v/>
      </c>
      <c r="Y54" s="21" t="str">
        <f ca="1"/>
        <v/>
      </c>
      <c r="AA54" s="30">
        <f t="shared" ca="1" si="43"/>
        <v>67948</v>
      </c>
      <c r="AC54" s="8">
        <f ca="1">IF(A54,MMULT(ExpandedModelMatrix ThisRow,ExpandedParameters),MMULT(ModelMatrix ThisRow,Parameters))</f>
        <v>11.126497985739203</v>
      </c>
      <c r="AD54" s="37">
        <f ca="1"/>
        <v>67948.000000000073</v>
      </c>
      <c r="AF54" s="31">
        <v>1.0000000000000018</v>
      </c>
      <c r="AG54" s="31" t="b">
        <v>0</v>
      </c>
      <c r="AH54" s="41">
        <f t="shared" si="49"/>
        <v>4</v>
      </c>
      <c r="AI54" s="41">
        <f t="shared" si="50"/>
        <v>38</v>
      </c>
      <c r="AJ54" s="41">
        <v>38</v>
      </c>
      <c r="AM54" s="37">
        <f ca="1"/>
        <v>260.66837169092855</v>
      </c>
      <c r="AN54" s="37">
        <f ca="1"/>
        <v>-2.7912698295481906E-13</v>
      </c>
      <c r="AO54" s="37" t="str">
        <f ca="1"/>
        <v/>
      </c>
      <c r="AP54" s="39" t="str">
        <f ca="1"/>
        <v/>
      </c>
      <c r="AR54" s="19">
        <v>5</v>
      </c>
      <c r="AS54" s="19">
        <v>6</v>
      </c>
      <c r="AT54" t="b">
        <v>1</v>
      </c>
      <c r="AU54" s="42">
        <v>2</v>
      </c>
      <c r="AV54" s="42">
        <f ca="1"/>
        <v>5</v>
      </c>
      <c r="AW54" s="42">
        <f ca="1"/>
        <v>6</v>
      </c>
      <c r="AX54" s="44">
        <f ca="1"/>
        <v>565172.97810453456</v>
      </c>
      <c r="AY54" s="45">
        <f ca="1"/>
        <v>-1.0376476686112077</v>
      </c>
      <c r="AZ54">
        <f ca="1"/>
        <v>-5.5928028574017963E-3</v>
      </c>
      <c r="BA54" s="42">
        <v>5</v>
      </c>
      <c r="BB54" s="45">
        <f t="shared" ca="1" si="44"/>
        <v>0.50356861087411187</v>
      </c>
      <c r="BC54" s="45">
        <f t="shared" ca="1" si="45"/>
        <v>-0.50391185591133136</v>
      </c>
      <c r="BD54" s="45" t="str">
        <f t="shared" ca="1" si="46"/>
        <v/>
      </c>
      <c r="BE54" s="42"/>
      <c r="BF54" s="48"/>
    </row>
    <row r="55" spans="1:62" x14ac:dyDescent="0.25">
      <c r="A55" s="19" t="b">
        <f t="shared" si="40"/>
        <v>0</v>
      </c>
      <c r="B55" s="19">
        <v>6</v>
      </c>
      <c r="C55" s="21">
        <f t="shared" si="47"/>
        <v>2</v>
      </c>
      <c r="D55" s="21">
        <f t="shared" ca="1" si="48"/>
        <v>5</v>
      </c>
      <c r="E55" s="21">
        <f ca="1"/>
        <v>6</v>
      </c>
      <c r="G55" s="21">
        <v>1</v>
      </c>
      <c r="H55" s="21">
        <f ca="1"/>
        <v>-1</v>
      </c>
      <c r="I55" s="21">
        <f ca="1"/>
        <v>0</v>
      </c>
      <c r="J55" s="21">
        <f ca="1"/>
        <v>0</v>
      </c>
      <c r="K55" s="21">
        <f ca="1"/>
        <v>0</v>
      </c>
      <c r="L55" s="21">
        <f ca="1"/>
        <v>2</v>
      </c>
      <c r="M55" s="21">
        <f ca="1"/>
        <v>2</v>
      </c>
      <c r="N55" s="21">
        <f ca="1"/>
        <v>0</v>
      </c>
      <c r="O55" s="21">
        <f ca="1"/>
        <v>0</v>
      </c>
      <c r="P55" s="21" t="str">
        <f ca="1"/>
        <v/>
      </c>
      <c r="Q55" s="21" t="str">
        <f ca="1"/>
        <v/>
      </c>
      <c r="R55" s="21" t="str">
        <f ca="1"/>
        <v/>
      </c>
      <c r="S55" s="21" t="str">
        <f ca="1"/>
        <v/>
      </c>
      <c r="T55" s="21" t="str">
        <f ca="1"/>
        <v/>
      </c>
      <c r="U55" s="21" t="str">
        <f ca="1"/>
        <v/>
      </c>
      <c r="V55" s="21" t="str">
        <f ca="1"/>
        <v/>
      </c>
      <c r="W55" s="21" t="str">
        <f ca="1"/>
        <v/>
      </c>
      <c r="X55" s="21" t="str">
        <f ca="1"/>
        <v/>
      </c>
      <c r="Y55" s="21" t="str">
        <f ca="1"/>
        <v/>
      </c>
      <c r="AA55" s="30">
        <f t="shared" ca="1" si="43"/>
        <v>445745</v>
      </c>
      <c r="AC55" s="8">
        <f ca="1">IF(A55,MMULT(ExpandedModelMatrix ThisRow,ExpandedParameters),MMULT(ModelMatrix ThisRow,Parameters))</f>
        <v>13.244887119209642</v>
      </c>
      <c r="AD55" s="37">
        <f ca="1"/>
        <v>565172.97810453456</v>
      </c>
      <c r="AF55" s="31">
        <v>0.14458783771493841</v>
      </c>
      <c r="AG55" s="31" t="b">
        <v>1</v>
      </c>
      <c r="AH55" s="41">
        <f t="shared" si="49"/>
        <v>5</v>
      </c>
      <c r="AI55" s="41">
        <f t="shared" si="50"/>
        <v>38</v>
      </c>
      <c r="AJ55" s="41">
        <v>5</v>
      </c>
      <c r="AM55" s="37">
        <f ca="1"/>
        <v>751.77987343672248</v>
      </c>
      <c r="AN55" s="37">
        <f ca="1"/>
        <v>-158.86030249596305</v>
      </c>
      <c r="AO55" s="37">
        <f ca="1"/>
        <v>-171.76223191947284</v>
      </c>
      <c r="AP55" s="39">
        <f ca="1"/>
        <v>-1.0376476686112077</v>
      </c>
      <c r="AR55" s="19">
        <v>6</v>
      </c>
      <c r="AS55" s="19">
        <v>7</v>
      </c>
      <c r="AT55" t="b">
        <v>1</v>
      </c>
      <c r="AU55" s="42">
        <v>2</v>
      </c>
      <c r="AV55" s="42">
        <f ca="1"/>
        <v>6</v>
      </c>
      <c r="AW55" s="42">
        <f ca="1"/>
        <v>7</v>
      </c>
      <c r="AX55" s="44">
        <f ca="1"/>
        <v>419047.4348515668</v>
      </c>
      <c r="AY55" s="45">
        <f ca="1"/>
        <v>-0.96512939924079377</v>
      </c>
      <c r="AZ55">
        <f ca="1"/>
        <v>2.3663039843320549E-2</v>
      </c>
      <c r="BA55" s="42">
        <v>6</v>
      </c>
      <c r="BB55" s="45">
        <f t="shared" ca="1" si="44"/>
        <v>0.15931681775073497</v>
      </c>
      <c r="BC55" s="45">
        <f t="shared" ca="1" si="45"/>
        <v>6.0873363109186153E-2</v>
      </c>
      <c r="BD55" s="45">
        <f t="shared" ca="1" si="46"/>
        <v>-0.25990466128849993</v>
      </c>
      <c r="BE55" s="42"/>
      <c r="BF55" s="48"/>
    </row>
    <row r="56" spans="1:62" x14ac:dyDescent="0.25">
      <c r="A56" s="19" t="b">
        <f t="shared" si="40"/>
        <v>0</v>
      </c>
      <c r="B56" s="19">
        <v>7</v>
      </c>
      <c r="C56" s="21">
        <f t="shared" si="47"/>
        <v>2</v>
      </c>
      <c r="D56" s="21">
        <f t="shared" ca="1" si="48"/>
        <v>6</v>
      </c>
      <c r="E56" s="21">
        <f ca="1"/>
        <v>7</v>
      </c>
      <c r="G56" s="21">
        <v>1</v>
      </c>
      <c r="H56" s="21">
        <f ca="1"/>
        <v>-1</v>
      </c>
      <c r="I56" s="21">
        <f ca="1"/>
        <v>0</v>
      </c>
      <c r="J56" s="21">
        <f ca="1"/>
        <v>0</v>
      </c>
      <c r="K56" s="21">
        <f ca="1"/>
        <v>0</v>
      </c>
      <c r="L56" s="21">
        <f ca="1"/>
        <v>2</v>
      </c>
      <c r="M56" s="21">
        <f ca="1"/>
        <v>3</v>
      </c>
      <c r="N56" s="21">
        <f ca="1"/>
        <v>0</v>
      </c>
      <c r="O56" s="21">
        <f ca="1"/>
        <v>0</v>
      </c>
      <c r="P56" s="21" t="str">
        <f ca="1"/>
        <v/>
      </c>
      <c r="Q56" s="21" t="str">
        <f ca="1"/>
        <v/>
      </c>
      <c r="R56" s="21" t="str">
        <f ca="1"/>
        <v/>
      </c>
      <c r="S56" s="21" t="str">
        <f ca="1"/>
        <v/>
      </c>
      <c r="T56" s="21" t="str">
        <f ca="1"/>
        <v/>
      </c>
      <c r="U56" s="21" t="str">
        <f ca="1"/>
        <v/>
      </c>
      <c r="V56" s="21" t="str">
        <f ca="1"/>
        <v/>
      </c>
      <c r="W56" s="21" t="str">
        <f ca="1"/>
        <v/>
      </c>
      <c r="X56" s="21" t="str">
        <f ca="1"/>
        <v/>
      </c>
      <c r="Y56" s="21" t="str">
        <f ca="1"/>
        <v/>
      </c>
      <c r="AA56" s="30">
        <f t="shared" ca="1" si="43"/>
        <v>320996</v>
      </c>
      <c r="AC56" s="8">
        <f ca="1">IF(A56,MMULT(ExpandedModelMatrix ThisRow,ExpandedParameters),MMULT(ModelMatrix ThisRow,Parameters))</f>
        <v>12.945739402166154</v>
      </c>
      <c r="AD56" s="37">
        <f ca="1"/>
        <v>419047.4348515668</v>
      </c>
      <c r="AF56" s="31">
        <v>0.10108607150938591</v>
      </c>
      <c r="AG56" s="31" t="b">
        <v>1</v>
      </c>
      <c r="AH56" s="41">
        <f t="shared" si="49"/>
        <v>6</v>
      </c>
      <c r="AI56" s="41">
        <f t="shared" si="50"/>
        <v>38</v>
      </c>
      <c r="AJ56" s="41">
        <v>6</v>
      </c>
      <c r="AM56" s="37">
        <f ca="1"/>
        <v>647.33873269839705</v>
      </c>
      <c r="AN56" s="37">
        <f ca="1"/>
        <v>-151.46851238584875</v>
      </c>
      <c r="AO56" s="37">
        <f ca="1"/>
        <v>-159.75825390382241</v>
      </c>
      <c r="AP56" s="39">
        <f ca="1"/>
        <v>-0.96512939924079377</v>
      </c>
      <c r="AR56" s="19">
        <v>7</v>
      </c>
      <c r="AS56" s="19">
        <v>8</v>
      </c>
      <c r="AT56" t="b">
        <v>1</v>
      </c>
      <c r="AU56" s="42">
        <v>2</v>
      </c>
      <c r="AV56" s="42">
        <f ca="1"/>
        <v>7</v>
      </c>
      <c r="AW56" s="42">
        <f ca="1"/>
        <v>8</v>
      </c>
      <c r="AX56" s="44">
        <f ca="1"/>
        <v>310702.66884415515</v>
      </c>
      <c r="AY56" s="45">
        <f ca="1"/>
        <v>2.4887667046477358</v>
      </c>
      <c r="AZ56">
        <f ca="1"/>
        <v>4.5354780802477103E-2</v>
      </c>
      <c r="BA56" s="42">
        <v>7</v>
      </c>
      <c r="BB56" s="45">
        <f t="shared" ca="1" si="44"/>
        <v>-8.4577968104916135E-2</v>
      </c>
      <c r="BC56" s="45">
        <f t="shared" ca="1" si="45"/>
        <v>0.34968508635870466</v>
      </c>
      <c r="BD56" s="45">
        <f t="shared" ca="1" si="46"/>
        <v>-0.13534648568417959</v>
      </c>
      <c r="BE56" s="42"/>
      <c r="BF56" s="48"/>
    </row>
    <row r="57" spans="1:62" x14ac:dyDescent="0.25">
      <c r="A57" s="19" t="b">
        <f t="shared" si="40"/>
        <v>0</v>
      </c>
      <c r="B57" s="19">
        <v>8</v>
      </c>
      <c r="C57" s="21">
        <f t="shared" si="47"/>
        <v>2</v>
      </c>
      <c r="D57" s="21">
        <f t="shared" ca="1" si="48"/>
        <v>7</v>
      </c>
      <c r="E57" s="21">
        <f ca="1"/>
        <v>8</v>
      </c>
      <c r="G57" s="21">
        <v>1</v>
      </c>
      <c r="H57" s="21">
        <f ca="1"/>
        <v>-1</v>
      </c>
      <c r="I57" s="21">
        <f ca="1"/>
        <v>0</v>
      </c>
      <c r="J57" s="21">
        <f ca="1"/>
        <v>0</v>
      </c>
      <c r="K57" s="21">
        <f ca="1"/>
        <v>0</v>
      </c>
      <c r="L57" s="21">
        <f ca="1"/>
        <v>2</v>
      </c>
      <c r="M57" s="21">
        <f ca="1"/>
        <v>4</v>
      </c>
      <c r="N57" s="21">
        <f ca="1"/>
        <v>0</v>
      </c>
      <c r="O57" s="21">
        <f ca="1"/>
        <v>0</v>
      </c>
      <c r="P57" s="21" t="str">
        <f ca="1"/>
        <v/>
      </c>
      <c r="Q57" s="21" t="str">
        <f ca="1"/>
        <v/>
      </c>
      <c r="R57" s="21" t="str">
        <f ca="1"/>
        <v/>
      </c>
      <c r="S57" s="21" t="str">
        <f ca="1"/>
        <v/>
      </c>
      <c r="T57" s="21" t="str">
        <f ca="1"/>
        <v/>
      </c>
      <c r="U57" s="21" t="str">
        <f ca="1"/>
        <v/>
      </c>
      <c r="V57" s="21" t="str">
        <f ca="1"/>
        <v/>
      </c>
      <c r="W57" s="21" t="str">
        <f ca="1"/>
        <v/>
      </c>
      <c r="X57" s="21" t="str">
        <f ca="1"/>
        <v/>
      </c>
      <c r="Y57" s="21" t="str">
        <f ca="1"/>
        <v/>
      </c>
      <c r="AA57" s="30">
        <f t="shared" ca="1" si="43"/>
        <v>527804</v>
      </c>
      <c r="AC57" s="8">
        <f ca="1">IF(A57,MMULT(ExpandedModelMatrix ThisRow,ExpandedParameters),MMULT(ModelMatrix ThisRow,Parameters))</f>
        <v>12.646591685122667</v>
      </c>
      <c r="AD57" s="37">
        <f ca="1"/>
        <v>310702.66884415515</v>
      </c>
      <c r="AF57" s="31">
        <v>0.10616760110066305</v>
      </c>
      <c r="AG57" s="31" t="b">
        <v>1</v>
      </c>
      <c r="AH57" s="41">
        <f t="shared" si="49"/>
        <v>7</v>
      </c>
      <c r="AI57" s="41">
        <f t="shared" si="50"/>
        <v>38</v>
      </c>
      <c r="AJ57" s="41">
        <v>7</v>
      </c>
      <c r="AM57" s="37">
        <f ca="1"/>
        <v>557.40709436116356</v>
      </c>
      <c r="AN57" s="37">
        <f ca="1"/>
        <v>389.48433443363621</v>
      </c>
      <c r="AO57" s="37">
        <f ca="1"/>
        <v>411.96654399012186</v>
      </c>
      <c r="AP57" s="39">
        <f ca="1"/>
        <v>2.4887667046477358</v>
      </c>
      <c r="AR57" s="19">
        <v>8</v>
      </c>
      <c r="AS57" s="19">
        <v>9</v>
      </c>
      <c r="AT57" t="b">
        <v>1</v>
      </c>
      <c r="AU57" s="42">
        <v>2</v>
      </c>
      <c r="AV57" s="42">
        <f ca="1"/>
        <v>8</v>
      </c>
      <c r="AW57" s="42">
        <f ca="1"/>
        <v>9</v>
      </c>
      <c r="AX57" s="44">
        <f ca="1"/>
        <v>230370.45546186282</v>
      </c>
      <c r="AY57" s="45">
        <f ca="1"/>
        <v>0.48906580563152285</v>
      </c>
      <c r="AZ57">
        <f ca="1"/>
        <v>6.1438119459050242E-2</v>
      </c>
      <c r="BA57" s="42">
        <v>8</v>
      </c>
      <c r="BB57" s="45">
        <f t="shared" ca="1" si="44"/>
        <v>-0.48605093813465733</v>
      </c>
      <c r="BC57" s="45">
        <f t="shared" ca="1" si="45"/>
        <v>-0.1678852174789239</v>
      </c>
      <c r="BD57" s="45">
        <f t="shared" ca="1" si="46"/>
        <v>-0.32263931519127137</v>
      </c>
      <c r="BE57" s="42"/>
      <c r="BF57" s="48"/>
    </row>
    <row r="58" spans="1:62" x14ac:dyDescent="0.25">
      <c r="A58" s="19" t="b">
        <f t="shared" si="40"/>
        <v>0</v>
      </c>
      <c r="B58" s="19">
        <v>9</v>
      </c>
      <c r="C58" s="21">
        <f t="shared" si="47"/>
        <v>2</v>
      </c>
      <c r="D58" s="21">
        <f t="shared" ca="1" si="48"/>
        <v>8</v>
      </c>
      <c r="E58" s="21">
        <f ca="1"/>
        <v>9</v>
      </c>
      <c r="G58" s="21">
        <v>1</v>
      </c>
      <c r="H58" s="21">
        <f ca="1"/>
        <v>-1</v>
      </c>
      <c r="I58" s="21">
        <f ca="1"/>
        <v>0</v>
      </c>
      <c r="J58" s="21">
        <f ca="1"/>
        <v>0</v>
      </c>
      <c r="K58" s="21">
        <f ca="1"/>
        <v>0</v>
      </c>
      <c r="L58" s="21">
        <f ca="1"/>
        <v>2</v>
      </c>
      <c r="M58" s="21">
        <f ca="1"/>
        <v>5</v>
      </c>
      <c r="N58" s="21">
        <f ca="1"/>
        <v>0</v>
      </c>
      <c r="O58" s="21">
        <f ca="1"/>
        <v>0</v>
      </c>
      <c r="P58" s="21" t="str">
        <f ca="1"/>
        <v/>
      </c>
      <c r="Q58" s="21" t="str">
        <f ca="1"/>
        <v/>
      </c>
      <c r="R58" s="21" t="str">
        <f ca="1"/>
        <v/>
      </c>
      <c r="S58" s="21" t="str">
        <f ca="1"/>
        <v/>
      </c>
      <c r="T58" s="21" t="str">
        <f ca="1"/>
        <v/>
      </c>
      <c r="U58" s="21" t="str">
        <f ca="1"/>
        <v/>
      </c>
      <c r="V58" s="21" t="str">
        <f ca="1"/>
        <v/>
      </c>
      <c r="W58" s="21" t="str">
        <f ca="1"/>
        <v/>
      </c>
      <c r="X58" s="21" t="str">
        <f ca="1"/>
        <v/>
      </c>
      <c r="Y58" s="21" t="str">
        <f ca="1"/>
        <v/>
      </c>
      <c r="AA58" s="30">
        <f t="shared" ca="1" si="43"/>
        <v>266172</v>
      </c>
      <c r="AC58" s="8">
        <f ca="1">IF(A58,MMULT(ExpandedModelMatrix ThisRow,ExpandedParameters),MMULT(ModelMatrix ThisRow,Parameters))</f>
        <v>12.34744396807918</v>
      </c>
      <c r="AD58" s="37">
        <f ca="1"/>
        <v>230370.45546186282</v>
      </c>
      <c r="AF58" s="31">
        <v>0.15104117501376199</v>
      </c>
      <c r="AG58" s="31" t="b">
        <v>1</v>
      </c>
      <c r="AH58" s="41">
        <f t="shared" si="49"/>
        <v>8</v>
      </c>
      <c r="AI58" s="41">
        <f t="shared" si="50"/>
        <v>38</v>
      </c>
      <c r="AJ58" s="41">
        <v>8</v>
      </c>
      <c r="AM58" s="37">
        <f ca="1"/>
        <v>479.96922345277807</v>
      </c>
      <c r="AN58" s="37">
        <f ca="1"/>
        <v>74.59133375383918</v>
      </c>
      <c r="AO58" s="37">
        <f ca="1"/>
        <v>80.955257619568968</v>
      </c>
      <c r="AP58" s="39">
        <f ca="1"/>
        <v>0.48906580563152285</v>
      </c>
      <c r="AR58" s="19">
        <v>9</v>
      </c>
      <c r="AS58" s="19">
        <v>10</v>
      </c>
      <c r="AT58" t="b">
        <v>1</v>
      </c>
      <c r="AU58" s="42">
        <v>2</v>
      </c>
      <c r="AV58" s="42">
        <f ca="1"/>
        <v>9</v>
      </c>
      <c r="AW58" s="42">
        <f ca="1"/>
        <v>10</v>
      </c>
      <c r="AX58" s="44">
        <f ca="1"/>
        <v>378400.59724661388</v>
      </c>
      <c r="AY58" s="45">
        <f ca="1"/>
        <v>0.68577483367448178</v>
      </c>
      <c r="AZ58">
        <f ca="1"/>
        <v>3.1800956464740238E-2</v>
      </c>
      <c r="BA58" s="42">
        <v>9</v>
      </c>
      <c r="BB58" s="45">
        <f t="shared" ca="1" si="44"/>
        <v>0.49389805764962724</v>
      </c>
      <c r="BC58" s="45">
        <f t="shared" ca="1" si="45"/>
        <v>4.5676036779627782E-2</v>
      </c>
      <c r="BD58" s="45">
        <f t="shared" ca="1" si="46"/>
        <v>-4.9178660592280855E-2</v>
      </c>
      <c r="BE58" s="42"/>
      <c r="BF58" s="48"/>
    </row>
    <row r="59" spans="1:62" x14ac:dyDescent="0.25">
      <c r="A59" s="19" t="b">
        <f t="shared" si="40"/>
        <v>0</v>
      </c>
      <c r="B59" s="19">
        <v>10</v>
      </c>
      <c r="C59" s="21">
        <f t="shared" si="47"/>
        <v>2</v>
      </c>
      <c r="D59" s="21">
        <f t="shared" ca="1" si="48"/>
        <v>9</v>
      </c>
      <c r="E59" s="21">
        <f ca="1"/>
        <v>10</v>
      </c>
      <c r="G59" s="21">
        <v>1</v>
      </c>
      <c r="H59" s="21">
        <f ca="1"/>
        <v>-1</v>
      </c>
      <c r="I59" s="21">
        <f ca="1"/>
        <v>0</v>
      </c>
      <c r="J59" s="21">
        <f ca="1"/>
        <v>0</v>
      </c>
      <c r="K59" s="21">
        <f ca="1"/>
        <v>0</v>
      </c>
      <c r="L59" s="21">
        <f ca="1"/>
        <v>2</v>
      </c>
      <c r="M59" s="21">
        <f ca="1"/>
        <v>5</v>
      </c>
      <c r="N59" s="21">
        <f ca="1"/>
        <v>1</v>
      </c>
      <c r="O59" s="21">
        <f ca="1"/>
        <v>0</v>
      </c>
      <c r="P59" s="21" t="str">
        <f ca="1"/>
        <v/>
      </c>
      <c r="Q59" s="21" t="str">
        <f ca="1"/>
        <v/>
      </c>
      <c r="R59" s="21" t="str">
        <f ca="1"/>
        <v/>
      </c>
      <c r="S59" s="21" t="str">
        <f ca="1"/>
        <v/>
      </c>
      <c r="T59" s="21" t="str">
        <f ca="1"/>
        <v/>
      </c>
      <c r="U59" s="21" t="str">
        <f ca="1"/>
        <v/>
      </c>
      <c r="V59" s="21" t="str">
        <f ca="1"/>
        <v/>
      </c>
      <c r="W59" s="21" t="str">
        <f ca="1"/>
        <v/>
      </c>
      <c r="X59" s="21" t="str">
        <f ca="1"/>
        <v/>
      </c>
      <c r="Y59" s="21" t="str">
        <f ca="1"/>
        <v/>
      </c>
      <c r="AA59" s="30">
        <f t="shared" ca="1" si="43"/>
        <v>425046</v>
      </c>
      <c r="AC59" s="8">
        <f ca="1">IF(A59,MMULT(ExpandedModelMatrix ThisRow,ExpandedParameters),MMULT(ModelMatrix ThisRow,Parameters))</f>
        <v>12.843708694505903</v>
      </c>
      <c r="AD59" s="37">
        <f ca="1"/>
        <v>378400.59724661388</v>
      </c>
      <c r="AF59" s="31">
        <v>0.5537818060395886</v>
      </c>
      <c r="AG59" s="31" t="b">
        <v>1</v>
      </c>
      <c r="AH59" s="41">
        <f t="shared" si="49"/>
        <v>9</v>
      </c>
      <c r="AI59" s="41">
        <f t="shared" si="50"/>
        <v>38</v>
      </c>
      <c r="AJ59" s="41">
        <v>9</v>
      </c>
      <c r="AM59" s="37">
        <f ca="1"/>
        <v>615.14274542305532</v>
      </c>
      <c r="AN59" s="37">
        <f ca="1"/>
        <v>75.828583041008528</v>
      </c>
      <c r="AO59" s="37">
        <f ca="1"/>
        <v>113.51658138815576</v>
      </c>
      <c r="AP59" s="39">
        <f ca="1"/>
        <v>0.68577483367448178</v>
      </c>
      <c r="AR59" s="19">
        <v>10</v>
      </c>
      <c r="AS59" s="19">
        <v>11</v>
      </c>
      <c r="AT59" t="b">
        <v>1</v>
      </c>
      <c r="AU59" s="42">
        <v>3</v>
      </c>
      <c r="AV59" s="42">
        <f ca="1"/>
        <v>4</v>
      </c>
      <c r="AW59" s="42">
        <f ca="1"/>
        <v>6</v>
      </c>
      <c r="AX59" s="44">
        <f ca="1"/>
        <v>1099751.9861090919</v>
      </c>
      <c r="AY59" s="45">
        <f ca="1"/>
        <v>-0.59096910513486944</v>
      </c>
      <c r="AZ59">
        <f ca="1"/>
        <v>-0.11262104050244393</v>
      </c>
      <c r="BA59" s="42">
        <v>10</v>
      </c>
      <c r="BB59" s="45">
        <f t="shared" ca="1" si="44"/>
        <v>-0.53001203483468962</v>
      </c>
      <c r="BC59" s="45" t="str">
        <f t="shared" ca="1" si="45"/>
        <v/>
      </c>
      <c r="BD59" s="45">
        <f t="shared" ca="1" si="46"/>
        <v>0.33368876641925216</v>
      </c>
      <c r="BE59" s="42"/>
      <c r="BF59" s="48"/>
    </row>
    <row r="60" spans="1:62" x14ac:dyDescent="0.25">
      <c r="A60" s="19" t="b">
        <f t="shared" si="40"/>
        <v>0</v>
      </c>
      <c r="B60" s="19">
        <v>11</v>
      </c>
      <c r="C60" s="21">
        <f t="shared" si="47"/>
        <v>3</v>
      </c>
      <c r="D60" s="21">
        <f t="shared" ca="1" si="48"/>
        <v>4</v>
      </c>
      <c r="E60" s="21">
        <f ca="1"/>
        <v>6</v>
      </c>
      <c r="G60" s="21">
        <v>1</v>
      </c>
      <c r="H60" s="21">
        <f ca="1"/>
        <v>0</v>
      </c>
      <c r="I60" s="21">
        <f ca="1"/>
        <v>0</v>
      </c>
      <c r="J60" s="21">
        <f ca="1"/>
        <v>0</v>
      </c>
      <c r="K60" s="21">
        <f ca="1"/>
        <v>0</v>
      </c>
      <c r="L60" s="21">
        <f ca="1"/>
        <v>2</v>
      </c>
      <c r="M60" s="21">
        <f ca="1"/>
        <v>1</v>
      </c>
      <c r="N60" s="21">
        <f ca="1"/>
        <v>0</v>
      </c>
      <c r="O60" s="21">
        <f ca="1"/>
        <v>0</v>
      </c>
      <c r="P60" s="21" t="str">
        <f ca="1"/>
        <v/>
      </c>
      <c r="Q60" s="21" t="str">
        <f ca="1"/>
        <v/>
      </c>
      <c r="R60" s="21" t="str">
        <f ca="1"/>
        <v/>
      </c>
      <c r="S60" s="21" t="str">
        <f ca="1"/>
        <v/>
      </c>
      <c r="T60" s="21" t="str">
        <f ca="1"/>
        <v/>
      </c>
      <c r="U60" s="21" t="str">
        <f ca="1"/>
        <v/>
      </c>
      <c r="V60" s="21" t="str">
        <f ca="1"/>
        <v/>
      </c>
      <c r="W60" s="21" t="str">
        <f ca="1"/>
        <v/>
      </c>
      <c r="X60" s="21" t="str">
        <f ca="1"/>
        <v/>
      </c>
      <c r="Y60" s="21" t="str">
        <f ca="1"/>
        <v/>
      </c>
      <c r="AA60" s="30">
        <f t="shared" ca="1" si="43"/>
        <v>1016654</v>
      </c>
      <c r="AC60" s="8">
        <f ca="1">IF(A60,MMULT(ExpandedModelMatrix ThisRow,ExpandedParameters),MMULT(ModelMatrix ThisRow,Parameters))</f>
        <v>13.910595245173502</v>
      </c>
      <c r="AD60" s="37">
        <f ca="1"/>
        <v>1099751.9861090919</v>
      </c>
      <c r="AF60" s="31">
        <v>0.34385296966824419</v>
      </c>
      <c r="AG60" s="31" t="b">
        <v>1</v>
      </c>
      <c r="AH60" s="41">
        <f t="shared" si="49"/>
        <v>10</v>
      </c>
      <c r="AI60" s="41">
        <f t="shared" si="50"/>
        <v>38</v>
      </c>
      <c r="AJ60" s="41">
        <v>10</v>
      </c>
      <c r="AM60" s="37">
        <f ca="1"/>
        <v>1048.6906055215197</v>
      </c>
      <c r="AN60" s="37">
        <f ca="1"/>
        <v>-79.239754481987376</v>
      </c>
      <c r="AO60" s="37">
        <f ca="1"/>
        <v>-97.823351378291122</v>
      </c>
      <c r="AP60" s="39">
        <f ca="1"/>
        <v>-0.59096910513486944</v>
      </c>
      <c r="AR60" s="19">
        <v>11</v>
      </c>
      <c r="AS60" s="19">
        <v>12</v>
      </c>
      <c r="AT60" t="b">
        <v>1</v>
      </c>
      <c r="AU60" s="42">
        <v>3</v>
      </c>
      <c r="AV60" s="42">
        <f ca="1"/>
        <v>5</v>
      </c>
      <c r="AW60" s="42">
        <f ca="1"/>
        <v>7</v>
      </c>
      <c r="AX60" s="44">
        <f ca="1"/>
        <v>815410.97434897441</v>
      </c>
      <c r="AY60" s="45">
        <f ca="1"/>
        <v>-0.49722703445661215</v>
      </c>
      <c r="AZ60" s="42">
        <f ca="1"/>
        <v>-5.5693033747202747E-2</v>
      </c>
      <c r="BA60" s="42"/>
      <c r="BB60" s="42"/>
      <c r="BC60" s="42"/>
      <c r="BD60" s="42"/>
      <c r="BE60" s="42"/>
      <c r="BF60" s="48"/>
    </row>
    <row r="61" spans="1:62" x14ac:dyDescent="0.25">
      <c r="A61" s="19" t="b">
        <f t="shared" si="40"/>
        <v>0</v>
      </c>
      <c r="B61" s="19">
        <v>12</v>
      </c>
      <c r="C61" s="21">
        <f t="shared" si="47"/>
        <v>3</v>
      </c>
      <c r="D61" s="21">
        <f t="shared" ca="1" si="48"/>
        <v>5</v>
      </c>
      <c r="E61" s="21">
        <f ca="1"/>
        <v>7</v>
      </c>
      <c r="G61" s="21">
        <v>1</v>
      </c>
      <c r="H61" s="21">
        <f ca="1"/>
        <v>0</v>
      </c>
      <c r="I61" s="21">
        <f ca="1"/>
        <v>0</v>
      </c>
      <c r="J61" s="21">
        <f ca="1"/>
        <v>0</v>
      </c>
      <c r="K61" s="21">
        <f ca="1"/>
        <v>0</v>
      </c>
      <c r="L61" s="21">
        <f ca="1"/>
        <v>2</v>
      </c>
      <c r="M61" s="21">
        <f ca="1"/>
        <v>2</v>
      </c>
      <c r="N61" s="21">
        <f ca="1"/>
        <v>0</v>
      </c>
      <c r="O61" s="21">
        <f ca="1"/>
        <v>0</v>
      </c>
      <c r="P61" s="21" t="str">
        <f ca="1"/>
        <v/>
      </c>
      <c r="Q61" s="21" t="str">
        <f ca="1"/>
        <v/>
      </c>
      <c r="R61" s="21" t="str">
        <f ca="1"/>
        <v/>
      </c>
      <c r="S61" s="21" t="str">
        <f ca="1"/>
        <v/>
      </c>
      <c r="T61" s="21" t="str">
        <f ca="1"/>
        <v/>
      </c>
      <c r="U61" s="21" t="str">
        <f ca="1"/>
        <v/>
      </c>
      <c r="V61" s="21" t="str">
        <f ca="1"/>
        <v/>
      </c>
      <c r="W61" s="21" t="str">
        <f ca="1"/>
        <v/>
      </c>
      <c r="X61" s="21" t="str">
        <f ca="1"/>
        <v/>
      </c>
      <c r="Y61" s="21" t="str">
        <f ca="1"/>
        <v/>
      </c>
      <c r="AA61" s="30">
        <f t="shared" ca="1" si="43"/>
        <v>750816</v>
      </c>
      <c r="AC61" s="8">
        <f ca="1">IF(A61,MMULT(ExpandedModelMatrix ThisRow,ExpandedParameters),MMULT(ModelMatrix ThisRow,Parameters))</f>
        <v>13.611447528130013</v>
      </c>
      <c r="AD61" s="37">
        <f ca="1"/>
        <v>815410.97434897441</v>
      </c>
      <c r="AF61" s="31">
        <v>0.24463662953428719</v>
      </c>
      <c r="AG61" s="31" t="b">
        <v>1</v>
      </c>
      <c r="AH61" s="41">
        <f t="shared" si="49"/>
        <v>11</v>
      </c>
      <c r="AI61" s="41">
        <f t="shared" si="50"/>
        <v>38</v>
      </c>
      <c r="AJ61" s="41">
        <v>11</v>
      </c>
      <c r="AM61" s="37">
        <f ca="1"/>
        <v>903.00109321582465</v>
      </c>
      <c r="AN61" s="37">
        <f ca="1"/>
        <v>-71.533661292628892</v>
      </c>
      <c r="AO61" s="37">
        <f ca="1"/>
        <v>-82.306189077911696</v>
      </c>
      <c r="AP61" s="39">
        <f ca="1"/>
        <v>-0.49722703445661215</v>
      </c>
      <c r="AR61" s="19">
        <v>12</v>
      </c>
      <c r="AS61" s="19">
        <v>13</v>
      </c>
      <c r="AT61" t="b">
        <v>1</v>
      </c>
      <c r="AU61" s="42">
        <v>3</v>
      </c>
      <c r="AV61" s="42">
        <f ca="1"/>
        <v>7</v>
      </c>
      <c r="AW61" s="42">
        <f ca="1"/>
        <v>9</v>
      </c>
      <c r="AX61" s="44">
        <f ca="1"/>
        <v>448270.48664768174</v>
      </c>
      <c r="AY61" s="45">
        <f ca="1"/>
        <v>0.48779481701156341</v>
      </c>
      <c r="AZ61" s="42">
        <f ca="1"/>
        <v>1.7812283106682467E-2</v>
      </c>
      <c r="BA61" s="42"/>
      <c r="BB61" s="42"/>
      <c r="BC61" s="42"/>
      <c r="BD61" s="42"/>
      <c r="BE61" s="42"/>
      <c r="BF61" s="48"/>
    </row>
    <row r="62" spans="1:62" x14ac:dyDescent="0.25">
      <c r="A62" s="19" t="b">
        <f t="shared" si="40"/>
        <v>0</v>
      </c>
      <c r="B62" s="19">
        <v>13</v>
      </c>
      <c r="C62" s="21">
        <f t="shared" si="47"/>
        <v>3</v>
      </c>
      <c r="D62" s="21">
        <f t="shared" ca="1" si="48"/>
        <v>7</v>
      </c>
      <c r="E62" s="21">
        <f ca="1"/>
        <v>9</v>
      </c>
      <c r="G62" s="21">
        <v>1</v>
      </c>
      <c r="H62" s="21">
        <f ca="1"/>
        <v>0</v>
      </c>
      <c r="I62" s="21">
        <f ca="1"/>
        <v>0</v>
      </c>
      <c r="J62" s="21">
        <f ca="1"/>
        <v>0</v>
      </c>
      <c r="K62" s="21">
        <f ca="1"/>
        <v>0</v>
      </c>
      <c r="L62" s="21">
        <f ca="1"/>
        <v>2</v>
      </c>
      <c r="M62" s="21">
        <f ca="1"/>
        <v>4</v>
      </c>
      <c r="N62" s="21">
        <f ca="1"/>
        <v>0</v>
      </c>
      <c r="O62" s="21">
        <f ca="1"/>
        <v>0</v>
      </c>
      <c r="P62" s="21" t="str">
        <f ca="1"/>
        <v/>
      </c>
      <c r="Q62" s="21" t="str">
        <f ca="1"/>
        <v/>
      </c>
      <c r="R62" s="21" t="str">
        <f ca="1"/>
        <v/>
      </c>
      <c r="S62" s="21" t="str">
        <f ca="1"/>
        <v/>
      </c>
      <c r="T62" s="21" t="str">
        <f ca="1"/>
        <v/>
      </c>
      <c r="U62" s="21" t="str">
        <f ca="1"/>
        <v/>
      </c>
      <c r="V62" s="21" t="str">
        <f ca="1"/>
        <v/>
      </c>
      <c r="W62" s="21" t="str">
        <f ca="1"/>
        <v/>
      </c>
      <c r="X62" s="21" t="str">
        <f ca="1"/>
        <v/>
      </c>
      <c r="Y62" s="21" t="str">
        <f ca="1"/>
        <v/>
      </c>
      <c r="AA62" s="30">
        <f t="shared" ca="1" si="43"/>
        <v>495992</v>
      </c>
      <c r="AC62" s="8">
        <f ca="1">IF(A62,MMULT(ExpandedModelMatrix ThisRow,ExpandedParameters),MMULT(ModelMatrix ThisRow,Parameters))</f>
        <v>13.013152094043038</v>
      </c>
      <c r="AD62" s="37">
        <f ca="1"/>
        <v>448270.48664768174</v>
      </c>
      <c r="AF62" s="31">
        <v>0.2207830600659095</v>
      </c>
      <c r="AG62" s="31" t="b">
        <v>1</v>
      </c>
      <c r="AH62" s="41">
        <f t="shared" si="49"/>
        <v>12</v>
      </c>
      <c r="AI62" s="41">
        <f t="shared" si="50"/>
        <v>38</v>
      </c>
      <c r="AJ62" s="41">
        <v>12</v>
      </c>
      <c r="AM62" s="37">
        <f ca="1"/>
        <v>669.53004909987555</v>
      </c>
      <c r="AN62" s="37">
        <f ca="1"/>
        <v>71.276133784399448</v>
      </c>
      <c r="AO62" s="37">
        <f ca="1"/>
        <v>80.744870367024305</v>
      </c>
      <c r="AP62" s="39">
        <f ca="1"/>
        <v>0.48779481701156341</v>
      </c>
      <c r="AR62" s="19">
        <v>13</v>
      </c>
      <c r="AS62" s="19">
        <v>14</v>
      </c>
      <c r="AT62" t="b">
        <v>1</v>
      </c>
      <c r="AU62" s="42">
        <v>3</v>
      </c>
      <c r="AV62" s="42">
        <f ca="1"/>
        <v>8</v>
      </c>
      <c r="AW62" s="42">
        <f ca="1"/>
        <v>10</v>
      </c>
      <c r="AX62" s="44">
        <f ca="1"/>
        <v>332370.09699113818</v>
      </c>
      <c r="AY62" s="45">
        <f ca="1"/>
        <v>-0.64000482549217319</v>
      </c>
      <c r="AZ62" s="42">
        <f ca="1"/>
        <v>4.1016737942304773E-2</v>
      </c>
      <c r="BA62" s="42"/>
      <c r="BB62" s="42"/>
      <c r="BC62" s="42"/>
      <c r="BD62" s="42"/>
      <c r="BE62" s="42"/>
      <c r="BF62" s="48"/>
    </row>
    <row r="63" spans="1:62" x14ac:dyDescent="0.25">
      <c r="A63" s="19" t="b">
        <f t="shared" si="40"/>
        <v>0</v>
      </c>
      <c r="B63" s="19">
        <v>14</v>
      </c>
      <c r="C63" s="21">
        <f t="shared" si="47"/>
        <v>3</v>
      </c>
      <c r="D63" s="21">
        <f t="shared" ca="1" si="48"/>
        <v>8</v>
      </c>
      <c r="E63" s="21">
        <f ca="1"/>
        <v>10</v>
      </c>
      <c r="G63" s="21">
        <v>1</v>
      </c>
      <c r="H63" s="21">
        <f ca="1"/>
        <v>0</v>
      </c>
      <c r="I63" s="21">
        <f ca="1"/>
        <v>0</v>
      </c>
      <c r="J63" s="21">
        <f ca="1"/>
        <v>0</v>
      </c>
      <c r="K63" s="21">
        <f ca="1"/>
        <v>0</v>
      </c>
      <c r="L63" s="21">
        <f ca="1"/>
        <v>2</v>
      </c>
      <c r="M63" s="21">
        <f ca="1"/>
        <v>5</v>
      </c>
      <c r="N63" s="21">
        <f ca="1"/>
        <v>0</v>
      </c>
      <c r="O63" s="21">
        <f ca="1"/>
        <v>0</v>
      </c>
      <c r="P63" s="21" t="str">
        <f ca="1"/>
        <v/>
      </c>
      <c r="Q63" s="21" t="str">
        <f ca="1"/>
        <v/>
      </c>
      <c r="R63" s="21" t="str">
        <f ca="1"/>
        <v/>
      </c>
      <c r="S63" s="21" t="str">
        <f ca="1"/>
        <v/>
      </c>
      <c r="T63" s="21" t="str">
        <f ca="1"/>
        <v/>
      </c>
      <c r="U63" s="21" t="str">
        <f ca="1"/>
        <v/>
      </c>
      <c r="V63" s="21" t="str">
        <f ca="1"/>
        <v/>
      </c>
      <c r="W63" s="21" t="str">
        <f ca="1"/>
        <v/>
      </c>
      <c r="X63" s="21" t="str">
        <f ca="1"/>
        <v/>
      </c>
      <c r="Y63" s="21" t="str">
        <f ca="1"/>
        <v/>
      </c>
      <c r="AA63" s="30">
        <f t="shared" ca="1" si="43"/>
        <v>280405</v>
      </c>
      <c r="AC63" s="8">
        <f ca="1">IF(A63,MMULT(ExpandedModelMatrix ThisRow,ExpandedParameters),MMULT(ModelMatrix ThisRow,Parameters))</f>
        <v>12.714004376999551</v>
      </c>
      <c r="AD63" s="37">
        <f ca="1"/>
        <v>332370.09699113818</v>
      </c>
      <c r="AF63" s="31">
        <v>0.27609842196779227</v>
      </c>
      <c r="AG63" s="31" t="b">
        <v>1</v>
      </c>
      <c r="AH63" s="41">
        <f t="shared" si="49"/>
        <v>13</v>
      </c>
      <c r="AI63" s="41">
        <f t="shared" si="50"/>
        <v>38</v>
      </c>
      <c r="AJ63" s="41">
        <v>13</v>
      </c>
      <c r="AM63" s="37">
        <f ca="1"/>
        <v>576.51547853560544</v>
      </c>
      <c r="AN63" s="37">
        <f ca="1"/>
        <v>-90.136516582579205</v>
      </c>
      <c r="AO63" s="37">
        <f ca="1"/>
        <v>-105.94025370181517</v>
      </c>
      <c r="AP63" s="39">
        <f ca="1"/>
        <v>-0.64000482549217319</v>
      </c>
      <c r="AR63" s="19">
        <v>14</v>
      </c>
      <c r="AS63" s="19">
        <v>15</v>
      </c>
      <c r="AT63" t="b">
        <v>1</v>
      </c>
      <c r="AU63" s="42">
        <v>4</v>
      </c>
      <c r="AV63" s="42">
        <f ca="1"/>
        <v>3</v>
      </c>
      <c r="AW63" s="42">
        <f ca="1"/>
        <v>6</v>
      </c>
      <c r="AX63" s="44">
        <f ca="1"/>
        <v>809202.32927425648</v>
      </c>
      <c r="AY63" s="45">
        <f ca="1"/>
        <v>-0.25477568402059453</v>
      </c>
      <c r="AZ63" s="42">
        <f ca="1"/>
        <v>-5.4449998890688189E-2</v>
      </c>
      <c r="BA63" s="42"/>
      <c r="BB63" s="42"/>
      <c r="BC63" s="42"/>
      <c r="BD63" s="42"/>
      <c r="BE63" s="42"/>
      <c r="BF63" s="48"/>
    </row>
    <row r="64" spans="1:62" x14ac:dyDescent="0.25">
      <c r="A64" s="19" t="b">
        <f t="shared" si="40"/>
        <v>0</v>
      </c>
      <c r="B64" s="19">
        <v>15</v>
      </c>
      <c r="C64" s="21">
        <f t="shared" si="47"/>
        <v>4</v>
      </c>
      <c r="D64" s="21">
        <f t="shared" ca="1" si="48"/>
        <v>3</v>
      </c>
      <c r="E64" s="21">
        <f ca="1"/>
        <v>6</v>
      </c>
      <c r="G64" s="21">
        <v>1</v>
      </c>
      <c r="H64" s="21">
        <f ca="1"/>
        <v>0</v>
      </c>
      <c r="I64" s="21">
        <f ca="1"/>
        <v>1</v>
      </c>
      <c r="J64" s="21">
        <f ca="1"/>
        <v>0</v>
      </c>
      <c r="K64" s="21">
        <f ca="1"/>
        <v>0</v>
      </c>
      <c r="L64" s="21">
        <f ca="1"/>
        <v>2</v>
      </c>
      <c r="M64" s="21">
        <f ca="1"/>
        <v>0</v>
      </c>
      <c r="N64" s="21">
        <f ca="1"/>
        <v>0</v>
      </c>
      <c r="O64" s="21">
        <f ca="1"/>
        <v>0</v>
      </c>
      <c r="P64" s="21" t="str">
        <f ca="1"/>
        <v/>
      </c>
      <c r="Q64" s="21" t="str">
        <f ca="1"/>
        <v/>
      </c>
      <c r="R64" s="21" t="str">
        <f ca="1"/>
        <v/>
      </c>
      <c r="S64" s="21" t="str">
        <f ca="1"/>
        <v/>
      </c>
      <c r="T64" s="21" t="str">
        <f ca="1"/>
        <v/>
      </c>
      <c r="U64" s="21" t="str">
        <f ca="1"/>
        <v/>
      </c>
      <c r="V64" s="21" t="str">
        <f ca="1"/>
        <v/>
      </c>
      <c r="W64" s="21" t="str">
        <f ca="1"/>
        <v/>
      </c>
      <c r="X64" s="21" t="str">
        <f ca="1"/>
        <v/>
      </c>
      <c r="Y64" s="21" t="str">
        <f ca="1"/>
        <v/>
      </c>
      <c r="AA64" s="30">
        <f t="shared" ca="1" si="43"/>
        <v>776189</v>
      </c>
      <c r="AC64" s="8">
        <f ca="1">IF(A64,MMULT(ExpandedModelMatrix ThisRow,ExpandedParameters),MMULT(ModelMatrix ThisRow,Parameters))</f>
        <v>13.603804262761768</v>
      </c>
      <c r="AD64" s="37">
        <f ca="1"/>
        <v>809202.32927425648</v>
      </c>
      <c r="AF64" s="31">
        <v>0.24273122418544063</v>
      </c>
      <c r="AG64" s="31" t="b">
        <v>1</v>
      </c>
      <c r="AH64" s="41">
        <f t="shared" si="49"/>
        <v>14</v>
      </c>
      <c r="AI64" s="41">
        <f t="shared" si="50"/>
        <v>38</v>
      </c>
      <c r="AJ64" s="41">
        <v>14</v>
      </c>
      <c r="AM64" s="37">
        <f ca="1"/>
        <v>899.5567404417892</v>
      </c>
      <c r="AN64" s="37">
        <f ca="1"/>
        <v>-36.699551890459979</v>
      </c>
      <c r="AO64" s="37">
        <f ca="1"/>
        <v>-42.173120462707146</v>
      </c>
      <c r="AP64" s="39">
        <f ca="1"/>
        <v>-0.25477568402059453</v>
      </c>
      <c r="AR64" s="19">
        <v>15</v>
      </c>
      <c r="AS64" s="19">
        <v>16</v>
      </c>
      <c r="AT64" t="b">
        <v>1</v>
      </c>
      <c r="AU64" s="42">
        <v>4</v>
      </c>
      <c r="AV64" s="42">
        <f ca="1"/>
        <v>5</v>
      </c>
      <c r="AW64" s="42">
        <f ca="1"/>
        <v>8</v>
      </c>
      <c r="AX64" s="44">
        <f ca="1"/>
        <v>444857.29693523125</v>
      </c>
      <c r="AY64" s="45">
        <f ca="1"/>
        <v>-1.6807498601483477</v>
      </c>
      <c r="AZ64" s="42">
        <f ca="1"/>
        <v>1.8495638932859326E-2</v>
      </c>
      <c r="BA64" s="42"/>
      <c r="BB64" s="42"/>
      <c r="BC64" s="42"/>
      <c r="BD64" s="42"/>
      <c r="BE64" s="42"/>
      <c r="BF64" s="48"/>
      <c r="BJ64" s="20" t="s">
        <v>116</v>
      </c>
    </row>
    <row r="65" spans="1:75" x14ac:dyDescent="0.25">
      <c r="A65" s="19" t="b">
        <f t="shared" si="40"/>
        <v>0</v>
      </c>
      <c r="B65" s="19">
        <v>16</v>
      </c>
      <c r="C65" s="21">
        <f t="shared" si="47"/>
        <v>4</v>
      </c>
      <c r="D65" s="21">
        <f t="shared" ca="1" si="48"/>
        <v>5</v>
      </c>
      <c r="E65" s="21">
        <f ca="1"/>
        <v>8</v>
      </c>
      <c r="G65" s="21">
        <v>1</v>
      </c>
      <c r="H65" s="21">
        <f ca="1"/>
        <v>0</v>
      </c>
      <c r="I65" s="21">
        <f ca="1"/>
        <v>1</v>
      </c>
      <c r="J65" s="21">
        <f ca="1"/>
        <v>0</v>
      </c>
      <c r="K65" s="21">
        <f ca="1"/>
        <v>0</v>
      </c>
      <c r="L65" s="21">
        <f ca="1"/>
        <v>2</v>
      </c>
      <c r="M65" s="21">
        <f ca="1"/>
        <v>2</v>
      </c>
      <c r="N65" s="21">
        <f ca="1"/>
        <v>0</v>
      </c>
      <c r="O65" s="21">
        <f ca="1"/>
        <v>0</v>
      </c>
      <c r="P65" s="21" t="str">
        <f ca="1"/>
        <v/>
      </c>
      <c r="Q65" s="21" t="str">
        <f ca="1"/>
        <v/>
      </c>
      <c r="R65" s="21" t="str">
        <f ca="1"/>
        <v/>
      </c>
      <c r="S65" s="21" t="str">
        <f ca="1"/>
        <v/>
      </c>
      <c r="T65" s="21" t="str">
        <f ca="1"/>
        <v/>
      </c>
      <c r="U65" s="21" t="str">
        <f ca="1"/>
        <v/>
      </c>
      <c r="V65" s="21" t="str">
        <f ca="1"/>
        <v/>
      </c>
      <c r="W65" s="21" t="str">
        <f ca="1"/>
        <v/>
      </c>
      <c r="X65" s="21" t="str">
        <f ca="1"/>
        <v/>
      </c>
      <c r="Y65" s="21" t="str">
        <f ca="1"/>
        <v/>
      </c>
      <c r="AA65" s="30">
        <f t="shared" ca="1" si="43"/>
        <v>272482</v>
      </c>
      <c r="AC65" s="8">
        <f ca="1">IF(A65,MMULT(ExpandedModelMatrix ThisRow,ExpandedParameters),MMULT(ModelMatrix ThisRow,Parameters))</f>
        <v>13.005508828674792</v>
      </c>
      <c r="AD65" s="37">
        <f ca="1"/>
        <v>444857.29693523125</v>
      </c>
      <c r="AF65" s="31">
        <v>0.13708573573824157</v>
      </c>
      <c r="AG65" s="31" t="b">
        <v>1</v>
      </c>
      <c r="AH65" s="41">
        <f t="shared" si="49"/>
        <v>15</v>
      </c>
      <c r="AI65" s="41">
        <f t="shared" si="50"/>
        <v>38</v>
      </c>
      <c r="AJ65" s="41">
        <v>15</v>
      </c>
      <c r="AM65" s="37">
        <f ca="1"/>
        <v>666.97623416073168</v>
      </c>
      <c r="AN65" s="37">
        <f ca="1"/>
        <v>-258.44293710424961</v>
      </c>
      <c r="AO65" s="37">
        <f ca="1"/>
        <v>-278.21519385650925</v>
      </c>
      <c r="AP65" s="39">
        <f ca="1"/>
        <v>-1.6807498601483477</v>
      </c>
      <c r="AR65" s="19">
        <v>16</v>
      </c>
      <c r="AS65" s="19">
        <v>17</v>
      </c>
      <c r="AT65" t="b">
        <v>1</v>
      </c>
      <c r="AU65" s="42">
        <v>4</v>
      </c>
      <c r="AV65" s="42">
        <f ca="1"/>
        <v>6</v>
      </c>
      <c r="AW65" s="42">
        <f ca="1"/>
        <v>9</v>
      </c>
      <c r="AX65" s="44">
        <f ca="1"/>
        <v>329839.38790016039</v>
      </c>
      <c r="AY65" s="45">
        <f ca="1"/>
        <v>0.25482897384622538</v>
      </c>
      <c r="AZ65" s="42">
        <f ca="1"/>
        <v>4.1523412035271268E-2</v>
      </c>
      <c r="BA65" s="42"/>
      <c r="BB65" s="42"/>
      <c r="BC65" s="42"/>
      <c r="BD65" s="42"/>
      <c r="BE65" s="42"/>
      <c r="BF65" s="48"/>
      <c r="BJ65" s="6"/>
      <c r="BK65" s="6" t="s">
        <v>112</v>
      </c>
      <c r="BL65" s="63">
        <v>1</v>
      </c>
      <c r="BM65" s="61">
        <v>2</v>
      </c>
      <c r="BN65" s="63">
        <v>3</v>
      </c>
      <c r="BO65" s="61">
        <v>4</v>
      </c>
      <c r="BP65" s="63">
        <v>5</v>
      </c>
      <c r="BQ65" s="61">
        <v>6</v>
      </c>
      <c r="BR65" s="63">
        <v>7</v>
      </c>
      <c r="BS65" s="61">
        <v>8</v>
      </c>
      <c r="BT65" s="63">
        <v>9</v>
      </c>
      <c r="BV65" s="9" t="s">
        <v>99</v>
      </c>
      <c r="BW65" s="6"/>
    </row>
    <row r="66" spans="1:75" x14ac:dyDescent="0.25">
      <c r="A66" s="19" t="b">
        <f t="shared" si="40"/>
        <v>0</v>
      </c>
      <c r="B66" s="19">
        <v>17</v>
      </c>
      <c r="C66" s="21">
        <f t="shared" si="47"/>
        <v>4</v>
      </c>
      <c r="D66" s="21">
        <f t="shared" ca="1" si="48"/>
        <v>6</v>
      </c>
      <c r="E66" s="21">
        <f ca="1"/>
        <v>9</v>
      </c>
      <c r="G66" s="21">
        <v>1</v>
      </c>
      <c r="H66" s="21">
        <f ca="1"/>
        <v>0</v>
      </c>
      <c r="I66" s="21">
        <f ca="1"/>
        <v>1</v>
      </c>
      <c r="J66" s="21">
        <f ca="1"/>
        <v>0</v>
      </c>
      <c r="K66" s="21">
        <f ca="1"/>
        <v>0</v>
      </c>
      <c r="L66" s="21">
        <f ca="1"/>
        <v>2</v>
      </c>
      <c r="M66" s="21">
        <f ca="1"/>
        <v>3</v>
      </c>
      <c r="N66" s="21">
        <f ca="1"/>
        <v>0</v>
      </c>
      <c r="O66" s="21">
        <f ca="1"/>
        <v>0</v>
      </c>
      <c r="P66" s="21" t="str">
        <f ca="1"/>
        <v/>
      </c>
      <c r="Q66" s="21" t="str">
        <f ca="1"/>
        <v/>
      </c>
      <c r="R66" s="21" t="str">
        <f ca="1"/>
        <v/>
      </c>
      <c r="S66" s="21" t="str">
        <f ca="1"/>
        <v/>
      </c>
      <c r="T66" s="21" t="str">
        <f ca="1"/>
        <v/>
      </c>
      <c r="U66" s="21" t="str">
        <f ca="1"/>
        <v/>
      </c>
      <c r="V66" s="21" t="str">
        <f ca="1"/>
        <v/>
      </c>
      <c r="W66" s="21" t="str">
        <f ca="1"/>
        <v/>
      </c>
      <c r="X66" s="21" t="str">
        <f ca="1"/>
        <v/>
      </c>
      <c r="Y66" s="21" t="str">
        <f ca="1"/>
        <v/>
      </c>
      <c r="AA66" s="30">
        <f t="shared" ca="1" si="43"/>
        <v>352053</v>
      </c>
      <c r="AC66" s="8">
        <f ca="1">IF(A66,MMULT(ExpandedModelMatrix ThisRow,ExpandedParameters),MMULT(ModelMatrix ThisRow,Parameters))</f>
        <v>12.706361111631304</v>
      </c>
      <c r="AD66" s="37">
        <f ca="1"/>
        <v>329839.38790016039</v>
      </c>
      <c r="AF66" s="31">
        <v>0.15921932568478156</v>
      </c>
      <c r="AG66" s="31" t="b">
        <v>1</v>
      </c>
      <c r="AH66" s="41">
        <f t="shared" si="49"/>
        <v>16</v>
      </c>
      <c r="AI66" s="41">
        <f t="shared" si="50"/>
        <v>38</v>
      </c>
      <c r="AJ66" s="41">
        <v>16</v>
      </c>
      <c r="AM66" s="37">
        <f ca="1"/>
        <v>574.31645275071162</v>
      </c>
      <c r="AN66" s="37">
        <f ca="1"/>
        <v>38.678348832680349</v>
      </c>
      <c r="AO66" s="37">
        <f ca="1"/>
        <v>42.181941548771164</v>
      </c>
      <c r="AP66" s="39">
        <f ca="1"/>
        <v>0.25482897384622538</v>
      </c>
      <c r="AR66" s="19">
        <v>17</v>
      </c>
      <c r="AS66" s="19">
        <v>18</v>
      </c>
      <c r="AT66" t="b">
        <v>1</v>
      </c>
      <c r="AU66" s="42">
        <v>4</v>
      </c>
      <c r="AV66" s="42">
        <f ca="1"/>
        <v>7</v>
      </c>
      <c r="AW66" s="42">
        <f ca="1"/>
        <v>10</v>
      </c>
      <c r="AX66" s="44">
        <f ca="1"/>
        <v>244559.37344373218</v>
      </c>
      <c r="AY66" s="45">
        <f ca="1"/>
        <v>-0.52918007179554849</v>
      </c>
      <c r="AZ66" s="42">
        <f ca="1"/>
        <v>5.8597351559543459E-2</v>
      </c>
      <c r="BA66" s="42"/>
      <c r="BB66" s="42"/>
      <c r="BC66" s="42"/>
      <c r="BD66" s="42"/>
      <c r="BE66" s="42"/>
      <c r="BF66" s="48"/>
      <c r="BJ66" s="6" t="s">
        <v>3</v>
      </c>
      <c r="BK66" s="62" t="s">
        <v>113</v>
      </c>
      <c r="BL66" s="8" t="b">
        <v>1</v>
      </c>
      <c r="BM66" s="11" t="b">
        <v>0</v>
      </c>
      <c r="BN66" s="11" t="b">
        <v>1</v>
      </c>
      <c r="BO66" s="11" t="b">
        <v>1</v>
      </c>
      <c r="BP66" s="11" t="b">
        <v>0</v>
      </c>
      <c r="BQ66" s="11" t="b">
        <v>0</v>
      </c>
      <c r="BR66" s="11" t="b">
        <v>0</v>
      </c>
      <c r="BS66" s="11" t="b">
        <v>1</v>
      </c>
      <c r="BT66" s="11" t="b">
        <v>0</v>
      </c>
      <c r="BV66" s="16">
        <f>NumExpPars+NumDevPars+1</f>
        <v>9</v>
      </c>
    </row>
    <row r="67" spans="1:75" x14ac:dyDescent="0.25">
      <c r="A67" s="19" t="b">
        <f t="shared" si="40"/>
        <v>0</v>
      </c>
      <c r="B67" s="19">
        <v>18</v>
      </c>
      <c r="C67" s="21">
        <f t="shared" si="47"/>
        <v>4</v>
      </c>
      <c r="D67" s="21">
        <f t="shared" ca="1" si="48"/>
        <v>7</v>
      </c>
      <c r="E67" s="21">
        <f ca="1"/>
        <v>10</v>
      </c>
      <c r="G67" s="21">
        <v>1</v>
      </c>
      <c r="H67" s="21">
        <f ca="1"/>
        <v>0</v>
      </c>
      <c r="I67" s="21">
        <f ca="1"/>
        <v>1</v>
      </c>
      <c r="J67" s="21">
        <f ca="1"/>
        <v>0</v>
      </c>
      <c r="K67" s="21">
        <f ca="1"/>
        <v>0</v>
      </c>
      <c r="L67" s="21">
        <f ca="1"/>
        <v>2</v>
      </c>
      <c r="M67" s="21">
        <f ca="1"/>
        <v>4</v>
      </c>
      <c r="N67" s="21">
        <f ca="1"/>
        <v>0</v>
      </c>
      <c r="O67" s="21">
        <f ca="1"/>
        <v>0</v>
      </c>
      <c r="P67" s="21" t="str">
        <f ca="1"/>
        <v/>
      </c>
      <c r="Q67" s="21" t="str">
        <f ca="1"/>
        <v/>
      </c>
      <c r="R67" s="21" t="str">
        <f ca="1"/>
        <v/>
      </c>
      <c r="S67" s="21" t="str">
        <f ca="1"/>
        <v/>
      </c>
      <c r="T67" s="21" t="str">
        <f ca="1"/>
        <v/>
      </c>
      <c r="U67" s="21" t="str">
        <f ca="1"/>
        <v/>
      </c>
      <c r="V67" s="21" t="str">
        <f ca="1"/>
        <v/>
      </c>
      <c r="W67" s="21" t="str">
        <f ca="1"/>
        <v/>
      </c>
      <c r="X67" s="21" t="str">
        <f ca="1"/>
        <v/>
      </c>
      <c r="Y67" s="21" t="str">
        <f ca="1"/>
        <v/>
      </c>
      <c r="AA67" s="30">
        <f t="shared" ca="1" si="43"/>
        <v>206286</v>
      </c>
      <c r="AC67" s="8">
        <f ca="1">IF(A67,MMULT(ExpandedModelMatrix ThisRow,ExpandedParameters),MMULT(ModelMatrix ThisRow,Parameters))</f>
        <v>12.407213394587817</v>
      </c>
      <c r="AD67" s="37">
        <f ca="1"/>
        <v>244559.37344373218</v>
      </c>
      <c r="AF67" s="31">
        <v>0.21936738765399716</v>
      </c>
      <c r="AG67" s="31" t="b">
        <v>1</v>
      </c>
      <c r="AH67" s="41">
        <f t="shared" si="49"/>
        <v>17</v>
      </c>
      <c r="AI67" s="41">
        <f t="shared" si="50"/>
        <v>38</v>
      </c>
      <c r="AJ67" s="41">
        <v>17</v>
      </c>
      <c r="AM67" s="37">
        <f ca="1"/>
        <v>494.52944648800457</v>
      </c>
      <c r="AN67" s="37">
        <f ca="1"/>
        <v>-77.393517647003364</v>
      </c>
      <c r="AO67" s="37">
        <f ca="1"/>
        <v>-87.595388076727502</v>
      </c>
      <c r="AP67" s="39">
        <f ca="1"/>
        <v>-0.52918007179554849</v>
      </c>
      <c r="AR67" s="19">
        <v>18</v>
      </c>
      <c r="AS67" s="19">
        <v>19</v>
      </c>
      <c r="AT67" t="b">
        <v>1</v>
      </c>
      <c r="AU67" s="42">
        <v>5</v>
      </c>
      <c r="AV67" s="42">
        <f ca="1"/>
        <v>2</v>
      </c>
      <c r="AW67" s="42">
        <f ca="1"/>
        <v>6</v>
      </c>
      <c r="AX67" s="44">
        <f ca="1"/>
        <v>587084.98015676765</v>
      </c>
      <c r="AY67" s="45">
        <f ca="1"/>
        <v>0.89707004747472474</v>
      </c>
      <c r="AZ67" s="42">
        <f ca="1"/>
        <v>-9.9798119389575418E-3</v>
      </c>
      <c r="BA67" s="42"/>
      <c r="BB67" s="42"/>
      <c r="BC67" s="42"/>
      <c r="BD67" s="42"/>
      <c r="BE67" s="42"/>
      <c r="BF67" s="48"/>
      <c r="BJ67" s="6" t="s">
        <v>2</v>
      </c>
      <c r="BK67" s="62" t="s">
        <v>114</v>
      </c>
      <c r="BL67" s="8" t="b">
        <v>1</v>
      </c>
      <c r="BM67" s="11" t="b">
        <v>0</v>
      </c>
      <c r="BN67" s="11" t="b">
        <v>1</v>
      </c>
      <c r="BO67" s="11" t="b">
        <v>0</v>
      </c>
      <c r="BP67" s="11" t="b">
        <v>0</v>
      </c>
      <c r="BQ67" s="11" t="b">
        <v>0</v>
      </c>
      <c r="BR67" s="11" t="b">
        <v>0</v>
      </c>
      <c r="BS67" s="11" t="b">
        <v>1</v>
      </c>
      <c r="BT67" s="11" t="b">
        <v>1</v>
      </c>
    </row>
    <row r="68" spans="1:75" x14ac:dyDescent="0.25">
      <c r="A68" s="19" t="b">
        <f t="shared" si="40"/>
        <v>0</v>
      </c>
      <c r="B68" s="19">
        <v>19</v>
      </c>
      <c r="C68" s="21">
        <f t="shared" si="47"/>
        <v>5</v>
      </c>
      <c r="D68" s="21">
        <f t="shared" ca="1" si="48"/>
        <v>2</v>
      </c>
      <c r="E68" s="21">
        <f ca="1"/>
        <v>6</v>
      </c>
      <c r="G68" s="21">
        <v>1</v>
      </c>
      <c r="H68" s="21">
        <f ca="1"/>
        <v>0</v>
      </c>
      <c r="I68" s="21">
        <f ca="1"/>
        <v>1</v>
      </c>
      <c r="J68" s="21">
        <f ca="1"/>
        <v>1</v>
      </c>
      <c r="K68" s="21">
        <f ca="1"/>
        <v>0</v>
      </c>
      <c r="L68" s="21">
        <f ca="1"/>
        <v>1</v>
      </c>
      <c r="M68" s="21">
        <f ca="1"/>
        <v>0</v>
      </c>
      <c r="N68" s="21">
        <f ca="1"/>
        <v>0</v>
      </c>
      <c r="O68" s="21">
        <f ca="1"/>
        <v>0</v>
      </c>
      <c r="P68" s="21" t="str">
        <f ca="1"/>
        <v/>
      </c>
      <c r="Q68" s="21" t="str">
        <f ca="1"/>
        <v/>
      </c>
      <c r="R68" s="21" t="str">
        <f ca="1"/>
        <v/>
      </c>
      <c r="S68" s="21" t="str">
        <f ca="1"/>
        <v/>
      </c>
      <c r="T68" s="21" t="str">
        <f ca="1"/>
        <v/>
      </c>
      <c r="U68" s="21" t="str">
        <f ca="1"/>
        <v/>
      </c>
      <c r="V68" s="21" t="str">
        <f ca="1"/>
        <v/>
      </c>
      <c r="W68" s="21" t="str">
        <f ca="1"/>
        <v/>
      </c>
      <c r="X68" s="21" t="str">
        <f ca="1"/>
        <v/>
      </c>
      <c r="Y68" s="21" t="str">
        <f ca="1"/>
        <v/>
      </c>
      <c r="AA68" s="30">
        <f t="shared" ca="1" si="43"/>
        <v>693190</v>
      </c>
      <c r="AC68" s="8">
        <f ca="1">IF(A68,MMULT(ExpandedModelMatrix ThisRow,ExpandedParameters),MMULT(ModelMatrix ThisRow,Parameters))</f>
        <v>13.282924858616129</v>
      </c>
      <c r="AD68" s="37">
        <f ca="1"/>
        <v>587084.98015676765</v>
      </c>
      <c r="AF68" s="31">
        <v>0.1303136382159879</v>
      </c>
      <c r="AG68" s="31" t="b">
        <v>1</v>
      </c>
      <c r="AH68" s="41">
        <f t="shared" si="49"/>
        <v>18</v>
      </c>
      <c r="AI68" s="41">
        <f t="shared" si="50"/>
        <v>38</v>
      </c>
      <c r="AJ68" s="41">
        <v>18</v>
      </c>
      <c r="AM68" s="37">
        <f ca="1"/>
        <v>766.21470891439276</v>
      </c>
      <c r="AN68" s="37">
        <f ca="1"/>
        <v>138.4794870272938</v>
      </c>
      <c r="AO68" s="37">
        <f ca="1"/>
        <v>148.49236229537451</v>
      </c>
      <c r="AP68" s="39">
        <f ca="1"/>
        <v>0.89707004747472474</v>
      </c>
      <c r="AR68" s="19">
        <v>19</v>
      </c>
      <c r="AS68" s="19">
        <v>20</v>
      </c>
      <c r="AT68" t="b">
        <v>1</v>
      </c>
      <c r="AU68" s="42">
        <v>5</v>
      </c>
      <c r="AV68" s="42">
        <f ca="1"/>
        <v>3</v>
      </c>
      <c r="AW68" s="42">
        <f ca="1"/>
        <v>7</v>
      </c>
      <c r="AX68" s="44">
        <f ca="1"/>
        <v>943752.47158529225</v>
      </c>
      <c r="AY68" s="45">
        <f ca="1"/>
        <v>0.32398913268695573</v>
      </c>
      <c r="AZ68" s="42">
        <f ca="1"/>
        <v>-8.1388326791354687E-2</v>
      </c>
      <c r="BA68" s="42"/>
      <c r="BB68" s="42"/>
      <c r="BC68" s="42"/>
      <c r="BD68" s="42"/>
      <c r="BE68" s="42"/>
      <c r="BF68" s="48"/>
    </row>
    <row r="69" spans="1:75" x14ac:dyDescent="0.25">
      <c r="A69" s="19" t="b">
        <f t="shared" si="40"/>
        <v>0</v>
      </c>
      <c r="B69" s="19">
        <v>20</v>
      </c>
      <c r="C69" s="21">
        <f t="shared" si="47"/>
        <v>5</v>
      </c>
      <c r="D69" s="21">
        <f t="shared" ca="1" si="48"/>
        <v>3</v>
      </c>
      <c r="E69" s="21">
        <f ca="1"/>
        <v>7</v>
      </c>
      <c r="G69" s="21">
        <v>1</v>
      </c>
      <c r="H69" s="21">
        <f ca="1"/>
        <v>0</v>
      </c>
      <c r="I69" s="21">
        <f ca="1"/>
        <v>1</v>
      </c>
      <c r="J69" s="21">
        <f ca="1"/>
        <v>1</v>
      </c>
      <c r="K69" s="21">
        <f ca="1"/>
        <v>0</v>
      </c>
      <c r="L69" s="21">
        <f ca="1"/>
        <v>2</v>
      </c>
      <c r="M69" s="21">
        <f ca="1"/>
        <v>0</v>
      </c>
      <c r="N69" s="21">
        <f ca="1"/>
        <v>0</v>
      </c>
      <c r="O69" s="21">
        <f ca="1"/>
        <v>0</v>
      </c>
      <c r="P69" s="21" t="str">
        <f ca="1"/>
        <v/>
      </c>
      <c r="Q69" s="21" t="str">
        <f ca="1"/>
        <v/>
      </c>
      <c r="R69" s="21" t="str">
        <f ca="1"/>
        <v/>
      </c>
      <c r="S69" s="21" t="str">
        <f ca="1"/>
        <v/>
      </c>
      <c r="T69" s="21" t="str">
        <f ca="1"/>
        <v/>
      </c>
      <c r="U69" s="21" t="str">
        <f ca="1"/>
        <v/>
      </c>
      <c r="V69" s="21" t="str">
        <f ca="1"/>
        <v/>
      </c>
      <c r="W69" s="21" t="str">
        <f ca="1"/>
        <v/>
      </c>
      <c r="X69" s="21" t="str">
        <f ca="1"/>
        <v/>
      </c>
      <c r="Y69" s="21" t="str">
        <f ca="1"/>
        <v/>
      </c>
      <c r="AA69" s="30">
        <f t="shared" ca="1" si="43"/>
        <v>991983</v>
      </c>
      <c r="AC69" s="8">
        <f ca="1">IF(A69,MMULT(ExpandedModelMatrix ThisRow,ExpandedParameters),MMULT(ModelMatrix ThisRow,Parameters))</f>
        <v>13.757619198440265</v>
      </c>
      <c r="AD69" s="37">
        <f ca="1"/>
        <v>943752.47158529225</v>
      </c>
      <c r="AF69" s="31">
        <v>0.14302227956641722</v>
      </c>
      <c r="AG69" s="31" t="b">
        <v>1</v>
      </c>
      <c r="AH69" s="41">
        <f t="shared" si="49"/>
        <v>19</v>
      </c>
      <c r="AI69" s="41">
        <f t="shared" si="50"/>
        <v>38</v>
      </c>
      <c r="AJ69" s="41">
        <v>19</v>
      </c>
      <c r="AM69" s="37">
        <f ca="1"/>
        <v>971.46923347334689</v>
      </c>
      <c r="AN69" s="37">
        <f ca="1"/>
        <v>49.646995244786609</v>
      </c>
      <c r="AO69" s="37">
        <f ca="1"/>
        <v>53.630050190780793</v>
      </c>
      <c r="AP69" s="39">
        <f ca="1"/>
        <v>0.32398913268695573</v>
      </c>
      <c r="AR69" s="19">
        <v>20</v>
      </c>
      <c r="AS69" s="19">
        <v>21</v>
      </c>
      <c r="AT69" t="b">
        <v>1</v>
      </c>
      <c r="AU69" s="42">
        <v>5</v>
      </c>
      <c r="AV69" s="42">
        <f ca="1"/>
        <v>4</v>
      </c>
      <c r="AW69" s="42">
        <f ca="1"/>
        <v>8</v>
      </c>
      <c r="AX69" s="44">
        <f ca="1"/>
        <v>699745.15356163296</v>
      </c>
      <c r="AY69" s="45">
        <f ca="1"/>
        <v>0.52599631673882685</v>
      </c>
      <c r="AZ69" s="42">
        <f ca="1"/>
        <v>-3.253554202143169E-2</v>
      </c>
      <c r="BA69" s="42"/>
      <c r="BB69" s="42"/>
      <c r="BC69" s="42"/>
      <c r="BD69" s="42"/>
      <c r="BE69" s="42"/>
      <c r="BF69" s="48"/>
    </row>
    <row r="70" spans="1:75" x14ac:dyDescent="0.25">
      <c r="A70" s="19" t="b">
        <f t="shared" si="40"/>
        <v>0</v>
      </c>
      <c r="B70" s="19">
        <v>21</v>
      </c>
      <c r="C70" s="21">
        <f t="shared" si="47"/>
        <v>5</v>
      </c>
      <c r="D70" s="21">
        <f t="shared" ca="1" si="48"/>
        <v>4</v>
      </c>
      <c r="E70" s="21">
        <f ca="1"/>
        <v>8</v>
      </c>
      <c r="G70" s="21">
        <v>1</v>
      </c>
      <c r="H70" s="21">
        <f ca="1"/>
        <v>0</v>
      </c>
      <c r="I70" s="21">
        <f ca="1"/>
        <v>1</v>
      </c>
      <c r="J70" s="21">
        <f ca="1"/>
        <v>1</v>
      </c>
      <c r="K70" s="21">
        <f ca="1"/>
        <v>0</v>
      </c>
      <c r="L70" s="21">
        <f ca="1"/>
        <v>2</v>
      </c>
      <c r="M70" s="21">
        <f ca="1"/>
        <v>1</v>
      </c>
      <c r="N70" s="21">
        <f ca="1"/>
        <v>0</v>
      </c>
      <c r="O70" s="21">
        <f ca="1"/>
        <v>0</v>
      </c>
      <c r="P70" s="21" t="str">
        <f ca="1"/>
        <v/>
      </c>
      <c r="Q70" s="21" t="str">
        <f ca="1"/>
        <v/>
      </c>
      <c r="R70" s="21" t="str">
        <f ca="1"/>
        <v/>
      </c>
      <c r="S70" s="21" t="str">
        <f ca="1"/>
        <v/>
      </c>
      <c r="T70" s="21" t="str">
        <f ca="1"/>
        <v/>
      </c>
      <c r="U70" s="21" t="str">
        <f ca="1"/>
        <v/>
      </c>
      <c r="V70" s="21" t="str">
        <f ca="1"/>
        <v/>
      </c>
      <c r="W70" s="21" t="str">
        <f ca="1"/>
        <v/>
      </c>
      <c r="X70" s="21" t="str">
        <f ca="1"/>
        <v/>
      </c>
      <c r="Y70" s="21" t="str">
        <f ca="1"/>
        <v/>
      </c>
      <c r="AA70" s="30">
        <f t="shared" ca="1" si="43"/>
        <v>769488</v>
      </c>
      <c r="AC70" s="8">
        <f ca="1">IF(A70,MMULT(ExpandedModelMatrix ThisRow,ExpandedParameters),MMULT(ModelMatrix ThisRow,Parameters))</f>
        <v>13.458471481396778</v>
      </c>
      <c r="AD70" s="37">
        <f ca="1"/>
        <v>699745.15356163296</v>
      </c>
      <c r="AF70" s="31">
        <v>8.3065082638482321E-2</v>
      </c>
      <c r="AG70" s="31" t="b">
        <v>1</v>
      </c>
      <c r="AH70" s="41">
        <f t="shared" si="49"/>
        <v>20</v>
      </c>
      <c r="AI70" s="41">
        <f t="shared" si="50"/>
        <v>38</v>
      </c>
      <c r="AJ70" s="41">
        <v>20</v>
      </c>
      <c r="AM70" s="37">
        <f ca="1"/>
        <v>836.50771279267531</v>
      </c>
      <c r="AN70" s="37">
        <f ca="1"/>
        <v>83.373823542560075</v>
      </c>
      <c r="AO70" s="37">
        <f ca="1"/>
        <v>87.068379833978483</v>
      </c>
      <c r="AP70" s="39">
        <f ca="1"/>
        <v>0.52599631673882685</v>
      </c>
      <c r="AR70" s="19">
        <v>21</v>
      </c>
      <c r="AS70" s="19">
        <v>22</v>
      </c>
      <c r="AT70" t="b">
        <v>1</v>
      </c>
      <c r="AU70" s="42">
        <v>5</v>
      </c>
      <c r="AV70" s="42">
        <f ca="1"/>
        <v>5</v>
      </c>
      <c r="AW70" s="42">
        <f ca="1"/>
        <v>9</v>
      </c>
      <c r="AX70" s="44">
        <f ca="1"/>
        <v>518825.95773285936</v>
      </c>
      <c r="AY70" s="45">
        <f ca="1"/>
        <v>-0.122132957252075</v>
      </c>
      <c r="AZ70" s="42">
        <f ca="1"/>
        <v>3.6863492159189964E-3</v>
      </c>
      <c r="BA70" s="42"/>
      <c r="BB70" s="42"/>
      <c r="BC70" s="42"/>
      <c r="BD70" s="42"/>
      <c r="BE70" s="42"/>
      <c r="BF70" s="48"/>
    </row>
    <row r="71" spans="1:75" x14ac:dyDescent="0.25">
      <c r="A71" s="19" t="b">
        <f t="shared" si="40"/>
        <v>0</v>
      </c>
      <c r="B71" s="19">
        <v>22</v>
      </c>
      <c r="C71" s="21">
        <f t="shared" si="47"/>
        <v>5</v>
      </c>
      <c r="D71" s="21">
        <f t="shared" ca="1" si="48"/>
        <v>5</v>
      </c>
      <c r="E71" s="21">
        <f ca="1"/>
        <v>9</v>
      </c>
      <c r="G71" s="21">
        <v>1</v>
      </c>
      <c r="H71" s="21">
        <f ca="1"/>
        <v>0</v>
      </c>
      <c r="I71" s="21">
        <f ca="1"/>
        <v>1</v>
      </c>
      <c r="J71" s="21">
        <f ca="1"/>
        <v>1</v>
      </c>
      <c r="K71" s="21">
        <f ca="1"/>
        <v>0</v>
      </c>
      <c r="L71" s="21">
        <f ca="1"/>
        <v>2</v>
      </c>
      <c r="M71" s="21">
        <f ca="1"/>
        <v>2</v>
      </c>
      <c r="N71" s="21">
        <f ca="1"/>
        <v>0</v>
      </c>
      <c r="O71" s="21">
        <f ca="1"/>
        <v>0</v>
      </c>
      <c r="P71" s="21" t="str">
        <f ca="1"/>
        <v/>
      </c>
      <c r="Q71" s="21" t="str">
        <f ca="1"/>
        <v/>
      </c>
      <c r="R71" s="21" t="str">
        <f ca="1"/>
        <v/>
      </c>
      <c r="S71" s="21" t="str">
        <f ca="1"/>
        <v/>
      </c>
      <c r="T71" s="21" t="str">
        <f ca="1"/>
        <v/>
      </c>
      <c r="U71" s="21" t="str">
        <f ca="1"/>
        <v/>
      </c>
      <c r="V71" s="21" t="str">
        <f ca="1"/>
        <v/>
      </c>
      <c r="W71" s="21" t="str">
        <f ca="1"/>
        <v/>
      </c>
      <c r="X71" s="21" t="str">
        <f ca="1"/>
        <v/>
      </c>
      <c r="Y71" s="21" t="str">
        <f ca="1"/>
        <v/>
      </c>
      <c r="AA71" s="30">
        <f t="shared" ca="1" si="43"/>
        <v>504851</v>
      </c>
      <c r="AC71" s="8">
        <f ca="1">IF(A71,MMULT(ExpandedModelMatrix ThisRow,ExpandedParameters),MMULT(ModelMatrix ThisRow,Parameters))</f>
        <v>13.159323764353289</v>
      </c>
      <c r="AD71" s="37">
        <f ca="1"/>
        <v>518825.95773285936</v>
      </c>
      <c r="AF71" s="31">
        <v>7.9003365072916526E-2</v>
      </c>
      <c r="AG71" s="31" t="b">
        <v>1</v>
      </c>
      <c r="AH71" s="41">
        <f t="shared" si="49"/>
        <v>21</v>
      </c>
      <c r="AI71" s="41">
        <f t="shared" si="50"/>
        <v>38</v>
      </c>
      <c r="AJ71" s="41">
        <v>21</v>
      </c>
      <c r="AM71" s="37">
        <f ca="1"/>
        <v>720.29574324221812</v>
      </c>
      <c r="AN71" s="37">
        <f ca="1"/>
        <v>-19.401694184606498</v>
      </c>
      <c r="AO71" s="37">
        <f ca="1"/>
        <v>-20.216717064105957</v>
      </c>
      <c r="AP71" s="39">
        <f ca="1"/>
        <v>-0.122132957252075</v>
      </c>
      <c r="AR71" s="19">
        <v>22</v>
      </c>
      <c r="AS71" s="19">
        <v>23</v>
      </c>
      <c r="AT71" t="b">
        <v>1</v>
      </c>
      <c r="AU71" s="42">
        <v>5</v>
      </c>
      <c r="AV71" s="42">
        <f ca="1"/>
        <v>6</v>
      </c>
      <c r="AW71" s="42">
        <f ca="1"/>
        <v>10</v>
      </c>
      <c r="AX71" s="44">
        <f ca="1"/>
        <v>384683.44231798965</v>
      </c>
      <c r="AY71" s="45">
        <f ca="1"/>
        <v>0.89292051472212686</v>
      </c>
      <c r="AZ71" s="42">
        <f ca="1"/>
        <v>3.0543066002680683E-2</v>
      </c>
      <c r="BA71" s="42"/>
      <c r="BB71" s="42"/>
      <c r="BC71" s="42"/>
      <c r="BD71" s="42"/>
      <c r="BE71" s="42"/>
      <c r="BF71" s="48"/>
    </row>
    <row r="72" spans="1:75" x14ac:dyDescent="0.25">
      <c r="A72" s="19" t="b">
        <f t="shared" si="40"/>
        <v>0</v>
      </c>
      <c r="B72" s="19">
        <v>23</v>
      </c>
      <c r="C72" s="21">
        <f t="shared" si="47"/>
        <v>5</v>
      </c>
      <c r="D72" s="21">
        <f t="shared" ca="1" si="48"/>
        <v>6</v>
      </c>
      <c r="E72" s="21">
        <f ca="1"/>
        <v>10</v>
      </c>
      <c r="G72" s="21">
        <v>1</v>
      </c>
      <c r="H72" s="21">
        <f ca="1"/>
        <v>0</v>
      </c>
      <c r="I72" s="21">
        <f ca="1"/>
        <v>1</v>
      </c>
      <c r="J72" s="21">
        <f ca="1"/>
        <v>1</v>
      </c>
      <c r="K72" s="21">
        <f ca="1"/>
        <v>0</v>
      </c>
      <c r="L72" s="21">
        <f ca="1"/>
        <v>2</v>
      </c>
      <c r="M72" s="21">
        <f ca="1"/>
        <v>3</v>
      </c>
      <c r="N72" s="21">
        <f ca="1"/>
        <v>0</v>
      </c>
      <c r="O72" s="21">
        <f ca="1"/>
        <v>0</v>
      </c>
      <c r="P72" s="21" t="str">
        <f ca="1"/>
        <v/>
      </c>
      <c r="Q72" s="21" t="str">
        <f ca="1"/>
        <v/>
      </c>
      <c r="R72" s="21" t="str">
        <f ca="1"/>
        <v/>
      </c>
      <c r="S72" s="21" t="str">
        <f ca="1"/>
        <v/>
      </c>
      <c r="T72" s="21" t="str">
        <f ca="1"/>
        <v/>
      </c>
      <c r="U72" s="21" t="str">
        <f ca="1"/>
        <v/>
      </c>
      <c r="V72" s="21" t="str">
        <f ca="1"/>
        <v/>
      </c>
      <c r="W72" s="21" t="str">
        <f ca="1"/>
        <v/>
      </c>
      <c r="X72" s="21" t="str">
        <f ca="1"/>
        <v/>
      </c>
      <c r="Y72" s="21" t="str">
        <f ca="1"/>
        <v/>
      </c>
      <c r="AA72" s="30">
        <f t="shared" ca="1" si="43"/>
        <v>470639</v>
      </c>
      <c r="AC72" s="8">
        <f ca="1">IF(A72,MMULT(ExpandedModelMatrix ThisRow,ExpandedParameters),MMULT(ModelMatrix ThisRow,Parameters))</f>
        <v>12.860176047309801</v>
      </c>
      <c r="AD72" s="37">
        <f ca="1"/>
        <v>384683.44231798965</v>
      </c>
      <c r="AF72" s="31">
        <v>0.1208493350210353</v>
      </c>
      <c r="AG72" s="31" t="b">
        <v>1</v>
      </c>
      <c r="AH72" s="41">
        <f t="shared" si="49"/>
        <v>22</v>
      </c>
      <c r="AI72" s="41">
        <f t="shared" si="50"/>
        <v>38</v>
      </c>
      <c r="AJ72" s="41">
        <v>22</v>
      </c>
      <c r="AM72" s="37">
        <f ca="1"/>
        <v>620.22854039296647</v>
      </c>
      <c r="AN72" s="37">
        <f ca="1"/>
        <v>138.5869112497634</v>
      </c>
      <c r="AO72" s="37">
        <f ca="1"/>
        <v>147.80548848592136</v>
      </c>
      <c r="AP72" s="39">
        <f ca="1"/>
        <v>0.89292051472212686</v>
      </c>
      <c r="AR72" s="19">
        <v>23</v>
      </c>
      <c r="AS72" s="19">
        <v>24</v>
      </c>
      <c r="AT72" t="b">
        <v>1</v>
      </c>
      <c r="AU72" s="42">
        <v>6</v>
      </c>
      <c r="AV72" s="42">
        <f ca="1"/>
        <v>1</v>
      </c>
      <c r="AW72" s="42">
        <f ca="1"/>
        <v>6</v>
      </c>
      <c r="AX72" s="44">
        <f ca="1"/>
        <v>425936.45798670856</v>
      </c>
      <c r="AY72" s="45">
        <f ca="1"/>
        <v>-0.31320089615055269</v>
      </c>
      <c r="AZ72" s="42">
        <f ca="1"/>
        <v>2.2283786273296594E-2</v>
      </c>
      <c r="BA72" s="42"/>
      <c r="BB72" s="42"/>
      <c r="BC72" s="42"/>
      <c r="BD72" s="42"/>
      <c r="BE72" s="42"/>
      <c r="BF72" s="48"/>
    </row>
    <row r="73" spans="1:75" x14ac:dyDescent="0.25">
      <c r="A73" s="19" t="b">
        <f t="shared" si="40"/>
        <v>0</v>
      </c>
      <c r="B73" s="19">
        <v>24</v>
      </c>
      <c r="C73" s="21">
        <f t="shared" si="47"/>
        <v>6</v>
      </c>
      <c r="D73" s="21">
        <f t="shared" ca="1" si="48"/>
        <v>1</v>
      </c>
      <c r="E73" s="21">
        <f ca="1"/>
        <v>6</v>
      </c>
      <c r="G73" s="21">
        <v>1</v>
      </c>
      <c r="H73" s="21">
        <f ca="1"/>
        <v>0</v>
      </c>
      <c r="I73" s="21">
        <f ca="1"/>
        <v>1</v>
      </c>
      <c r="J73" s="21">
        <f ca="1"/>
        <v>2</v>
      </c>
      <c r="K73" s="21">
        <f ca="1"/>
        <v>0</v>
      </c>
      <c r="L73" s="21">
        <f ca="1"/>
        <v>0</v>
      </c>
      <c r="M73" s="21">
        <f ca="1"/>
        <v>0</v>
      </c>
      <c r="N73" s="21">
        <f ca="1"/>
        <v>0</v>
      </c>
      <c r="O73" s="21">
        <f ca="1"/>
        <v>0</v>
      </c>
      <c r="P73" s="21" t="str">
        <f ca="1"/>
        <v/>
      </c>
      <c r="Q73" s="21" t="str">
        <f ca="1"/>
        <v/>
      </c>
      <c r="R73" s="21" t="str">
        <f ca="1"/>
        <v/>
      </c>
      <c r="S73" s="21" t="str">
        <f ca="1"/>
        <v/>
      </c>
      <c r="T73" s="21" t="str">
        <f ca="1"/>
        <v/>
      </c>
      <c r="U73" s="21" t="str">
        <f ca="1"/>
        <v/>
      </c>
      <c r="V73" s="21" t="str">
        <f ca="1"/>
        <v/>
      </c>
      <c r="W73" s="21" t="str">
        <f ca="1"/>
        <v/>
      </c>
      <c r="X73" s="21" t="str">
        <f ca="1"/>
        <v/>
      </c>
      <c r="Y73" s="21" t="str">
        <f ca="1"/>
        <v/>
      </c>
      <c r="AA73" s="30">
        <f t="shared" ca="1" si="43"/>
        <v>396132</v>
      </c>
      <c r="AC73" s="8">
        <f ca="1">IF(A73,MMULT(ExpandedModelMatrix ThisRow,ExpandedParameters),MMULT(ModelMatrix ThisRow,Parameters))</f>
        <v>12.962045454470486</v>
      </c>
      <c r="AD73" s="37">
        <f ca="1"/>
        <v>425936.45798670856</v>
      </c>
      <c r="AF73" s="31">
        <v>0.22408145985029368</v>
      </c>
      <c r="AG73" s="31" t="b">
        <v>1</v>
      </c>
      <c r="AH73" s="41">
        <f t="shared" si="49"/>
        <v>23</v>
      </c>
      <c r="AI73" s="41">
        <f t="shared" si="50"/>
        <v>38</v>
      </c>
      <c r="AJ73" s="41">
        <v>23</v>
      </c>
      <c r="AM73" s="37">
        <f ca="1"/>
        <v>652.63807580213131</v>
      </c>
      <c r="AN73" s="37">
        <f ca="1"/>
        <v>-45.667666493526433</v>
      </c>
      <c r="AO73" s="37">
        <f ca="1"/>
        <v>-51.844269099547894</v>
      </c>
      <c r="AP73" s="39">
        <f ca="1"/>
        <v>-0.31320089615055269</v>
      </c>
      <c r="AR73" s="19">
        <v>24</v>
      </c>
      <c r="AS73" s="19">
        <v>25</v>
      </c>
      <c r="AT73" t="b">
        <v>1</v>
      </c>
      <c r="AU73" s="42">
        <v>6</v>
      </c>
      <c r="AV73" s="42">
        <f ca="1"/>
        <v>2</v>
      </c>
      <c r="AW73" s="42">
        <f ca="1"/>
        <v>7</v>
      </c>
      <c r="AX73" s="44">
        <f ca="1"/>
        <v>684702.55337805219</v>
      </c>
      <c r="AY73" s="45">
        <f ca="1"/>
        <v>1.9154618790400111</v>
      </c>
      <c r="AZ73" s="42">
        <f ca="1"/>
        <v>-2.9523858129732905E-2</v>
      </c>
      <c r="BA73" s="42"/>
      <c r="BB73" s="42"/>
      <c r="BC73" s="42"/>
      <c r="BD73" s="42"/>
      <c r="BE73" s="42"/>
      <c r="BF73" s="48"/>
    </row>
    <row r="74" spans="1:75" x14ac:dyDescent="0.25">
      <c r="A74" s="19" t="b">
        <f t="shared" si="40"/>
        <v>0</v>
      </c>
      <c r="B74" s="19">
        <v>25</v>
      </c>
      <c r="C74" s="21">
        <f t="shared" si="47"/>
        <v>6</v>
      </c>
      <c r="D74" s="21">
        <f t="shared" ca="1" si="48"/>
        <v>2</v>
      </c>
      <c r="E74" s="21">
        <f ca="1"/>
        <v>7</v>
      </c>
      <c r="G74" s="21">
        <v>1</v>
      </c>
      <c r="H74" s="21">
        <f ca="1"/>
        <v>0</v>
      </c>
      <c r="I74" s="21">
        <f ca="1"/>
        <v>1</v>
      </c>
      <c r="J74" s="21">
        <f ca="1"/>
        <v>2</v>
      </c>
      <c r="K74" s="21">
        <f ca="1"/>
        <v>0</v>
      </c>
      <c r="L74" s="21">
        <f ca="1"/>
        <v>1</v>
      </c>
      <c r="M74" s="21">
        <f ca="1"/>
        <v>0</v>
      </c>
      <c r="N74" s="21">
        <f ca="1"/>
        <v>0</v>
      </c>
      <c r="O74" s="21">
        <f ca="1"/>
        <v>0</v>
      </c>
      <c r="P74" s="21" t="str">
        <f ca="1"/>
        <v/>
      </c>
      <c r="Q74" s="21" t="str">
        <f ca="1"/>
        <v/>
      </c>
      <c r="R74" s="21" t="str">
        <f ca="1"/>
        <v/>
      </c>
      <c r="S74" s="21" t="str">
        <f ca="1"/>
        <v/>
      </c>
      <c r="T74" s="21" t="str">
        <f ca="1"/>
        <v/>
      </c>
      <c r="U74" s="21" t="str">
        <f ca="1"/>
        <v/>
      </c>
      <c r="V74" s="21" t="str">
        <f ca="1"/>
        <v/>
      </c>
      <c r="W74" s="21" t="str">
        <f ca="1"/>
        <v/>
      </c>
      <c r="X74" s="21" t="str">
        <f ca="1"/>
        <v/>
      </c>
      <c r="Y74" s="21" t="str">
        <f ca="1"/>
        <v/>
      </c>
      <c r="AA74" s="30">
        <f t="shared" ca="1" si="43"/>
        <v>937085</v>
      </c>
      <c r="AC74" s="8">
        <f ca="1">IF(A74,MMULT(ExpandedModelMatrix ThisRow,ExpandedParameters),MMULT(ModelMatrix ThisRow,Parameters))</f>
        <v>13.436739794294624</v>
      </c>
      <c r="AD74" s="37">
        <f ca="1"/>
        <v>684702.55337805219</v>
      </c>
      <c r="AF74" s="31">
        <v>7.4633446852625351E-2</v>
      </c>
      <c r="AG74" s="31" t="b">
        <v>1</v>
      </c>
      <c r="AH74" s="41">
        <f t="shared" si="49"/>
        <v>24</v>
      </c>
      <c r="AI74" s="41">
        <f t="shared" si="50"/>
        <v>38</v>
      </c>
      <c r="AJ74" s="41">
        <v>24</v>
      </c>
      <c r="AM74" s="37">
        <f ca="1"/>
        <v>827.4675542751221</v>
      </c>
      <c r="AN74" s="37">
        <f ca="1"/>
        <v>305.00585227542825</v>
      </c>
      <c r="AO74" s="37">
        <f ca="1"/>
        <v>317.06716783830876</v>
      </c>
      <c r="AP74" s="39">
        <f ca="1"/>
        <v>1.9154618790400111</v>
      </c>
      <c r="AR74" s="19">
        <v>25</v>
      </c>
      <c r="AS74" s="19">
        <v>26</v>
      </c>
      <c r="AT74" t="b">
        <v>1</v>
      </c>
      <c r="AU74" s="42">
        <v>6</v>
      </c>
      <c r="AV74" s="42">
        <f ca="1"/>
        <v>3</v>
      </c>
      <c r="AW74" s="42">
        <f ca="1"/>
        <v>8</v>
      </c>
      <c r="AX74" s="44">
        <f ca="1"/>
        <v>1100674.9429677916</v>
      </c>
      <c r="AY74" s="45">
        <f ca="1"/>
        <v>-1.5471906531839732</v>
      </c>
      <c r="AZ74" s="42">
        <f ca="1"/>
        <v>-0.11280582599631839</v>
      </c>
      <c r="BA74" s="42"/>
      <c r="BB74" s="42"/>
      <c r="BC74" s="42"/>
      <c r="BD74" s="42"/>
      <c r="BE74" s="42"/>
      <c r="BF74" s="48"/>
    </row>
    <row r="75" spans="1:75" x14ac:dyDescent="0.25">
      <c r="A75" s="19" t="b">
        <f t="shared" si="40"/>
        <v>0</v>
      </c>
      <c r="B75" s="19">
        <v>26</v>
      </c>
      <c r="C75" s="21">
        <f t="shared" si="47"/>
        <v>6</v>
      </c>
      <c r="D75" s="21">
        <f t="shared" ca="1" si="48"/>
        <v>3</v>
      </c>
      <c r="E75" s="21">
        <f ca="1"/>
        <v>8</v>
      </c>
      <c r="G75" s="21">
        <v>1</v>
      </c>
      <c r="H75" s="21">
        <f ca="1"/>
        <v>0</v>
      </c>
      <c r="I75" s="21">
        <f ca="1"/>
        <v>1</v>
      </c>
      <c r="J75" s="21">
        <f ca="1"/>
        <v>2</v>
      </c>
      <c r="K75" s="21">
        <f ca="1"/>
        <v>0</v>
      </c>
      <c r="L75" s="21">
        <f ca="1"/>
        <v>2</v>
      </c>
      <c r="M75" s="21">
        <f ca="1"/>
        <v>0</v>
      </c>
      <c r="N75" s="21">
        <f ca="1"/>
        <v>0</v>
      </c>
      <c r="O75" s="21">
        <f ca="1"/>
        <v>0</v>
      </c>
      <c r="P75" s="21" t="str">
        <f ca="1"/>
        <v/>
      </c>
      <c r="Q75" s="21" t="str">
        <f ca="1"/>
        <v/>
      </c>
      <c r="R75" s="21" t="str">
        <f ca="1"/>
        <v/>
      </c>
      <c r="S75" s="21" t="str">
        <f ca="1"/>
        <v/>
      </c>
      <c r="T75" s="21" t="str">
        <f ca="1"/>
        <v/>
      </c>
      <c r="U75" s="21" t="str">
        <f ca="1"/>
        <v/>
      </c>
      <c r="V75" s="21" t="str">
        <f ca="1"/>
        <v/>
      </c>
      <c r="W75" s="21" t="str">
        <f ca="1"/>
        <v/>
      </c>
      <c r="X75" s="21" t="str">
        <f ca="1"/>
        <v/>
      </c>
      <c r="Y75" s="21" t="str">
        <f ca="1"/>
        <v/>
      </c>
      <c r="AA75" s="30">
        <f t="shared" ca="1" si="43"/>
        <v>847498</v>
      </c>
      <c r="AC75" s="8">
        <f ca="1">IF(A75,MMULT(ExpandedModelMatrix ThisRow,ExpandedParameters),MMULT(ModelMatrix ThisRow,Parameters))</f>
        <v>13.91143413411876</v>
      </c>
      <c r="AD75" s="37">
        <f ca="1"/>
        <v>1100674.9429677916</v>
      </c>
      <c r="AF75" s="31">
        <v>0.1121368387389636</v>
      </c>
      <c r="AG75" s="31" t="b">
        <v>1</v>
      </c>
      <c r="AH75" s="41">
        <f t="shared" si="49"/>
        <v>25</v>
      </c>
      <c r="AI75" s="41">
        <f t="shared" si="50"/>
        <v>38</v>
      </c>
      <c r="AJ75" s="41">
        <v>25</v>
      </c>
      <c r="AM75" s="37">
        <f ca="1"/>
        <v>1049.1305652623946</v>
      </c>
      <c r="AN75" s="37">
        <f ca="1"/>
        <v>-241.32071960411363</v>
      </c>
      <c r="AO75" s="37">
        <f ca="1"/>
        <v>-256.10708512601951</v>
      </c>
      <c r="AP75" s="39">
        <f ca="1"/>
        <v>-1.5471906531839732</v>
      </c>
      <c r="AR75" s="19">
        <v>26</v>
      </c>
      <c r="AS75" s="19">
        <v>27</v>
      </c>
      <c r="AT75" t="b">
        <v>1</v>
      </c>
      <c r="AU75" s="42">
        <v>6</v>
      </c>
      <c r="AV75" s="42">
        <f ca="1"/>
        <v>4</v>
      </c>
      <c r="AW75" s="42">
        <f ca="1"/>
        <v>9</v>
      </c>
      <c r="AX75" s="44">
        <f ca="1"/>
        <v>816095.30059793044</v>
      </c>
      <c r="AY75" s="45">
        <f ca="1"/>
        <v>-7.6684481863396242E-2</v>
      </c>
      <c r="AZ75" s="42">
        <f ca="1"/>
        <v>-5.5830042928826623E-2</v>
      </c>
      <c r="BA75" s="42"/>
      <c r="BB75" s="42"/>
      <c r="BC75" s="42"/>
      <c r="BD75" s="42"/>
      <c r="BE75" s="42"/>
      <c r="BF75" s="48"/>
    </row>
    <row r="76" spans="1:75" x14ac:dyDescent="0.25">
      <c r="A76" s="19" t="b">
        <f t="shared" si="40"/>
        <v>0</v>
      </c>
      <c r="B76" s="19">
        <v>27</v>
      </c>
      <c r="C76" s="21">
        <f t="shared" si="47"/>
        <v>6</v>
      </c>
      <c r="D76" s="21">
        <f t="shared" ca="1" si="48"/>
        <v>4</v>
      </c>
      <c r="E76" s="21">
        <f ca="1"/>
        <v>9</v>
      </c>
      <c r="G76" s="21">
        <v>1</v>
      </c>
      <c r="H76" s="21">
        <f ca="1"/>
        <v>0</v>
      </c>
      <c r="I76" s="21">
        <f ca="1"/>
        <v>1</v>
      </c>
      <c r="J76" s="21">
        <f ca="1"/>
        <v>2</v>
      </c>
      <c r="K76" s="21">
        <f ca="1"/>
        <v>0</v>
      </c>
      <c r="L76" s="21">
        <f ca="1"/>
        <v>2</v>
      </c>
      <c r="M76" s="21">
        <f ca="1"/>
        <v>1</v>
      </c>
      <c r="N76" s="21">
        <f ca="1"/>
        <v>0</v>
      </c>
      <c r="O76" s="21">
        <f ca="1"/>
        <v>0</v>
      </c>
      <c r="P76" s="21" t="str">
        <f ca="1"/>
        <v/>
      </c>
      <c r="Q76" s="21" t="str">
        <f ca="1"/>
        <v/>
      </c>
      <c r="R76" s="21" t="str">
        <f ca="1"/>
        <v/>
      </c>
      <c r="S76" s="21" t="str">
        <f ca="1"/>
        <v/>
      </c>
      <c r="T76" s="21" t="str">
        <f ca="1"/>
        <v/>
      </c>
      <c r="U76" s="21" t="str">
        <f ca="1"/>
        <v/>
      </c>
      <c r="V76" s="21" t="str">
        <f ca="1"/>
        <v/>
      </c>
      <c r="W76" s="21" t="str">
        <f ca="1"/>
        <v/>
      </c>
      <c r="X76" s="21" t="str">
        <f ca="1"/>
        <v/>
      </c>
      <c r="Y76" s="21" t="str">
        <f ca="1"/>
        <v/>
      </c>
      <c r="AA76" s="30">
        <f t="shared" ca="1" si="43"/>
        <v>805037</v>
      </c>
      <c r="AC76" s="8">
        <f ca="1">IF(A76,MMULT(ExpandedModelMatrix ThisRow,ExpandedParameters),MMULT(ModelMatrix ThisRow,Parameters))</f>
        <v>13.612286417075273</v>
      </c>
      <c r="AD76" s="37">
        <f ca="1"/>
        <v>816095.30059793044</v>
      </c>
      <c r="AF76" s="31">
        <v>7.0037556282490809E-2</v>
      </c>
      <c r="AG76" s="31" t="b">
        <v>1</v>
      </c>
      <c r="AH76" s="41">
        <f t="shared" si="49"/>
        <v>26</v>
      </c>
      <c r="AI76" s="41">
        <f t="shared" si="50"/>
        <v>38</v>
      </c>
      <c r="AJ76" s="41">
        <v>26</v>
      </c>
      <c r="AM76" s="37">
        <f ca="1"/>
        <v>903.37993147840655</v>
      </c>
      <c r="AN76" s="37">
        <f ca="1"/>
        <v>-12.241029729134258</v>
      </c>
      <c r="AO76" s="37">
        <f ca="1"/>
        <v>-12.693612829173571</v>
      </c>
      <c r="AP76" s="39">
        <f ca="1"/>
        <v>-7.6684481863396242E-2</v>
      </c>
      <c r="AR76" s="19">
        <v>27</v>
      </c>
      <c r="AS76" s="19">
        <v>28</v>
      </c>
      <c r="AT76" t="b">
        <v>1</v>
      </c>
      <c r="AU76" s="42">
        <v>6</v>
      </c>
      <c r="AV76" s="42">
        <f ca="1"/>
        <v>5</v>
      </c>
      <c r="AW76" s="42">
        <f ca="1"/>
        <v>10</v>
      </c>
      <c r="AX76" s="44">
        <f ca="1"/>
        <v>605093.75989084761</v>
      </c>
      <c r="AY76" s="45">
        <f ca="1"/>
        <v>0.81819824091158588</v>
      </c>
      <c r="AZ76" s="42">
        <f ca="1"/>
        <v>-1.3585355606433341E-2</v>
      </c>
      <c r="BA76" s="42"/>
      <c r="BB76" s="42"/>
      <c r="BC76" s="42"/>
      <c r="BD76" s="42"/>
      <c r="BE76" s="42"/>
      <c r="BF76" s="48"/>
    </row>
    <row r="77" spans="1:75" x14ac:dyDescent="0.25">
      <c r="A77" s="19" t="b">
        <f t="shared" si="40"/>
        <v>0</v>
      </c>
      <c r="B77" s="19">
        <v>28</v>
      </c>
      <c r="C77" s="21">
        <f t="shared" si="47"/>
        <v>6</v>
      </c>
      <c r="D77" s="21">
        <f t="shared" ca="1" si="48"/>
        <v>5</v>
      </c>
      <c r="E77" s="21">
        <f ca="1"/>
        <v>10</v>
      </c>
      <c r="G77" s="21">
        <v>1</v>
      </c>
      <c r="H77" s="21">
        <f ca="1"/>
        <v>0</v>
      </c>
      <c r="I77" s="21">
        <f ca="1"/>
        <v>1</v>
      </c>
      <c r="J77" s="21">
        <f ca="1"/>
        <v>2</v>
      </c>
      <c r="K77" s="21">
        <f ca="1"/>
        <v>0</v>
      </c>
      <c r="L77" s="21">
        <f ca="1"/>
        <v>2</v>
      </c>
      <c r="M77" s="21">
        <f ca="1"/>
        <v>2</v>
      </c>
      <c r="N77" s="21">
        <f ca="1"/>
        <v>0</v>
      </c>
      <c r="O77" s="21">
        <f ca="1"/>
        <v>0</v>
      </c>
      <c r="P77" s="21" t="str">
        <f ca="1"/>
        <v/>
      </c>
      <c r="Q77" s="21" t="str">
        <f ca="1"/>
        <v/>
      </c>
      <c r="R77" s="21" t="str">
        <f ca="1"/>
        <v/>
      </c>
      <c r="S77" s="21" t="str">
        <f ca="1"/>
        <v/>
      </c>
      <c r="T77" s="21" t="str">
        <f ca="1"/>
        <v/>
      </c>
      <c r="U77" s="21" t="str">
        <f ca="1"/>
        <v/>
      </c>
      <c r="V77" s="21" t="str">
        <f ca="1"/>
        <v/>
      </c>
      <c r="W77" s="21" t="str">
        <f ca="1"/>
        <v/>
      </c>
      <c r="X77" s="21" t="str">
        <f ca="1"/>
        <v/>
      </c>
      <c r="Y77" s="21" t="str">
        <f ca="1"/>
        <v/>
      </c>
      <c r="AA77" s="30">
        <f t="shared" ca="1" si="43"/>
        <v>705960</v>
      </c>
      <c r="AC77" s="8">
        <f ca="1">IF(A77,MMULT(ExpandedModelMatrix ThisRow,ExpandedParameters),MMULT(ModelMatrix ThisRow,Parameters))</f>
        <v>13.313138700031784</v>
      </c>
      <c r="AD77" s="37">
        <f ca="1"/>
        <v>605093.75989084761</v>
      </c>
      <c r="AF77" s="31">
        <v>8.3365102718050588E-2</v>
      </c>
      <c r="AG77" s="31" t="b">
        <v>1</v>
      </c>
      <c r="AH77" s="41">
        <f t="shared" si="49"/>
        <v>27</v>
      </c>
      <c r="AI77" s="41">
        <f t="shared" si="50"/>
        <v>38</v>
      </c>
      <c r="AJ77" s="41">
        <v>27</v>
      </c>
      <c r="AM77" s="37">
        <f ca="1"/>
        <v>777.877728110818</v>
      </c>
      <c r="AN77" s="37">
        <f ca="1"/>
        <v>129.66850247033014</v>
      </c>
      <c r="AO77" s="37">
        <f ca="1"/>
        <v>135.4366807373585</v>
      </c>
      <c r="AP77" s="39">
        <f ca="1"/>
        <v>0.81819824091158588</v>
      </c>
      <c r="AR77" s="19">
        <v>28</v>
      </c>
      <c r="AS77" s="19">
        <v>29</v>
      </c>
      <c r="AT77" t="b">
        <v>1</v>
      </c>
      <c r="AU77" s="42">
        <v>7</v>
      </c>
      <c r="AV77" s="42">
        <f ca="1"/>
        <v>1</v>
      </c>
      <c r="AW77" s="42">
        <f ca="1"/>
        <v>7</v>
      </c>
      <c r="AX77" s="44">
        <f ca="1"/>
        <v>496759.05570336262</v>
      </c>
      <c r="AY77" s="45">
        <f ca="1"/>
        <v>-0.54053238770570611</v>
      </c>
      <c r="AZ77" s="42">
        <f ca="1"/>
        <v>8.1043708724721636E-3</v>
      </c>
      <c r="BA77" s="42"/>
      <c r="BB77" s="42"/>
      <c r="BC77" s="42"/>
      <c r="BD77" s="42"/>
      <c r="BE77" s="42"/>
      <c r="BF77" s="48"/>
    </row>
    <row r="78" spans="1:75" x14ac:dyDescent="0.25">
      <c r="A78" s="19" t="b">
        <f t="shared" si="40"/>
        <v>0</v>
      </c>
      <c r="B78" s="19">
        <v>29</v>
      </c>
      <c r="C78" s="21">
        <f t="shared" si="47"/>
        <v>7</v>
      </c>
      <c r="D78" s="21">
        <f t="shared" ca="1" si="48"/>
        <v>1</v>
      </c>
      <c r="E78" s="21">
        <f ca="1"/>
        <v>7</v>
      </c>
      <c r="G78" s="21">
        <v>1</v>
      </c>
      <c r="H78" s="21">
        <f ca="1"/>
        <v>0</v>
      </c>
      <c r="I78" s="21">
        <f ca="1"/>
        <v>1</v>
      </c>
      <c r="J78" s="21">
        <f ca="1"/>
        <v>3</v>
      </c>
      <c r="K78" s="21">
        <f ca="1"/>
        <v>0</v>
      </c>
      <c r="L78" s="21">
        <f ca="1"/>
        <v>0</v>
      </c>
      <c r="M78" s="21">
        <f ca="1"/>
        <v>0</v>
      </c>
      <c r="N78" s="21">
        <f ca="1"/>
        <v>0</v>
      </c>
      <c r="O78" s="21">
        <f ca="1"/>
        <v>0</v>
      </c>
      <c r="P78" s="21" t="str">
        <f ca="1"/>
        <v/>
      </c>
      <c r="Q78" s="21" t="str">
        <f ca="1"/>
        <v/>
      </c>
      <c r="R78" s="21" t="str">
        <f ca="1"/>
        <v/>
      </c>
      <c r="S78" s="21" t="str">
        <f ca="1"/>
        <v/>
      </c>
      <c r="T78" s="21" t="str">
        <f ca="1"/>
        <v/>
      </c>
      <c r="U78" s="21" t="str">
        <f ca="1"/>
        <v/>
      </c>
      <c r="V78" s="21" t="str">
        <f ca="1"/>
        <v/>
      </c>
      <c r="W78" s="21" t="str">
        <f ca="1"/>
        <v/>
      </c>
      <c r="X78" s="21" t="str">
        <f ca="1"/>
        <v/>
      </c>
      <c r="Y78" s="21" t="str">
        <f ca="1"/>
        <v/>
      </c>
      <c r="AA78" s="30">
        <f t="shared" ca="1" si="43"/>
        <v>440832</v>
      </c>
      <c r="AC78" s="8">
        <f ca="1">IF(A78,MMULT(ExpandedModelMatrix ThisRow,ExpandedParameters),MMULT(ModelMatrix ThisRow,Parameters))</f>
        <v>13.115860390148983</v>
      </c>
      <c r="AD78" s="37">
        <f ca="1"/>
        <v>496759.05570336262</v>
      </c>
      <c r="AF78" s="31">
        <v>0.21349922087815512</v>
      </c>
      <c r="AG78" s="31" t="b">
        <v>1</v>
      </c>
      <c r="AH78" s="41">
        <f t="shared" si="49"/>
        <v>28</v>
      </c>
      <c r="AI78" s="41">
        <f t="shared" si="50"/>
        <v>38</v>
      </c>
      <c r="AJ78" s="41">
        <v>28</v>
      </c>
      <c r="AM78" s="37">
        <f ca="1"/>
        <v>704.81136178651559</v>
      </c>
      <c r="AN78" s="37">
        <f ca="1"/>
        <v>-79.350388963086402</v>
      </c>
      <c r="AO78" s="37">
        <f ca="1"/>
        <v>-89.474541451392113</v>
      </c>
      <c r="AP78" s="39">
        <f ca="1"/>
        <v>-0.54053238770570611</v>
      </c>
      <c r="AR78" s="19">
        <v>29</v>
      </c>
      <c r="AS78" s="19">
        <v>30</v>
      </c>
      <c r="AT78" t="b">
        <v>1</v>
      </c>
      <c r="AU78" s="42">
        <v>7</v>
      </c>
      <c r="AV78" s="42">
        <f ca="1"/>
        <v>2</v>
      </c>
      <c r="AW78" s="42">
        <f ca="1"/>
        <v>8</v>
      </c>
      <c r="AX78" s="44">
        <f ca="1"/>
        <v>798551.49160388706</v>
      </c>
      <c r="AY78" s="45">
        <f ca="1"/>
        <v>0.34700955035049319</v>
      </c>
      <c r="AZ78" s="42">
        <f ca="1"/>
        <v>-5.2317591204950303E-2</v>
      </c>
      <c r="BA78" s="42"/>
      <c r="BB78" s="42"/>
      <c r="BC78" s="42"/>
      <c r="BD78" s="42"/>
      <c r="BE78" s="42"/>
      <c r="BF78" s="48"/>
    </row>
    <row r="79" spans="1:75" x14ac:dyDescent="0.25">
      <c r="A79" s="19" t="b">
        <f t="shared" si="40"/>
        <v>0</v>
      </c>
      <c r="B79" s="19">
        <v>30</v>
      </c>
      <c r="C79" s="21">
        <f t="shared" si="47"/>
        <v>7</v>
      </c>
      <c r="D79" s="21">
        <f t="shared" ca="1" si="48"/>
        <v>2</v>
      </c>
      <c r="E79" s="21">
        <f ca="1"/>
        <v>8</v>
      </c>
      <c r="G79" s="21">
        <v>1</v>
      </c>
      <c r="H79" s="21">
        <f ca="1"/>
        <v>0</v>
      </c>
      <c r="I79" s="21">
        <f ca="1"/>
        <v>1</v>
      </c>
      <c r="J79" s="21">
        <f ca="1"/>
        <v>3</v>
      </c>
      <c r="K79" s="21">
        <f ca="1"/>
        <v>0</v>
      </c>
      <c r="L79" s="21">
        <f ca="1"/>
        <v>1</v>
      </c>
      <c r="M79" s="21">
        <f ca="1"/>
        <v>0</v>
      </c>
      <c r="N79" s="21">
        <f ca="1"/>
        <v>0</v>
      </c>
      <c r="O79" s="21">
        <f ca="1"/>
        <v>0</v>
      </c>
      <c r="P79" s="21" t="str">
        <f ca="1"/>
        <v/>
      </c>
      <c r="Q79" s="21" t="str">
        <f ca="1"/>
        <v/>
      </c>
      <c r="R79" s="21" t="str">
        <f ca="1"/>
        <v/>
      </c>
      <c r="S79" s="21" t="str">
        <f ca="1"/>
        <v/>
      </c>
      <c r="T79" s="21" t="str">
        <f ca="1"/>
        <v/>
      </c>
      <c r="U79" s="21" t="str">
        <f ca="1"/>
        <v/>
      </c>
      <c r="V79" s="21" t="str">
        <f ca="1"/>
        <v/>
      </c>
      <c r="W79" s="21" t="str">
        <f ca="1"/>
        <v/>
      </c>
      <c r="X79" s="21" t="str">
        <f ca="1"/>
        <v/>
      </c>
      <c r="Y79" s="21" t="str">
        <f ca="1"/>
        <v/>
      </c>
      <c r="AA79" s="30">
        <f t="shared" ca="1" si="43"/>
        <v>847631</v>
      </c>
      <c r="AC79" s="8">
        <f ca="1">IF(A79,MMULT(ExpandedModelMatrix ThisRow,ExpandedParameters),MMULT(ModelMatrix ThisRow,Parameters))</f>
        <v>13.590554729973121</v>
      </c>
      <c r="AD79" s="37">
        <f ca="1"/>
        <v>798551.49160388706</v>
      </c>
      <c r="AF79" s="31">
        <v>8.5762339607979243E-2</v>
      </c>
      <c r="AG79" s="31" t="b">
        <v>1</v>
      </c>
      <c r="AH79" s="41">
        <f t="shared" si="49"/>
        <v>29</v>
      </c>
      <c r="AI79" s="41">
        <f t="shared" si="50"/>
        <v>38</v>
      </c>
      <c r="AJ79" s="41">
        <v>29</v>
      </c>
      <c r="AM79" s="37">
        <f ca="1"/>
        <v>893.61708332142302</v>
      </c>
      <c r="AN79" s="37">
        <f ca="1"/>
        <v>54.922303201380998</v>
      </c>
      <c r="AO79" s="37">
        <f ca="1"/>
        <v>57.440629096528014</v>
      </c>
      <c r="AP79" s="39">
        <f ca="1"/>
        <v>0.34700955035049319</v>
      </c>
      <c r="AR79" s="19">
        <v>30</v>
      </c>
      <c r="AS79" s="19">
        <v>31</v>
      </c>
      <c r="AT79" t="b">
        <v>1</v>
      </c>
      <c r="AU79" s="42">
        <v>7</v>
      </c>
      <c r="AV79" s="42">
        <f ca="1"/>
        <v>3</v>
      </c>
      <c r="AW79" s="42">
        <f ca="1"/>
        <v>9</v>
      </c>
      <c r="AX79" s="44">
        <f ca="1"/>
        <v>1283689.7031296033</v>
      </c>
      <c r="AY79" s="45">
        <f ca="1"/>
        <v>-0.88469838358895136</v>
      </c>
      <c r="AZ79" s="42">
        <f ca="1"/>
        <v>-0.14944727085264498</v>
      </c>
      <c r="BA79" s="42"/>
      <c r="BB79" s="42"/>
      <c r="BC79" s="42"/>
      <c r="BD79" s="42"/>
      <c r="BE79" s="42"/>
      <c r="BF79" s="48"/>
    </row>
    <row r="80" spans="1:75" x14ac:dyDescent="0.25">
      <c r="A80" s="19" t="b">
        <f t="shared" si="40"/>
        <v>0</v>
      </c>
      <c r="B80" s="19">
        <v>31</v>
      </c>
      <c r="C80" s="21">
        <f t="shared" si="47"/>
        <v>7</v>
      </c>
      <c r="D80" s="21">
        <f t="shared" ca="1" si="48"/>
        <v>3</v>
      </c>
      <c r="E80" s="21">
        <f ca="1"/>
        <v>9</v>
      </c>
      <c r="G80" s="21">
        <v>1</v>
      </c>
      <c r="H80" s="21">
        <f ca="1"/>
        <v>0</v>
      </c>
      <c r="I80" s="21">
        <f ca="1"/>
        <v>1</v>
      </c>
      <c r="J80" s="21">
        <f ca="1"/>
        <v>3</v>
      </c>
      <c r="K80" s="21">
        <f ca="1"/>
        <v>0</v>
      </c>
      <c r="L80" s="21">
        <f ca="1"/>
        <v>2</v>
      </c>
      <c r="M80" s="21">
        <f ca="1"/>
        <v>0</v>
      </c>
      <c r="N80" s="21">
        <f ca="1"/>
        <v>0</v>
      </c>
      <c r="O80" s="21">
        <f ca="1"/>
        <v>0</v>
      </c>
      <c r="P80" s="21" t="str">
        <f ca="1"/>
        <v/>
      </c>
      <c r="Q80" s="21" t="str">
        <f ca="1"/>
        <v/>
      </c>
      <c r="R80" s="21" t="str">
        <f ca="1"/>
        <v/>
      </c>
      <c r="S80" s="21" t="str">
        <f ca="1"/>
        <v/>
      </c>
      <c r="T80" s="21" t="str">
        <f ca="1"/>
        <v/>
      </c>
      <c r="U80" s="21" t="str">
        <f ca="1"/>
        <v/>
      </c>
      <c r="V80" s="21" t="str">
        <f ca="1"/>
        <v/>
      </c>
      <c r="W80" s="21" t="str">
        <f ca="1"/>
        <v/>
      </c>
      <c r="X80" s="21" t="str">
        <f ca="1"/>
        <v/>
      </c>
      <c r="Y80" s="21" t="str">
        <f ca="1"/>
        <v/>
      </c>
      <c r="AA80" s="30">
        <f t="shared" ca="1" si="43"/>
        <v>1131398</v>
      </c>
      <c r="AC80" s="8">
        <f ca="1">IF(A80,MMULT(ExpandedModelMatrix ThisRow,ExpandedParameters),MMULT(ModelMatrix ThisRow,Parameters))</f>
        <v>14.065249069797257</v>
      </c>
      <c r="AD80" s="37">
        <f ca="1"/>
        <v>1283689.7031296033</v>
      </c>
      <c r="AF80" s="31">
        <v>0.15754552479960537</v>
      </c>
      <c r="AG80" s="31" t="b">
        <v>1</v>
      </c>
      <c r="AH80" s="41">
        <f t="shared" si="49"/>
        <v>30</v>
      </c>
      <c r="AI80" s="41">
        <f t="shared" si="50"/>
        <v>38</v>
      </c>
      <c r="AJ80" s="41">
        <v>30</v>
      </c>
      <c r="AM80" s="37">
        <f ca="1"/>
        <v>1133.0003102954577</v>
      </c>
      <c r="AN80" s="37">
        <f ca="1"/>
        <v>-134.41452905682743</v>
      </c>
      <c r="AO80" s="37">
        <f ca="1"/>
        <v>-146.44447584426143</v>
      </c>
      <c r="AP80" s="39">
        <f ca="1"/>
        <v>-0.88469838358895136</v>
      </c>
      <c r="AR80" s="19">
        <v>31</v>
      </c>
      <c r="AS80" s="19">
        <v>32</v>
      </c>
      <c r="AT80" t="b">
        <v>1</v>
      </c>
      <c r="AU80" s="42">
        <v>7</v>
      </c>
      <c r="AV80" s="42">
        <f ca="1"/>
        <v>4</v>
      </c>
      <c r="AW80" s="42">
        <f ca="1"/>
        <v>10</v>
      </c>
      <c r="AX80" s="44">
        <f ca="1"/>
        <v>951791.57192885911</v>
      </c>
      <c r="AY80" s="45">
        <f ca="1"/>
        <v>0.73990934852449985</v>
      </c>
      <c r="AZ80" s="42">
        <f ca="1"/>
        <v>-8.2997837694589183E-2</v>
      </c>
      <c r="BA80" s="42"/>
      <c r="BB80" s="42"/>
      <c r="BC80" s="42"/>
      <c r="BD80" s="42"/>
      <c r="BE80" s="42"/>
      <c r="BF80" s="48"/>
    </row>
    <row r="81" spans="1:58" x14ac:dyDescent="0.25">
      <c r="A81" s="19" t="b">
        <f t="shared" si="40"/>
        <v>0</v>
      </c>
      <c r="B81" s="19">
        <v>32</v>
      </c>
      <c r="C81" s="21">
        <f t="shared" si="47"/>
        <v>7</v>
      </c>
      <c r="D81" s="21">
        <f t="shared" ca="1" si="48"/>
        <v>4</v>
      </c>
      <c r="E81" s="21">
        <f ca="1"/>
        <v>10</v>
      </c>
      <c r="G81" s="21">
        <v>1</v>
      </c>
      <c r="H81" s="21">
        <f ca="1"/>
        <v>0</v>
      </c>
      <c r="I81" s="21">
        <f ca="1"/>
        <v>1</v>
      </c>
      <c r="J81" s="21">
        <f ca="1"/>
        <v>3</v>
      </c>
      <c r="K81" s="21">
        <f ca="1"/>
        <v>0</v>
      </c>
      <c r="L81" s="21">
        <f ca="1"/>
        <v>2</v>
      </c>
      <c r="M81" s="21">
        <f ca="1"/>
        <v>1</v>
      </c>
      <c r="N81" s="21">
        <f ca="1"/>
        <v>0</v>
      </c>
      <c r="O81" s="21">
        <f ca="1"/>
        <v>0</v>
      </c>
      <c r="P81" s="21" t="str">
        <f ca="1"/>
        <v/>
      </c>
      <c r="Q81" s="21" t="str">
        <f ca="1"/>
        <v/>
      </c>
      <c r="R81" s="21" t="str">
        <f ca="1"/>
        <v/>
      </c>
      <c r="S81" s="21" t="str">
        <f ca="1"/>
        <v/>
      </c>
      <c r="T81" s="21" t="str">
        <f ca="1"/>
        <v/>
      </c>
      <c r="U81" s="21" t="str">
        <f ca="1"/>
        <v/>
      </c>
      <c r="V81" s="21" t="str">
        <f ca="1"/>
        <v/>
      </c>
      <c r="W81" s="21" t="str">
        <f ca="1"/>
        <v/>
      </c>
      <c r="X81" s="21" t="str">
        <f ca="1"/>
        <v/>
      </c>
      <c r="Y81" s="21" t="str">
        <f ca="1"/>
        <v/>
      </c>
      <c r="AA81" s="30">
        <f t="shared" ca="1" si="43"/>
        <v>1063269</v>
      </c>
      <c r="AC81" s="8">
        <f ca="1">IF(A81,MMULT(ExpandedModelMatrix ThisRow,ExpandedParameters),MMULT(ModelMatrix ThisRow,Parameters))</f>
        <v>13.76610135275377</v>
      </c>
      <c r="AD81" s="37">
        <f ca="1"/>
        <v>951791.57192885911</v>
      </c>
      <c r="AF81" s="31">
        <v>0.12959880893963333</v>
      </c>
      <c r="AG81" s="31" t="b">
        <v>1</v>
      </c>
      <c r="AH81" s="41">
        <f t="shared" si="49"/>
        <v>31</v>
      </c>
      <c r="AI81" s="41">
        <f t="shared" si="50"/>
        <v>38</v>
      </c>
      <c r="AJ81" s="41">
        <v>31</v>
      </c>
      <c r="AM81" s="37">
        <f ca="1"/>
        <v>975.59805859219455</v>
      </c>
      <c r="AN81" s="37">
        <f ca="1"/>
        <v>114.26573381255474</v>
      </c>
      <c r="AO81" s="37">
        <f ca="1"/>
        <v>122.47748919510124</v>
      </c>
      <c r="AP81" s="39">
        <f ca="1"/>
        <v>0.73990934852449985</v>
      </c>
      <c r="AR81" s="19">
        <v>32</v>
      </c>
      <c r="AS81" s="19">
        <v>33</v>
      </c>
      <c r="AT81" t="b">
        <v>1</v>
      </c>
      <c r="AU81" s="42">
        <v>8</v>
      </c>
      <c r="AV81" s="42">
        <f ca="1"/>
        <v>1</v>
      </c>
      <c r="AW81" s="42">
        <f ca="1"/>
        <v>8</v>
      </c>
      <c r="AX81" s="44">
        <f ca="1"/>
        <v>579357.68304434989</v>
      </c>
      <c r="AY81" s="45">
        <f ca="1"/>
        <v>-2.039590632167513</v>
      </c>
      <c r="AZ81" s="42">
        <f ca="1"/>
        <v>-8.4327272623840738E-3</v>
      </c>
      <c r="BA81" s="42"/>
      <c r="BB81" s="42"/>
      <c r="BC81" s="42"/>
      <c r="BD81" s="42"/>
      <c r="BE81" s="42"/>
      <c r="BF81" s="48"/>
    </row>
    <row r="82" spans="1:58" x14ac:dyDescent="0.25">
      <c r="A82" s="19" t="b">
        <f t="shared" si="40"/>
        <v>0</v>
      </c>
      <c r="B82" s="19">
        <v>33</v>
      </c>
      <c r="C82" s="21">
        <f t="shared" ref="C82:C113" si="51">MATCH(B82-1,IF(A82,GetRow_Extrapolated,GetRow_Included),1)</f>
        <v>8</v>
      </c>
      <c r="D82" s="21">
        <f t="shared" ref="D82:D113" ca="1" si="52">MATCH(B82-1,OFFSET(IF(A82,GetCol_Extrapolated,GetCol_Included),C82,0),1)</f>
        <v>1</v>
      </c>
      <c r="E82" s="21">
        <f ca="1"/>
        <v>8</v>
      </c>
      <c r="G82" s="21">
        <v>1</v>
      </c>
      <c r="H82" s="21">
        <f ca="1"/>
        <v>0</v>
      </c>
      <c r="I82" s="21">
        <f ca="1"/>
        <v>1</v>
      </c>
      <c r="J82" s="21">
        <f ca="1"/>
        <v>4</v>
      </c>
      <c r="K82" s="21">
        <f ca="1"/>
        <v>0</v>
      </c>
      <c r="L82" s="21">
        <f ca="1"/>
        <v>0</v>
      </c>
      <c r="M82" s="21">
        <f ca="1"/>
        <v>0</v>
      </c>
      <c r="N82" s="21">
        <f ca="1"/>
        <v>0</v>
      </c>
      <c r="O82" s="21">
        <f ca="1"/>
        <v>0</v>
      </c>
      <c r="P82" s="21" t="str">
        <f ca="1"/>
        <v/>
      </c>
      <c r="Q82" s="21" t="str">
        <f ca="1"/>
        <v/>
      </c>
      <c r="R82" s="21" t="str">
        <f ca="1"/>
        <v/>
      </c>
      <c r="S82" s="21" t="str">
        <f ca="1"/>
        <v/>
      </c>
      <c r="T82" s="21" t="str">
        <f ca="1"/>
        <v/>
      </c>
      <c r="U82" s="21" t="str">
        <f ca="1"/>
        <v/>
      </c>
      <c r="V82" s="21" t="str">
        <f ca="1"/>
        <v/>
      </c>
      <c r="W82" s="21" t="str">
        <f ca="1"/>
        <v/>
      </c>
      <c r="X82" s="21" t="str">
        <f ca="1"/>
        <v/>
      </c>
      <c r="Y82" s="21" t="str">
        <f ca="1"/>
        <v/>
      </c>
      <c r="AA82" s="30">
        <f t="shared" ref="AA82:AA113" ca="1" si="53">IF(A82,"",INDEX(CleanData,C82,D82))</f>
        <v>359480</v>
      </c>
      <c r="AC82" s="8">
        <f ca="1">IF(A82,MMULT(ExpandedModelMatrix ThisRow,ExpandedParameters),MMULT(ModelMatrix ThisRow,Parameters))</f>
        <v>13.26967532582748</v>
      </c>
      <c r="AD82" s="37">
        <f ca="1"/>
        <v>579357.68304434989</v>
      </c>
      <c r="AF82" s="31">
        <v>0.26789395006874667</v>
      </c>
      <c r="AG82" s="31" t="b">
        <v>1</v>
      </c>
      <c r="AH82" s="41">
        <f t="shared" si="49"/>
        <v>32</v>
      </c>
      <c r="AI82" s="41">
        <f t="shared" si="50"/>
        <v>38</v>
      </c>
      <c r="AJ82" s="41">
        <v>32</v>
      </c>
      <c r="AM82" s="37">
        <f ca="1"/>
        <v>761.15549202797581</v>
      </c>
      <c r="AN82" s="37">
        <f ca="1"/>
        <v>-288.87354206500083</v>
      </c>
      <c r="AO82" s="37">
        <f ca="1"/>
        <v>-337.61424978867501</v>
      </c>
      <c r="AP82" s="39">
        <f ca="1"/>
        <v>-2.039590632167513</v>
      </c>
      <c r="AR82" s="19">
        <v>33</v>
      </c>
      <c r="AS82" s="19">
        <v>34</v>
      </c>
      <c r="AT82" t="b">
        <v>1</v>
      </c>
      <c r="AU82" s="42">
        <v>8</v>
      </c>
      <c r="AV82" s="42">
        <f ca="1"/>
        <v>2</v>
      </c>
      <c r="AW82" s="42">
        <f ca="1"/>
        <v>9</v>
      </c>
      <c r="AX82" s="44">
        <f ca="1"/>
        <v>931330.66555208422</v>
      </c>
      <c r="AY82" s="45">
        <f ca="1"/>
        <v>0.89586655456639275</v>
      </c>
      <c r="AZ82" s="42">
        <f ca="1"/>
        <v>-7.8901352951761872E-2</v>
      </c>
      <c r="BA82" s="42"/>
      <c r="BB82" s="42"/>
      <c r="BC82" s="42"/>
      <c r="BD82" s="42"/>
      <c r="BE82" s="42"/>
      <c r="BF82" s="48"/>
    </row>
    <row r="83" spans="1:58" x14ac:dyDescent="0.25">
      <c r="A83" s="19" t="b">
        <f t="shared" si="40"/>
        <v>0</v>
      </c>
      <c r="B83" s="19">
        <v>34</v>
      </c>
      <c r="C83" s="21">
        <f t="shared" si="51"/>
        <v>8</v>
      </c>
      <c r="D83" s="21">
        <f t="shared" ca="1" si="52"/>
        <v>2</v>
      </c>
      <c r="E83" s="21">
        <f ca="1"/>
        <v>9</v>
      </c>
      <c r="G83" s="21">
        <v>1</v>
      </c>
      <c r="H83" s="21">
        <f ca="1"/>
        <v>0</v>
      </c>
      <c r="I83" s="21">
        <f ca="1"/>
        <v>1</v>
      </c>
      <c r="J83" s="21">
        <f ca="1"/>
        <v>4</v>
      </c>
      <c r="K83" s="21">
        <f ca="1"/>
        <v>0</v>
      </c>
      <c r="L83" s="21">
        <f ca="1"/>
        <v>1</v>
      </c>
      <c r="M83" s="21">
        <f ca="1"/>
        <v>0</v>
      </c>
      <c r="N83" s="21">
        <f ca="1"/>
        <v>0</v>
      </c>
      <c r="O83" s="21">
        <f ca="1"/>
        <v>0</v>
      </c>
      <c r="P83" s="21" t="str">
        <f ca="1"/>
        <v/>
      </c>
      <c r="Q83" s="21" t="str">
        <f ca="1"/>
        <v/>
      </c>
      <c r="R83" s="21" t="str">
        <f ca="1"/>
        <v/>
      </c>
      <c r="S83" s="21" t="str">
        <f ca="1"/>
        <v/>
      </c>
      <c r="T83" s="21" t="str">
        <f ca="1"/>
        <v/>
      </c>
      <c r="U83" s="21" t="str">
        <f ca="1"/>
        <v/>
      </c>
      <c r="V83" s="21" t="str">
        <f ca="1"/>
        <v/>
      </c>
      <c r="W83" s="21" t="str">
        <f ca="1"/>
        <v/>
      </c>
      <c r="X83" s="21" t="str">
        <f ca="1"/>
        <v/>
      </c>
      <c r="Y83" s="21" t="str">
        <f ca="1"/>
        <v/>
      </c>
      <c r="AA83" s="30">
        <f t="shared" ca="1" si="53"/>
        <v>1061648</v>
      </c>
      <c r="AC83" s="8">
        <f ca="1">IF(A83,MMULT(ExpandedModelMatrix ThisRow,ExpandedParameters),MMULT(ModelMatrix ThisRow,Parameters))</f>
        <v>13.744369665651618</v>
      </c>
      <c r="AD83" s="37">
        <f ca="1"/>
        <v>931330.66555208422</v>
      </c>
      <c r="AF83" s="31">
        <v>0.17080188463757701</v>
      </c>
      <c r="AG83" s="31" t="b">
        <v>1</v>
      </c>
      <c r="AH83" s="41">
        <f t="shared" si="49"/>
        <v>33</v>
      </c>
      <c r="AI83" s="41">
        <f t="shared" si="50"/>
        <v>38</v>
      </c>
      <c r="AJ83" s="41">
        <v>33</v>
      </c>
      <c r="AM83" s="37">
        <f ca="1"/>
        <v>965.0547474377214</v>
      </c>
      <c r="AN83" s="37">
        <f ca="1"/>
        <v>135.03620887200043</v>
      </c>
      <c r="AO83" s="37">
        <f ca="1"/>
        <v>148.29314763486164</v>
      </c>
      <c r="AP83" s="39">
        <f ca="1"/>
        <v>0.89586655456639275</v>
      </c>
      <c r="AR83" s="19">
        <v>34</v>
      </c>
      <c r="AS83" s="19">
        <v>35</v>
      </c>
      <c r="AT83" t="b">
        <v>1</v>
      </c>
      <c r="AU83" s="42">
        <v>8</v>
      </c>
      <c r="AV83" s="42">
        <f ca="1"/>
        <v>3</v>
      </c>
      <c r="AW83" s="42">
        <f ca="1"/>
        <v>10</v>
      </c>
      <c r="AX83" s="44">
        <f ca="1"/>
        <v>1497135.2481939709</v>
      </c>
      <c r="AY83" s="45">
        <f ca="1"/>
        <v>-0.31442873680285149</v>
      </c>
      <c r="AZ83" s="42">
        <f ca="1"/>
        <v>-0.19218127308497718</v>
      </c>
      <c r="BA83" s="42"/>
      <c r="BB83" s="42"/>
      <c r="BC83" s="42"/>
      <c r="BD83" s="42"/>
      <c r="BE83" s="42"/>
      <c r="BF83" s="48"/>
    </row>
    <row r="84" spans="1:58" x14ac:dyDescent="0.25">
      <c r="A84" s="19" t="b">
        <f t="shared" si="40"/>
        <v>0</v>
      </c>
      <c r="B84" s="19">
        <v>35</v>
      </c>
      <c r="C84" s="21">
        <f t="shared" si="51"/>
        <v>8</v>
      </c>
      <c r="D84" s="21">
        <f t="shared" ca="1" si="52"/>
        <v>3</v>
      </c>
      <c r="E84" s="21">
        <f ca="1"/>
        <v>10</v>
      </c>
      <c r="G84" s="21">
        <v>1</v>
      </c>
      <c r="H84" s="21">
        <f ca="1"/>
        <v>0</v>
      </c>
      <c r="I84" s="21">
        <f ca="1"/>
        <v>1</v>
      </c>
      <c r="J84" s="21">
        <f ca="1"/>
        <v>4</v>
      </c>
      <c r="K84" s="21">
        <f ca="1"/>
        <v>0</v>
      </c>
      <c r="L84" s="21">
        <f ca="1"/>
        <v>2</v>
      </c>
      <c r="M84" s="21">
        <f ca="1"/>
        <v>0</v>
      </c>
      <c r="N84" s="21">
        <f ca="1"/>
        <v>0</v>
      </c>
      <c r="O84" s="21">
        <f ca="1"/>
        <v>0</v>
      </c>
      <c r="P84" s="21" t="str">
        <f ca="1"/>
        <v/>
      </c>
      <c r="Q84" s="21" t="str">
        <f ca="1"/>
        <v/>
      </c>
      <c r="R84" s="21" t="str">
        <f ca="1"/>
        <v/>
      </c>
      <c r="S84" s="21" t="str">
        <f ca="1"/>
        <v/>
      </c>
      <c r="T84" s="21" t="str">
        <f ca="1"/>
        <v/>
      </c>
      <c r="U84" s="21" t="str">
        <f ca="1"/>
        <v/>
      </c>
      <c r="V84" s="21" t="str">
        <f ca="1"/>
        <v/>
      </c>
      <c r="W84" s="21" t="str">
        <f ca="1"/>
        <v/>
      </c>
      <c r="X84" s="21" t="str">
        <f ca="1"/>
        <v/>
      </c>
      <c r="Y84" s="21" t="str">
        <f ca="1"/>
        <v/>
      </c>
      <c r="AA84" s="30">
        <f t="shared" ca="1" si="53"/>
        <v>1443370</v>
      </c>
      <c r="AC84" s="8">
        <f ca="1">IF(A84,MMULT(ExpandedModelMatrix ThisRow,ExpandedParameters),MMULT(ModelMatrix ThisRow,Parameters))</f>
        <v>14.219064005475754</v>
      </c>
      <c r="AD84" s="37">
        <f ca="1"/>
        <v>1497135.2481939709</v>
      </c>
      <c r="AF84" s="31">
        <v>0.28724168530030969</v>
      </c>
      <c r="AG84" s="31" t="b">
        <v>1</v>
      </c>
      <c r="AH84" s="41">
        <f t="shared" si="49"/>
        <v>34</v>
      </c>
      <c r="AI84" s="41">
        <f t="shared" si="50"/>
        <v>38</v>
      </c>
      <c r="AJ84" s="41">
        <v>34</v>
      </c>
      <c r="AM84" s="37">
        <f ca="1"/>
        <v>1223.5747824280995</v>
      </c>
      <c r="AN84" s="37">
        <f ca="1"/>
        <v>-43.941121512227852</v>
      </c>
      <c r="AO84" s="37">
        <f ca="1"/>
        <v>-52.047514051818226</v>
      </c>
      <c r="AP84" s="39">
        <f ca="1"/>
        <v>-0.31442873680285149</v>
      </c>
      <c r="AR84" s="19">
        <v>35</v>
      </c>
      <c r="AS84" s="19">
        <v>36</v>
      </c>
      <c r="AT84" t="b">
        <v>1</v>
      </c>
      <c r="AU84" s="42">
        <v>9</v>
      </c>
      <c r="AV84" s="42">
        <f ca="1"/>
        <v>1</v>
      </c>
      <c r="AW84" s="42">
        <f ca="1"/>
        <v>9</v>
      </c>
      <c r="AX84" s="44">
        <f ca="1"/>
        <v>466288.37638396013</v>
      </c>
      <c r="AY84" s="45">
        <f ca="1"/>
        <v>-0.89222551356658331</v>
      </c>
      <c r="AZ84" s="42">
        <f ca="1"/>
        <v>1.4204915522693595E-2</v>
      </c>
      <c r="BA84" s="42"/>
      <c r="BB84" s="42"/>
      <c r="BC84" s="42"/>
      <c r="BD84" s="42"/>
      <c r="BE84" s="42"/>
      <c r="BF84" s="48"/>
    </row>
    <row r="85" spans="1:58" x14ac:dyDescent="0.25">
      <c r="A85" s="19" t="b">
        <f t="shared" si="40"/>
        <v>0</v>
      </c>
      <c r="B85" s="19">
        <v>36</v>
      </c>
      <c r="C85" s="21">
        <f t="shared" si="51"/>
        <v>9</v>
      </c>
      <c r="D85" s="21">
        <f t="shared" ca="1" si="52"/>
        <v>1</v>
      </c>
      <c r="E85" s="21">
        <f ca="1"/>
        <v>9</v>
      </c>
      <c r="G85" s="21">
        <v>1</v>
      </c>
      <c r="H85" s="21">
        <f ca="1"/>
        <v>0</v>
      </c>
      <c r="I85" s="21">
        <f ca="1"/>
        <v>1</v>
      </c>
      <c r="J85" s="21">
        <f ca="1"/>
        <v>4</v>
      </c>
      <c r="K85" s="21">
        <f ca="1"/>
        <v>1</v>
      </c>
      <c r="L85" s="21">
        <f ca="1"/>
        <v>0</v>
      </c>
      <c r="M85" s="21">
        <f ca="1"/>
        <v>0</v>
      </c>
      <c r="N85" s="21">
        <f ca="1"/>
        <v>0</v>
      </c>
      <c r="O85" s="21">
        <f ca="1"/>
        <v>0</v>
      </c>
      <c r="P85" s="21" t="str">
        <f ca="1"/>
        <v/>
      </c>
      <c r="Q85" s="21" t="str">
        <f ca="1"/>
        <v/>
      </c>
      <c r="R85" s="21" t="str">
        <f ca="1"/>
        <v/>
      </c>
      <c r="S85" s="21" t="str">
        <f ca="1"/>
        <v/>
      </c>
      <c r="T85" s="21" t="str">
        <f ca="1"/>
        <v/>
      </c>
      <c r="U85" s="21" t="str">
        <f ca="1"/>
        <v/>
      </c>
      <c r="V85" s="21" t="str">
        <f ca="1"/>
        <v/>
      </c>
      <c r="W85" s="21" t="str">
        <f ca="1"/>
        <v/>
      </c>
      <c r="X85" s="21" t="str">
        <f ca="1"/>
        <v/>
      </c>
      <c r="Y85" s="21" t="str">
        <f ca="1"/>
        <v/>
      </c>
      <c r="AA85" s="30">
        <f t="shared" ca="1" si="53"/>
        <v>376686</v>
      </c>
      <c r="AC85" s="8">
        <f ca="1">IF(A85,MMULT(ExpandedModelMatrix ThisRow,ExpandedParameters),MMULT(ModelMatrix ThisRow,Parameters))</f>
        <v>13.052559555151301</v>
      </c>
      <c r="AD85" s="37">
        <f ca="1"/>
        <v>466288.37638396013</v>
      </c>
      <c r="AF85" s="31">
        <v>0.21063172092408705</v>
      </c>
      <c r="AG85" s="31" t="b">
        <v>1</v>
      </c>
      <c r="AH85" s="41">
        <f t="shared" si="49"/>
        <v>35</v>
      </c>
      <c r="AI85" s="41">
        <f t="shared" si="50"/>
        <v>38</v>
      </c>
      <c r="AJ85" s="41">
        <v>35</v>
      </c>
      <c r="AM85" s="37">
        <f ca="1"/>
        <v>682.85311479406766</v>
      </c>
      <c r="AN85" s="37">
        <f ca="1"/>
        <v>-131.21764321303871</v>
      </c>
      <c r="AO85" s="37">
        <f ca="1"/>
        <v>-147.69044466779903</v>
      </c>
      <c r="AP85" s="39">
        <f ca="1"/>
        <v>-0.89222551356658331</v>
      </c>
      <c r="AR85" s="19">
        <v>36</v>
      </c>
      <c r="AS85" s="19">
        <v>37</v>
      </c>
      <c r="AT85" t="b">
        <v>1</v>
      </c>
      <c r="AU85" s="42">
        <v>9</v>
      </c>
      <c r="AV85" s="42">
        <f ca="1"/>
        <v>2</v>
      </c>
      <c r="AW85" s="42">
        <f ca="1"/>
        <v>10</v>
      </c>
      <c r="AX85" s="44">
        <f ca="1"/>
        <v>749569.18088135717</v>
      </c>
      <c r="AY85" s="45">
        <f ca="1"/>
        <v>1.8800216288658378</v>
      </c>
      <c r="AZ85" s="42">
        <f ca="1"/>
        <v>-4.2510826790494394E-2</v>
      </c>
      <c r="BA85" s="42"/>
      <c r="BB85" s="42"/>
      <c r="BC85" s="42"/>
      <c r="BD85" s="42"/>
      <c r="BE85" s="42"/>
      <c r="BF85" s="48"/>
    </row>
    <row r="86" spans="1:58" x14ac:dyDescent="0.25">
      <c r="A86" s="19" t="b">
        <f t="shared" si="40"/>
        <v>0</v>
      </c>
      <c r="B86" s="19">
        <v>37</v>
      </c>
      <c r="C86" s="21">
        <f t="shared" si="51"/>
        <v>9</v>
      </c>
      <c r="D86" s="21">
        <f t="shared" ca="1" si="52"/>
        <v>2</v>
      </c>
      <c r="E86" s="21">
        <f ca="1"/>
        <v>10</v>
      </c>
      <c r="G86" s="21">
        <v>1</v>
      </c>
      <c r="H86" s="21">
        <f ca="1"/>
        <v>0</v>
      </c>
      <c r="I86" s="21">
        <f ca="1"/>
        <v>1</v>
      </c>
      <c r="J86" s="21">
        <f ca="1"/>
        <v>4</v>
      </c>
      <c r="K86" s="21">
        <f ca="1"/>
        <v>1</v>
      </c>
      <c r="L86" s="21">
        <f ca="1"/>
        <v>1</v>
      </c>
      <c r="M86" s="21">
        <f ca="1"/>
        <v>0</v>
      </c>
      <c r="N86" s="21">
        <f ca="1"/>
        <v>0</v>
      </c>
      <c r="O86" s="21">
        <f ca="1"/>
        <v>0</v>
      </c>
      <c r="P86" s="21" t="str">
        <f ca="1"/>
        <v/>
      </c>
      <c r="Q86" s="21" t="str">
        <f ca="1"/>
        <v/>
      </c>
      <c r="R86" s="21" t="str">
        <f ca="1"/>
        <v/>
      </c>
      <c r="S86" s="21" t="str">
        <f ca="1"/>
        <v/>
      </c>
      <c r="T86" s="21" t="str">
        <f ca="1"/>
        <v/>
      </c>
      <c r="U86" s="21" t="str">
        <f ca="1"/>
        <v/>
      </c>
      <c r="V86" s="21" t="str">
        <f ca="1"/>
        <v/>
      </c>
      <c r="W86" s="21" t="str">
        <f ca="1"/>
        <v/>
      </c>
      <c r="X86" s="21" t="str">
        <f ca="1"/>
        <v/>
      </c>
      <c r="Y86" s="21" t="str">
        <f ca="1"/>
        <v/>
      </c>
      <c r="AA86" s="30">
        <f t="shared" ca="1" si="53"/>
        <v>986608</v>
      </c>
      <c r="AC86" s="8">
        <f ca="1">IF(A86,MMULT(ExpandedModelMatrix ThisRow,ExpandedParameters),MMULT(ModelMatrix ThisRow,Parameters))</f>
        <v>13.52725389497544</v>
      </c>
      <c r="AD86" s="37">
        <f ca="1"/>
        <v>749569.18088135717</v>
      </c>
      <c r="AF86" s="31">
        <v>0.22599098987036453</v>
      </c>
      <c r="AG86" s="31" t="b">
        <v>1</v>
      </c>
      <c r="AH86" s="41">
        <f t="shared" si="49"/>
        <v>36</v>
      </c>
      <c r="AI86" s="41">
        <f t="shared" si="50"/>
        <v>38</v>
      </c>
      <c r="AJ86" s="41">
        <v>36</v>
      </c>
      <c r="AM86" s="37">
        <f ca="1"/>
        <v>865.77663452033471</v>
      </c>
      <c r="AN86" s="37">
        <f ca="1"/>
        <v>273.78749860807829</v>
      </c>
      <c r="AO86" s="37">
        <f ca="1"/>
        <v>311.20072910978757</v>
      </c>
      <c r="AP86" s="39">
        <f ca="1"/>
        <v>1.8800216288658378</v>
      </c>
      <c r="AR86" s="19">
        <v>37</v>
      </c>
      <c r="AS86" s="19">
        <v>38</v>
      </c>
      <c r="AT86" t="b">
        <v>1</v>
      </c>
      <c r="AU86" s="42">
        <v>10</v>
      </c>
      <c r="AV86" s="42">
        <f ca="1"/>
        <v>1</v>
      </c>
      <c r="AW86" s="42">
        <f ca="1"/>
        <v>10</v>
      </c>
      <c r="AX86" s="44">
        <f ca="1"/>
        <v>375286.03885649296</v>
      </c>
      <c r="AY86" s="45">
        <f ca="1"/>
        <v>-0.53001203483468962</v>
      </c>
      <c r="AZ86" s="42">
        <f ca="1"/>
        <v>3.242452321641931E-2</v>
      </c>
      <c r="BA86" s="42"/>
      <c r="BB86" s="42"/>
      <c r="BC86" s="42"/>
      <c r="BD86" s="42"/>
      <c r="BE86" s="42"/>
      <c r="BF86" s="48"/>
    </row>
    <row r="87" spans="1:58" x14ac:dyDescent="0.25">
      <c r="A87" s="19" t="b">
        <f t="shared" si="40"/>
        <v>0</v>
      </c>
      <c r="B87" s="19">
        <v>38</v>
      </c>
      <c r="C87" s="21">
        <f t="shared" si="51"/>
        <v>10</v>
      </c>
      <c r="D87" s="21">
        <f t="shared" ca="1" si="52"/>
        <v>1</v>
      </c>
      <c r="E87" s="21">
        <f ca="1"/>
        <v>10</v>
      </c>
      <c r="G87" s="21">
        <v>1</v>
      </c>
      <c r="H87" s="21">
        <f ca="1"/>
        <v>0</v>
      </c>
      <c r="I87" s="21">
        <f ca="1"/>
        <v>1</v>
      </c>
      <c r="J87" s="21">
        <f ca="1"/>
        <v>4</v>
      </c>
      <c r="K87" s="21">
        <f ca="1"/>
        <v>2</v>
      </c>
      <c r="L87" s="21">
        <f ca="1"/>
        <v>0</v>
      </c>
      <c r="M87" s="21">
        <f ca="1"/>
        <v>0</v>
      </c>
      <c r="N87" s="21">
        <f ca="1"/>
        <v>0</v>
      </c>
      <c r="O87" s="21">
        <f ca="1"/>
        <v>0</v>
      </c>
      <c r="P87" s="21" t="str">
        <f ca="1"/>
        <v/>
      </c>
      <c r="Q87" s="21" t="str">
        <f ca="1"/>
        <v/>
      </c>
      <c r="R87" s="21" t="str">
        <f ca="1"/>
        <v/>
      </c>
      <c r="S87" s="21" t="str">
        <f ca="1"/>
        <v/>
      </c>
      <c r="T87" s="21" t="str">
        <f ca="1"/>
        <v/>
      </c>
      <c r="U87" s="21" t="str">
        <f ca="1"/>
        <v/>
      </c>
      <c r="V87" s="21" t="str">
        <f ca="1"/>
        <v/>
      </c>
      <c r="W87" s="21" t="str">
        <f ca="1"/>
        <v/>
      </c>
      <c r="X87" s="21" t="str">
        <f ca="1"/>
        <v/>
      </c>
      <c r="Y87" s="21" t="str">
        <f ca="1"/>
        <v/>
      </c>
      <c r="AA87" s="30">
        <f t="shared" ca="1" si="53"/>
        <v>344014</v>
      </c>
      <c r="AC87" s="8">
        <f ca="1">IF(A87,MMULT(ExpandedModelMatrix ThisRow,ExpandedParameters),MMULT(ModelMatrix ThisRow,Parameters))</f>
        <v>12.835443784475123</v>
      </c>
      <c r="AD87" s="37">
        <f ca="1"/>
        <v>375286.03885649296</v>
      </c>
      <c r="AF87" s="31">
        <v>0.66144985574819837</v>
      </c>
      <c r="AG87" s="31" t="b">
        <v>1</v>
      </c>
      <c r="AH87" s="41">
        <f t="shared" si="49"/>
        <v>37</v>
      </c>
      <c r="AI87" s="41">
        <f t="shared" si="50"/>
        <v>38</v>
      </c>
      <c r="AJ87" s="41">
        <v>37</v>
      </c>
      <c r="AM87" s="37">
        <f ca="1"/>
        <v>612.60594092490885</v>
      </c>
      <c r="AN87" s="37">
        <f ca="1"/>
        <v>-51.047560539942886</v>
      </c>
      <c r="AO87" s="37">
        <f ca="1"/>
        <v>-87.733103249998834</v>
      </c>
      <c r="AP87" s="39">
        <f ca="1"/>
        <v>-0.53001203483468962</v>
      </c>
      <c r="AR87" s="19">
        <v>38</v>
      </c>
      <c r="AS87" s="19">
        <v>5</v>
      </c>
      <c r="AT87" t="b">
        <v>0</v>
      </c>
      <c r="AU87" s="42" t="str">
        <v/>
      </c>
      <c r="AV87" s="42" t="str">
        <v/>
      </c>
      <c r="AW87" s="42" t="str">
        <v/>
      </c>
      <c r="AX87" s="44" t="str">
        <v/>
      </c>
      <c r="AY87" s="45" t="str">
        <v/>
      </c>
      <c r="AZ87" s="42" t="str">
        <f ca="1"/>
        <v/>
      </c>
      <c r="BA87" s="42"/>
      <c r="BB87" s="42"/>
      <c r="BC87" s="42"/>
      <c r="BD87" s="42"/>
      <c r="BE87" s="42"/>
      <c r="BF87" s="48"/>
    </row>
    <row r="88" spans="1:58" x14ac:dyDescent="0.25">
      <c r="A88" s="19" t="b">
        <f t="shared" si="40"/>
        <v>1</v>
      </c>
      <c r="B88" s="19">
        <v>39</v>
      </c>
      <c r="C88" s="21">
        <f t="shared" si="51"/>
        <v>1</v>
      </c>
      <c r="D88" s="21">
        <f t="shared" ca="1" si="52"/>
        <v>2</v>
      </c>
      <c r="E88" s="21">
        <f ca="1"/>
        <v>2</v>
      </c>
      <c r="G88" s="21">
        <v>1</v>
      </c>
      <c r="H88" s="21">
        <f ca="1"/>
        <v>-2</v>
      </c>
      <c r="I88" s="21">
        <f ca="1"/>
        <v>0</v>
      </c>
      <c r="J88" s="21">
        <f ca="1"/>
        <v>0</v>
      </c>
      <c r="K88" s="21">
        <f ca="1"/>
        <v>0</v>
      </c>
      <c r="L88" s="21">
        <f ca="1"/>
        <v>1</v>
      </c>
      <c r="M88" s="21">
        <f ca="1"/>
        <v>0</v>
      </c>
      <c r="N88" s="21">
        <f ca="1"/>
        <v>0</v>
      </c>
      <c r="O88" s="21">
        <f ca="1"/>
        <v>0</v>
      </c>
      <c r="P88" s="21" t="str">
        <f ca="1"/>
        <v/>
      </c>
      <c r="Q88" s="21" t="str">
        <f ca="1"/>
        <v/>
      </c>
      <c r="R88" s="21" t="str">
        <f ca="1"/>
        <v/>
      </c>
      <c r="S88" s="21" t="str">
        <f ca="1"/>
        <v/>
      </c>
      <c r="T88" s="21" t="str">
        <f ca="1"/>
        <v/>
      </c>
      <c r="U88" s="21" t="str">
        <f ca="1"/>
        <v/>
      </c>
      <c r="V88" s="21" t="str">
        <f ca="1"/>
        <v/>
      </c>
      <c r="W88" s="21" t="str">
        <f ca="1"/>
        <v/>
      </c>
      <c r="X88" s="21" t="str">
        <f ca="1"/>
        <v/>
      </c>
      <c r="Y88" s="21" t="str">
        <f ca="1"/>
        <v/>
      </c>
      <c r="AA88" s="30" t="str">
        <f t="shared" si="53"/>
        <v/>
      </c>
      <c r="AC88" s="8">
        <f ca="1">IF(A88,MMULT(ExpandedModelMatrix ThisRow,ExpandedParameters),MMULT(ModelMatrix ThisRow,Parameters))</f>
        <v>13.001927804552109</v>
      </c>
      <c r="AD88" s="37">
        <f ca="1"/>
        <v>443267.10118777386</v>
      </c>
      <c r="AF88" s="31"/>
      <c r="AG88" s="31" t="b">
        <v>0</v>
      </c>
      <c r="AH88" s="41">
        <f t="shared" si="49"/>
        <v>37</v>
      </c>
      <c r="AI88" s="41">
        <f t="shared" si="50"/>
        <v>39</v>
      </c>
      <c r="AJ88" s="41">
        <v>39</v>
      </c>
      <c r="AM88" s="37" t="str">
        <f ca="1"/>
        <v/>
      </c>
      <c r="AN88" s="37" t="str">
        <f ca="1"/>
        <v/>
      </c>
      <c r="AO88" s="37" t="str">
        <f ca="1"/>
        <v/>
      </c>
      <c r="AP88" s="39" t="str">
        <f ca="1"/>
        <v/>
      </c>
      <c r="AR88" s="19">
        <v>39</v>
      </c>
      <c r="AS88" s="19">
        <v>39</v>
      </c>
      <c r="AT88" t="b">
        <v>0</v>
      </c>
      <c r="AU88" s="42" t="str">
        <v/>
      </c>
      <c r="AV88" s="42" t="str">
        <v/>
      </c>
      <c r="AW88" s="42" t="str">
        <v/>
      </c>
      <c r="AX88" s="44" t="str">
        <v/>
      </c>
      <c r="AY88" s="45" t="str">
        <v/>
      </c>
      <c r="AZ88" s="42" t="str">
        <f ca="1"/>
        <v/>
      </c>
      <c r="BA88" s="42"/>
      <c r="BB88" s="42"/>
      <c r="BC88" s="42"/>
      <c r="BD88" s="42"/>
      <c r="BE88" s="42"/>
      <c r="BF88" s="48"/>
    </row>
    <row r="89" spans="1:58" x14ac:dyDescent="0.25">
      <c r="A89" s="19" t="b">
        <f t="shared" si="40"/>
        <v>1</v>
      </c>
      <c r="B89" s="19">
        <v>40</v>
      </c>
      <c r="C89" s="21">
        <f t="shared" si="51"/>
        <v>1</v>
      </c>
      <c r="D89" s="21">
        <f t="shared" ca="1" si="52"/>
        <v>3</v>
      </c>
      <c r="E89" s="21">
        <f ca="1"/>
        <v>3</v>
      </c>
      <c r="G89" s="21">
        <v>1</v>
      </c>
      <c r="H89" s="21">
        <f ca="1"/>
        <v>-2</v>
      </c>
      <c r="I89" s="21">
        <f ca="1"/>
        <v>0</v>
      </c>
      <c r="J89" s="21">
        <f ca="1"/>
        <v>0</v>
      </c>
      <c r="K89" s="21">
        <f ca="1"/>
        <v>0</v>
      </c>
      <c r="L89" s="21">
        <f ca="1"/>
        <v>2</v>
      </c>
      <c r="M89" s="21">
        <f ca="1"/>
        <v>0</v>
      </c>
      <c r="N89" s="21">
        <f ca="1"/>
        <v>0</v>
      </c>
      <c r="O89" s="21">
        <f ca="1"/>
        <v>0</v>
      </c>
      <c r="P89" s="21" t="str">
        <f ca="1"/>
        <v/>
      </c>
      <c r="Q89" s="21" t="str">
        <f ca="1"/>
        <v/>
      </c>
      <c r="R89" s="21" t="str">
        <f ca="1"/>
        <v/>
      </c>
      <c r="S89" s="21" t="str">
        <f ca="1"/>
        <v/>
      </c>
      <c r="T89" s="21" t="str">
        <f ca="1"/>
        <v/>
      </c>
      <c r="U89" s="21" t="str">
        <f ca="1"/>
        <v/>
      </c>
      <c r="V89" s="21" t="str">
        <f ca="1"/>
        <v/>
      </c>
      <c r="W89" s="21" t="str">
        <f ca="1"/>
        <v/>
      </c>
      <c r="X89" s="21" t="str">
        <f ca="1"/>
        <v/>
      </c>
      <c r="Y89" s="21" t="str">
        <f ca="1"/>
        <v/>
      </c>
      <c r="AA89" s="30" t="str">
        <f t="shared" si="53"/>
        <v/>
      </c>
      <c r="AC89" s="8">
        <f ca="1">IF(A89,MMULT(ExpandedModelMatrix ThisRow,ExpandedParameters),MMULT(ModelMatrix ThisRow,Parameters))</f>
        <v>13.476622144376245</v>
      </c>
      <c r="AD89" s="37">
        <f ca="1"/>
        <v>712561.95688519021</v>
      </c>
      <c r="AF89" s="31"/>
      <c r="AG89" s="31" t="b">
        <v>0</v>
      </c>
      <c r="AH89" s="41">
        <f t="shared" si="49"/>
        <v>37</v>
      </c>
      <c r="AI89" s="41">
        <f t="shared" si="50"/>
        <v>40</v>
      </c>
      <c r="AJ89" s="41">
        <v>40</v>
      </c>
      <c r="AM89" s="37" t="str">
        <f ca="1"/>
        <v/>
      </c>
      <c r="AN89" s="37" t="str">
        <f ca="1"/>
        <v/>
      </c>
      <c r="AO89" s="37" t="str">
        <f ca="1"/>
        <v/>
      </c>
      <c r="AP89" s="39" t="str">
        <f ca="1"/>
        <v/>
      </c>
      <c r="AR89" s="19">
        <v>40</v>
      </c>
      <c r="AS89" s="19">
        <v>40</v>
      </c>
      <c r="AT89" t="b">
        <v>0</v>
      </c>
      <c r="AU89" s="42" t="str">
        <v/>
      </c>
      <c r="AV89" s="42" t="str">
        <v/>
      </c>
      <c r="AW89" s="42" t="str">
        <v/>
      </c>
      <c r="AX89" s="44" t="str">
        <v/>
      </c>
      <c r="AY89" s="45" t="str">
        <v/>
      </c>
      <c r="AZ89" s="42" t="str">
        <f ca="1"/>
        <v/>
      </c>
      <c r="BA89" s="42"/>
      <c r="BB89" s="42"/>
      <c r="BC89" s="42"/>
      <c r="BD89" s="42"/>
      <c r="BE89" s="42"/>
      <c r="BF89" s="48"/>
    </row>
    <row r="90" spans="1:58" x14ac:dyDescent="0.25">
      <c r="A90" s="19" t="b">
        <f t="shared" si="40"/>
        <v>1</v>
      </c>
      <c r="B90" s="19">
        <v>41</v>
      </c>
      <c r="C90" s="21">
        <f t="shared" si="51"/>
        <v>1</v>
      </c>
      <c r="D90" s="21">
        <f t="shared" ca="1" si="52"/>
        <v>4</v>
      </c>
      <c r="E90" s="21">
        <f ca="1"/>
        <v>4</v>
      </c>
      <c r="G90" s="21">
        <v>1</v>
      </c>
      <c r="H90" s="21">
        <f ca="1"/>
        <v>-2</v>
      </c>
      <c r="I90" s="21">
        <f ca="1"/>
        <v>0</v>
      </c>
      <c r="J90" s="21">
        <f ca="1"/>
        <v>0</v>
      </c>
      <c r="K90" s="21">
        <f ca="1"/>
        <v>0</v>
      </c>
      <c r="L90" s="21">
        <f ca="1"/>
        <v>2</v>
      </c>
      <c r="M90" s="21">
        <f ca="1"/>
        <v>1</v>
      </c>
      <c r="N90" s="21">
        <f ca="1"/>
        <v>0</v>
      </c>
      <c r="O90" s="21">
        <f ca="1"/>
        <v>0</v>
      </c>
      <c r="P90" s="21" t="str">
        <f ca="1"/>
        <v/>
      </c>
      <c r="Q90" s="21" t="str">
        <f ca="1"/>
        <v/>
      </c>
      <c r="R90" s="21" t="str">
        <f ca="1"/>
        <v/>
      </c>
      <c r="S90" s="21" t="str">
        <f ca="1"/>
        <v/>
      </c>
      <c r="T90" s="21" t="str">
        <f ca="1"/>
        <v/>
      </c>
      <c r="U90" s="21" t="str">
        <f ca="1"/>
        <v/>
      </c>
      <c r="V90" s="21" t="str">
        <f ca="1"/>
        <v/>
      </c>
      <c r="W90" s="21" t="str">
        <f ca="1"/>
        <v/>
      </c>
      <c r="X90" s="21" t="str">
        <f ca="1"/>
        <v/>
      </c>
      <c r="Y90" s="21" t="str">
        <f ca="1"/>
        <v/>
      </c>
      <c r="AA90" s="30" t="str">
        <f t="shared" si="53"/>
        <v/>
      </c>
      <c r="AC90" s="8">
        <f ca="1">IF(A90,MMULT(ExpandedModelMatrix ThisRow,ExpandedParameters),MMULT(ModelMatrix ThisRow,Parameters))</f>
        <v>13.177474427332758</v>
      </c>
      <c r="AD90" s="37">
        <f ca="1"/>
        <v>528328.97497502633</v>
      </c>
      <c r="AF90" s="31"/>
      <c r="AG90" s="31" t="b">
        <v>0</v>
      </c>
      <c r="AH90" s="41">
        <f t="shared" si="49"/>
        <v>37</v>
      </c>
      <c r="AI90" s="41">
        <f t="shared" si="50"/>
        <v>41</v>
      </c>
      <c r="AJ90" s="41">
        <v>41</v>
      </c>
      <c r="AM90" s="37" t="str">
        <f ca="1"/>
        <v/>
      </c>
      <c r="AN90" s="37" t="str">
        <f ca="1"/>
        <v/>
      </c>
      <c r="AO90" s="37" t="str">
        <f ca="1"/>
        <v/>
      </c>
      <c r="AP90" s="39" t="str">
        <f ca="1"/>
        <v/>
      </c>
      <c r="AR90" s="19">
        <v>41</v>
      </c>
      <c r="AS90" s="19">
        <v>41</v>
      </c>
      <c r="AT90" t="b">
        <v>0</v>
      </c>
      <c r="AU90" s="42" t="str">
        <v/>
      </c>
      <c r="AV90" s="42" t="str">
        <v/>
      </c>
      <c r="AW90" s="42" t="str">
        <v/>
      </c>
      <c r="AX90" s="44" t="str">
        <v/>
      </c>
      <c r="AY90" s="45" t="str">
        <v/>
      </c>
      <c r="AZ90" s="42" t="str">
        <f ca="1"/>
        <v/>
      </c>
      <c r="BA90" s="42"/>
      <c r="BB90" s="42"/>
      <c r="BC90" s="42"/>
      <c r="BD90" s="42"/>
      <c r="BE90" s="42"/>
      <c r="BF90" s="48"/>
    </row>
    <row r="91" spans="1:58" x14ac:dyDescent="0.25">
      <c r="A91" s="19" t="b">
        <f t="shared" si="40"/>
        <v>1</v>
      </c>
      <c r="B91" s="19">
        <v>42</v>
      </c>
      <c r="C91" s="21">
        <f t="shared" si="51"/>
        <v>1</v>
      </c>
      <c r="D91" s="21">
        <f t="shared" ca="1" si="52"/>
        <v>5</v>
      </c>
      <c r="E91" s="21">
        <f ca="1"/>
        <v>5</v>
      </c>
      <c r="G91" s="21">
        <v>1</v>
      </c>
      <c r="H91" s="21">
        <f ca="1"/>
        <v>-2</v>
      </c>
      <c r="I91" s="21">
        <f ca="1"/>
        <v>0</v>
      </c>
      <c r="J91" s="21">
        <f ca="1"/>
        <v>0</v>
      </c>
      <c r="K91" s="21">
        <f ca="1"/>
        <v>0</v>
      </c>
      <c r="L91" s="21">
        <f ca="1"/>
        <v>2</v>
      </c>
      <c r="M91" s="21">
        <f ca="1"/>
        <v>2</v>
      </c>
      <c r="N91" s="21">
        <f ca="1"/>
        <v>0</v>
      </c>
      <c r="O91" s="21">
        <f ca="1"/>
        <v>0</v>
      </c>
      <c r="P91" s="21" t="str">
        <f ca="1"/>
        <v/>
      </c>
      <c r="Q91" s="21" t="str">
        <f ca="1"/>
        <v/>
      </c>
      <c r="R91" s="21" t="str">
        <f ca="1"/>
        <v/>
      </c>
      <c r="S91" s="21" t="str">
        <f ca="1"/>
        <v/>
      </c>
      <c r="T91" s="21" t="str">
        <f ca="1"/>
        <v/>
      </c>
      <c r="U91" s="21" t="str">
        <f ca="1"/>
        <v/>
      </c>
      <c r="V91" s="21" t="str">
        <f ca="1"/>
        <v/>
      </c>
      <c r="W91" s="21" t="str">
        <f ca="1"/>
        <v/>
      </c>
      <c r="X91" s="21" t="str">
        <f ca="1"/>
        <v/>
      </c>
      <c r="Y91" s="21" t="str">
        <f ca="1"/>
        <v/>
      </c>
      <c r="AA91" s="30" t="str">
        <f t="shared" si="53"/>
        <v/>
      </c>
      <c r="AC91" s="8">
        <f ca="1">IF(A91,MMULT(ExpandedModelMatrix ThisRow,ExpandedParameters),MMULT(ModelMatrix ThisRow,Parameters))</f>
        <v>12.878326710289269</v>
      </c>
      <c r="AD91" s="37">
        <f ca="1"/>
        <v>391729.45327915653</v>
      </c>
      <c r="AF91" s="31"/>
      <c r="AG91" s="31" t="b">
        <v>0</v>
      </c>
      <c r="AH91" s="41">
        <f t="shared" si="49"/>
        <v>37</v>
      </c>
      <c r="AI91" s="41">
        <f t="shared" si="50"/>
        <v>42</v>
      </c>
      <c r="AJ91" s="41">
        <v>42</v>
      </c>
      <c r="AM91" s="37" t="str">
        <f ca="1"/>
        <v/>
      </c>
      <c r="AN91" s="37" t="str">
        <f ca="1"/>
        <v/>
      </c>
      <c r="AO91" s="37" t="str">
        <f ca="1"/>
        <v/>
      </c>
      <c r="AP91" s="39" t="str">
        <f ca="1"/>
        <v/>
      </c>
      <c r="AR91" s="19">
        <v>42</v>
      </c>
      <c r="AS91" s="19">
        <v>42</v>
      </c>
      <c r="AT91" t="b">
        <v>0</v>
      </c>
      <c r="AU91" s="42" t="str">
        <v/>
      </c>
      <c r="AV91" s="42" t="str">
        <v/>
      </c>
      <c r="AW91" s="42" t="str">
        <v/>
      </c>
      <c r="AX91" s="44" t="str">
        <v/>
      </c>
      <c r="AY91" s="45" t="str">
        <v/>
      </c>
      <c r="AZ91" s="42" t="str">
        <f ca="1"/>
        <v/>
      </c>
      <c r="BA91" s="42"/>
      <c r="BB91" s="42"/>
      <c r="BC91" s="42"/>
      <c r="BD91" s="42"/>
      <c r="BE91" s="42"/>
      <c r="BF91" s="48"/>
    </row>
    <row r="92" spans="1:58" x14ac:dyDescent="0.25">
      <c r="A92" s="19" t="b">
        <f t="shared" si="40"/>
        <v>1</v>
      </c>
      <c r="B92" s="19">
        <v>43</v>
      </c>
      <c r="C92" s="21">
        <f t="shared" si="51"/>
        <v>1</v>
      </c>
      <c r="D92" s="21">
        <f t="shared" ca="1" si="52"/>
        <v>6</v>
      </c>
      <c r="E92" s="21">
        <f ca="1"/>
        <v>6</v>
      </c>
      <c r="G92" s="21">
        <v>1</v>
      </c>
      <c r="H92" s="21">
        <f ca="1"/>
        <v>-2</v>
      </c>
      <c r="I92" s="21">
        <f ca="1"/>
        <v>0</v>
      </c>
      <c r="J92" s="21">
        <f ca="1"/>
        <v>0</v>
      </c>
      <c r="K92" s="21">
        <f ca="1"/>
        <v>0</v>
      </c>
      <c r="L92" s="21">
        <f ca="1"/>
        <v>2</v>
      </c>
      <c r="M92" s="21">
        <f ca="1"/>
        <v>3</v>
      </c>
      <c r="N92" s="21">
        <f ca="1"/>
        <v>0</v>
      </c>
      <c r="O92" s="21">
        <f ca="1"/>
        <v>0</v>
      </c>
      <c r="P92" s="21" t="str">
        <f ca="1"/>
        <v/>
      </c>
      <c r="Q92" s="21" t="str">
        <f ca="1"/>
        <v/>
      </c>
      <c r="R92" s="21" t="str">
        <f ca="1"/>
        <v/>
      </c>
      <c r="S92" s="21" t="str">
        <f ca="1"/>
        <v/>
      </c>
      <c r="T92" s="21" t="str">
        <f ca="1"/>
        <v/>
      </c>
      <c r="U92" s="21" t="str">
        <f ca="1"/>
        <v/>
      </c>
      <c r="V92" s="21" t="str">
        <f ca="1"/>
        <v/>
      </c>
      <c r="W92" s="21" t="str">
        <f ca="1"/>
        <v/>
      </c>
      <c r="X92" s="21" t="str">
        <f ca="1"/>
        <v/>
      </c>
      <c r="Y92" s="21" t="str">
        <f ca="1"/>
        <v/>
      </c>
      <c r="AA92" s="30" t="str">
        <f t="shared" si="53"/>
        <v/>
      </c>
      <c r="AC92" s="8">
        <f ca="1">IF(A92,MMULT(ExpandedModelMatrix ThisRow,ExpandedParameters),MMULT(ModelMatrix ThisRow,Parameters))</f>
        <v>12.579178993245781</v>
      </c>
      <c r="AD92" s="37">
        <f ca="1"/>
        <v>290447.75477937912</v>
      </c>
      <c r="AF92" s="31"/>
      <c r="AG92" s="31" t="b">
        <v>0</v>
      </c>
      <c r="AH92" s="41">
        <f t="shared" si="49"/>
        <v>37</v>
      </c>
      <c r="AI92" s="41">
        <f t="shared" si="50"/>
        <v>43</v>
      </c>
      <c r="AJ92" s="41">
        <v>43</v>
      </c>
      <c r="AM92" s="37" t="str">
        <f ca="1"/>
        <v/>
      </c>
      <c r="AN92" s="37" t="str">
        <f ca="1"/>
        <v/>
      </c>
      <c r="AO92" s="37" t="str">
        <f ca="1"/>
        <v/>
      </c>
      <c r="AP92" s="39" t="str">
        <f ca="1"/>
        <v/>
      </c>
      <c r="AR92" s="19">
        <v>43</v>
      </c>
      <c r="AS92" s="19">
        <v>43</v>
      </c>
      <c r="AT92" t="b">
        <v>0</v>
      </c>
      <c r="AU92" s="42" t="str">
        <v/>
      </c>
      <c r="AV92" s="42" t="str">
        <v/>
      </c>
      <c r="AW92" s="42" t="str">
        <v/>
      </c>
      <c r="AX92" s="44" t="str">
        <v/>
      </c>
      <c r="AY92" s="45" t="str">
        <v/>
      </c>
      <c r="AZ92" s="42" t="str">
        <f ca="1"/>
        <v/>
      </c>
      <c r="BA92" s="42"/>
      <c r="BB92" s="42"/>
      <c r="BC92" s="42"/>
      <c r="BD92" s="42"/>
      <c r="BE92" s="42"/>
      <c r="BF92" s="48"/>
    </row>
    <row r="93" spans="1:58" x14ac:dyDescent="0.25">
      <c r="A93" s="19" t="b">
        <f t="shared" si="40"/>
        <v>1</v>
      </c>
      <c r="B93" s="19">
        <v>44</v>
      </c>
      <c r="C93" s="21">
        <f t="shared" si="51"/>
        <v>2</v>
      </c>
      <c r="D93" s="21">
        <f t="shared" ca="1" si="52"/>
        <v>1</v>
      </c>
      <c r="E93" s="21">
        <f ca="1"/>
        <v>2</v>
      </c>
      <c r="G93" s="21">
        <v>1</v>
      </c>
      <c r="H93" s="21">
        <f ca="1"/>
        <v>-1</v>
      </c>
      <c r="I93" s="21">
        <f ca="1"/>
        <v>0</v>
      </c>
      <c r="J93" s="21">
        <f ca="1"/>
        <v>0</v>
      </c>
      <c r="K93" s="21">
        <f ca="1"/>
        <v>0</v>
      </c>
      <c r="L93" s="21">
        <f ca="1"/>
        <v>0</v>
      </c>
      <c r="M93" s="21">
        <f ca="1"/>
        <v>0</v>
      </c>
      <c r="N93" s="21">
        <f ca="1"/>
        <v>0</v>
      </c>
      <c r="O93" s="21">
        <f ca="1"/>
        <v>0</v>
      </c>
      <c r="P93" s="21" t="str">
        <f ca="1"/>
        <v/>
      </c>
      <c r="Q93" s="21" t="str">
        <f ca="1"/>
        <v/>
      </c>
      <c r="R93" s="21" t="str">
        <f ca="1"/>
        <v/>
      </c>
      <c r="S93" s="21" t="str">
        <f ca="1"/>
        <v/>
      </c>
      <c r="T93" s="21" t="str">
        <f ca="1"/>
        <v/>
      </c>
      <c r="U93" s="21" t="str">
        <f ca="1"/>
        <v/>
      </c>
      <c r="V93" s="21" t="str">
        <f ca="1"/>
        <v/>
      </c>
      <c r="W93" s="21" t="str">
        <f ca="1"/>
        <v/>
      </c>
      <c r="X93" s="21" t="str">
        <f ca="1"/>
        <v/>
      </c>
      <c r="Y93" s="21" t="str">
        <f ca="1"/>
        <v/>
      </c>
      <c r="AA93" s="30" t="str">
        <f t="shared" si="53"/>
        <v/>
      </c>
      <c r="AC93" s="8">
        <f ca="1">IF(A93,MMULT(ExpandedModelMatrix ThisRow,ExpandedParameters),MMULT(ModelMatrix ThisRow,Parameters))</f>
        <v>12.893793873648344</v>
      </c>
      <c r="AD93" s="37">
        <f ca="1"/>
        <v>397835.49658001715</v>
      </c>
      <c r="AF93" s="31"/>
      <c r="AG93" s="31" t="b">
        <v>0</v>
      </c>
      <c r="AH93" s="41">
        <f t="shared" si="49"/>
        <v>37</v>
      </c>
      <c r="AI93" s="41">
        <f t="shared" si="50"/>
        <v>44</v>
      </c>
      <c r="AJ93" s="41">
        <v>44</v>
      </c>
      <c r="AM93" s="37" t="str">
        <f ca="1"/>
        <v/>
      </c>
      <c r="AN93" s="37" t="str">
        <f ca="1"/>
        <v/>
      </c>
      <c r="AO93" s="37" t="str">
        <f ca="1"/>
        <v/>
      </c>
      <c r="AP93" s="39" t="str">
        <f ca="1"/>
        <v/>
      </c>
      <c r="AR93" s="19">
        <v>44</v>
      </c>
      <c r="AS93" s="19">
        <v>44</v>
      </c>
      <c r="AT93" t="b">
        <v>0</v>
      </c>
      <c r="AU93" s="42" t="str">
        <v/>
      </c>
      <c r="AV93" s="42" t="str">
        <v/>
      </c>
      <c r="AW93" s="42" t="str">
        <v/>
      </c>
      <c r="AX93" s="44" t="str">
        <v/>
      </c>
      <c r="AY93" s="45" t="str">
        <v/>
      </c>
      <c r="AZ93" s="42" t="str">
        <f ca="1"/>
        <v/>
      </c>
      <c r="BA93" s="42"/>
      <c r="BB93" s="42"/>
      <c r="BC93" s="42"/>
      <c r="BD93" s="42"/>
      <c r="BE93" s="42"/>
      <c r="BF93" s="48"/>
    </row>
    <row r="94" spans="1:58" x14ac:dyDescent="0.25">
      <c r="A94" s="19" t="b">
        <f t="shared" si="40"/>
        <v>1</v>
      </c>
      <c r="B94" s="19">
        <v>45</v>
      </c>
      <c r="C94" s="21">
        <f t="shared" si="51"/>
        <v>2</v>
      </c>
      <c r="D94" s="21">
        <f t="shared" ca="1" si="52"/>
        <v>2</v>
      </c>
      <c r="E94" s="21">
        <f ca="1"/>
        <v>3</v>
      </c>
      <c r="G94" s="21">
        <v>1</v>
      </c>
      <c r="H94" s="21">
        <f ca="1"/>
        <v>-1</v>
      </c>
      <c r="I94" s="21">
        <f ca="1"/>
        <v>0</v>
      </c>
      <c r="J94" s="21">
        <f ca="1"/>
        <v>0</v>
      </c>
      <c r="K94" s="21">
        <f ca="1"/>
        <v>0</v>
      </c>
      <c r="L94" s="21">
        <f ca="1"/>
        <v>1</v>
      </c>
      <c r="M94" s="21">
        <f ca="1"/>
        <v>0</v>
      </c>
      <c r="N94" s="21">
        <f ca="1"/>
        <v>0</v>
      </c>
      <c r="O94" s="21">
        <f ca="1"/>
        <v>0</v>
      </c>
      <c r="P94" s="21" t="str">
        <f ca="1"/>
        <v/>
      </c>
      <c r="Q94" s="21" t="str">
        <f ca="1"/>
        <v/>
      </c>
      <c r="R94" s="21" t="str">
        <f ca="1"/>
        <v/>
      </c>
      <c r="S94" s="21" t="str">
        <f ca="1"/>
        <v/>
      </c>
      <c r="T94" s="21" t="str">
        <f ca="1"/>
        <v/>
      </c>
      <c r="U94" s="21" t="str">
        <f ca="1"/>
        <v/>
      </c>
      <c r="V94" s="21" t="str">
        <f ca="1"/>
        <v/>
      </c>
      <c r="W94" s="21" t="str">
        <f ca="1"/>
        <v/>
      </c>
      <c r="X94" s="21" t="str">
        <f ca="1"/>
        <v/>
      </c>
      <c r="Y94" s="21" t="str">
        <f ca="1"/>
        <v/>
      </c>
      <c r="AA94" s="30" t="str">
        <f t="shared" si="53"/>
        <v/>
      </c>
      <c r="AC94" s="8">
        <f ca="1">IF(A94,MMULT(ExpandedModelMatrix ThisRow,ExpandedParameters),MMULT(ModelMatrix ThisRow,Parameters))</f>
        <v>13.368488213472482</v>
      </c>
      <c r="AD94" s="37">
        <f ca="1"/>
        <v>639529.61815084482</v>
      </c>
      <c r="AF94" s="31"/>
      <c r="AG94" s="31" t="b">
        <v>0</v>
      </c>
      <c r="AH94" s="41">
        <f t="shared" si="49"/>
        <v>37</v>
      </c>
      <c r="AI94" s="41">
        <f t="shared" si="50"/>
        <v>45</v>
      </c>
      <c r="AJ94" s="41">
        <v>45</v>
      </c>
      <c r="AM94" s="37" t="str">
        <f ca="1"/>
        <v/>
      </c>
      <c r="AN94" s="37" t="str">
        <f ca="1"/>
        <v/>
      </c>
      <c r="AO94" s="37" t="str">
        <f ca="1"/>
        <v/>
      </c>
      <c r="AP94" s="39" t="str">
        <f ca="1"/>
        <v/>
      </c>
      <c r="AR94" s="19">
        <v>45</v>
      </c>
      <c r="AS94" s="19">
        <v>45</v>
      </c>
      <c r="AT94" t="b">
        <v>0</v>
      </c>
      <c r="AU94" s="42" t="str">
        <v/>
      </c>
      <c r="AV94" s="42" t="str">
        <v/>
      </c>
      <c r="AW94" s="42" t="str">
        <v/>
      </c>
      <c r="AX94" s="44" t="str">
        <v/>
      </c>
      <c r="AY94" s="45" t="str">
        <v/>
      </c>
      <c r="AZ94" s="42" t="str">
        <f ca="1"/>
        <v/>
      </c>
      <c r="BA94" s="42"/>
      <c r="BB94" s="42"/>
      <c r="BC94" s="42"/>
      <c r="BD94" s="42"/>
      <c r="BE94" s="42"/>
      <c r="BF94" s="48"/>
    </row>
    <row r="95" spans="1:58" x14ac:dyDescent="0.25">
      <c r="A95" s="19" t="b">
        <f t="shared" si="40"/>
        <v>1</v>
      </c>
      <c r="B95" s="19">
        <v>46</v>
      </c>
      <c r="C95" s="21">
        <f t="shared" si="51"/>
        <v>2</v>
      </c>
      <c r="D95" s="21">
        <f t="shared" ca="1" si="52"/>
        <v>3</v>
      </c>
      <c r="E95" s="21">
        <f ca="1"/>
        <v>4</v>
      </c>
      <c r="G95" s="21">
        <v>1</v>
      </c>
      <c r="H95" s="21">
        <f ca="1"/>
        <v>-1</v>
      </c>
      <c r="I95" s="21">
        <f ca="1"/>
        <v>0</v>
      </c>
      <c r="J95" s="21">
        <f ca="1"/>
        <v>0</v>
      </c>
      <c r="K95" s="21">
        <f ca="1"/>
        <v>0</v>
      </c>
      <c r="L95" s="21">
        <f ca="1"/>
        <v>2</v>
      </c>
      <c r="M95" s="21">
        <f ca="1"/>
        <v>0</v>
      </c>
      <c r="N95" s="21">
        <f ca="1"/>
        <v>0</v>
      </c>
      <c r="O95" s="21">
        <f ca="1"/>
        <v>0</v>
      </c>
      <c r="P95" s="21" t="str">
        <f ca="1"/>
        <v/>
      </c>
      <c r="Q95" s="21" t="str">
        <f ca="1"/>
        <v/>
      </c>
      <c r="R95" s="21" t="str">
        <f ca="1"/>
        <v/>
      </c>
      <c r="S95" s="21" t="str">
        <f ca="1"/>
        <v/>
      </c>
      <c r="T95" s="21" t="str">
        <f ca="1"/>
        <v/>
      </c>
      <c r="U95" s="21" t="str">
        <f ca="1"/>
        <v/>
      </c>
      <c r="V95" s="21" t="str">
        <f ca="1"/>
        <v/>
      </c>
      <c r="W95" s="21" t="str">
        <f ca="1"/>
        <v/>
      </c>
      <c r="X95" s="21" t="str">
        <f ca="1"/>
        <v/>
      </c>
      <c r="Y95" s="21" t="str">
        <f ca="1"/>
        <v/>
      </c>
      <c r="AA95" s="30" t="str">
        <f t="shared" si="53"/>
        <v/>
      </c>
      <c r="AC95" s="8">
        <f ca="1">IF(A95,MMULT(ExpandedModelMatrix ThisRow,ExpandedParameters),MMULT(ModelMatrix ThisRow,Parameters))</f>
        <v>13.843182553296618</v>
      </c>
      <c r="AD95" s="37">
        <f ca="1"/>
        <v>1028058.4211517245</v>
      </c>
      <c r="AF95" s="31"/>
      <c r="AG95" s="31" t="b">
        <v>0</v>
      </c>
      <c r="AH95" s="41">
        <f t="shared" si="49"/>
        <v>37</v>
      </c>
      <c r="AI95" s="41">
        <f t="shared" si="50"/>
        <v>46</v>
      </c>
      <c r="AJ95" s="41">
        <v>46</v>
      </c>
      <c r="AM95" s="37" t="str">
        <f ca="1"/>
        <v/>
      </c>
      <c r="AN95" s="37" t="str">
        <f ca="1"/>
        <v/>
      </c>
      <c r="AO95" s="37" t="str">
        <f ca="1"/>
        <v/>
      </c>
      <c r="AP95" s="39" t="str">
        <f ca="1"/>
        <v/>
      </c>
      <c r="AR95" s="19">
        <v>46</v>
      </c>
      <c r="AS95" s="19">
        <v>46</v>
      </c>
      <c r="AT95" t="b">
        <v>0</v>
      </c>
      <c r="AU95" s="42" t="str">
        <v/>
      </c>
      <c r="AV95" s="42" t="str">
        <v/>
      </c>
      <c r="AW95" s="42" t="str">
        <v/>
      </c>
      <c r="AX95" s="44" t="str">
        <v/>
      </c>
      <c r="AY95" s="45" t="str">
        <v/>
      </c>
      <c r="AZ95" s="42" t="str">
        <f ca="1"/>
        <v/>
      </c>
      <c r="BA95" s="42"/>
      <c r="BB95" s="42"/>
      <c r="BC95" s="42"/>
      <c r="BD95" s="42"/>
      <c r="BE95" s="42"/>
      <c r="BF95" s="48"/>
    </row>
    <row r="96" spans="1:58" x14ac:dyDescent="0.25">
      <c r="A96" s="19" t="b">
        <f t="shared" si="40"/>
        <v>1</v>
      </c>
      <c r="B96" s="19">
        <v>47</v>
      </c>
      <c r="C96" s="21">
        <f t="shared" si="51"/>
        <v>2</v>
      </c>
      <c r="D96" s="21">
        <f t="shared" ca="1" si="52"/>
        <v>4</v>
      </c>
      <c r="E96" s="21">
        <f ca="1"/>
        <v>5</v>
      </c>
      <c r="G96" s="21">
        <v>1</v>
      </c>
      <c r="H96" s="21">
        <f ca="1"/>
        <v>-1</v>
      </c>
      <c r="I96" s="21">
        <f ca="1"/>
        <v>0</v>
      </c>
      <c r="J96" s="21">
        <f ca="1"/>
        <v>0</v>
      </c>
      <c r="K96" s="21">
        <f ca="1"/>
        <v>0</v>
      </c>
      <c r="L96" s="21">
        <f ca="1"/>
        <v>2</v>
      </c>
      <c r="M96" s="21">
        <f ca="1"/>
        <v>1</v>
      </c>
      <c r="N96" s="21">
        <f ca="1"/>
        <v>0</v>
      </c>
      <c r="O96" s="21">
        <f ca="1"/>
        <v>0</v>
      </c>
      <c r="P96" s="21" t="str">
        <f ca="1"/>
        <v/>
      </c>
      <c r="Q96" s="21" t="str">
        <f ca="1"/>
        <v/>
      </c>
      <c r="R96" s="21" t="str">
        <f ca="1"/>
        <v/>
      </c>
      <c r="S96" s="21" t="str">
        <f ca="1"/>
        <v/>
      </c>
      <c r="T96" s="21" t="str">
        <f ca="1"/>
        <v/>
      </c>
      <c r="U96" s="21" t="str">
        <f ca="1"/>
        <v/>
      </c>
      <c r="V96" s="21" t="str">
        <f ca="1"/>
        <v/>
      </c>
      <c r="W96" s="21" t="str">
        <f ca="1"/>
        <v/>
      </c>
      <c r="X96" s="21" t="str">
        <f ca="1"/>
        <v/>
      </c>
      <c r="Y96" s="21" t="str">
        <f ca="1"/>
        <v/>
      </c>
      <c r="AA96" s="30" t="str">
        <f t="shared" si="53"/>
        <v/>
      </c>
      <c r="AC96" s="8">
        <f ca="1">IF(A96,MMULT(ExpandedModelMatrix ThisRow,ExpandedParameters),MMULT(ModelMatrix ThisRow,Parameters))</f>
        <v>13.544034836253131</v>
      </c>
      <c r="AD96" s="37">
        <f ca="1"/>
        <v>762253.7894610737</v>
      </c>
      <c r="AF96" s="31"/>
      <c r="AG96" s="31" t="b">
        <v>0</v>
      </c>
      <c r="AH96" s="41">
        <f t="shared" si="49"/>
        <v>37</v>
      </c>
      <c r="AI96" s="41">
        <f t="shared" si="50"/>
        <v>47</v>
      </c>
      <c r="AJ96" s="41">
        <v>47</v>
      </c>
      <c r="AM96" s="37" t="str">
        <f ca="1"/>
        <v/>
      </c>
      <c r="AN96" s="37" t="str">
        <f ca="1"/>
        <v/>
      </c>
      <c r="AO96" s="37" t="str">
        <f ca="1"/>
        <v/>
      </c>
      <c r="AP96" s="39" t="str">
        <f ca="1"/>
        <v/>
      </c>
      <c r="AR96" s="19">
        <v>47</v>
      </c>
      <c r="AS96" s="19">
        <v>47</v>
      </c>
      <c r="AT96" t="b">
        <v>0</v>
      </c>
      <c r="AU96" s="42" t="str">
        <v/>
      </c>
      <c r="AV96" s="42" t="str">
        <v/>
      </c>
      <c r="AW96" s="42" t="str">
        <v/>
      </c>
      <c r="AX96" s="44" t="str">
        <v/>
      </c>
      <c r="AY96" s="45" t="str">
        <v/>
      </c>
      <c r="AZ96" s="42" t="str">
        <f ca="1"/>
        <v/>
      </c>
      <c r="BA96" s="42"/>
      <c r="BB96" s="42"/>
      <c r="BC96" s="42"/>
      <c r="BD96" s="42"/>
      <c r="BE96" s="42"/>
      <c r="BF96" s="48"/>
    </row>
    <row r="97" spans="1:58" x14ac:dyDescent="0.25">
      <c r="A97" s="19" t="b">
        <f t="shared" si="40"/>
        <v>1</v>
      </c>
      <c r="B97" s="19">
        <v>48</v>
      </c>
      <c r="C97" s="21">
        <f t="shared" si="51"/>
        <v>2</v>
      </c>
      <c r="D97" s="21">
        <f t="shared" ca="1" si="52"/>
        <v>10</v>
      </c>
      <c r="E97" s="21">
        <f ca="1"/>
        <v>11</v>
      </c>
      <c r="G97" s="21">
        <v>1</v>
      </c>
      <c r="H97" s="21">
        <f ca="1"/>
        <v>-1</v>
      </c>
      <c r="I97" s="21">
        <f ca="1"/>
        <v>0</v>
      </c>
      <c r="J97" s="21">
        <f ca="1"/>
        <v>0</v>
      </c>
      <c r="K97" s="21">
        <f ca="1"/>
        <v>0</v>
      </c>
      <c r="L97" s="21">
        <f ca="1"/>
        <v>2</v>
      </c>
      <c r="M97" s="21">
        <f ca="1"/>
        <v>5</v>
      </c>
      <c r="N97" s="21">
        <f ca="1"/>
        <v>1</v>
      </c>
      <c r="O97" s="21">
        <f ca="1"/>
        <v>1</v>
      </c>
      <c r="P97" s="21" t="str">
        <f ca="1"/>
        <v/>
      </c>
      <c r="Q97" s="21" t="str">
        <f ca="1"/>
        <v/>
      </c>
      <c r="R97" s="21" t="str">
        <f ca="1"/>
        <v/>
      </c>
      <c r="S97" s="21" t="str">
        <f ca="1"/>
        <v/>
      </c>
      <c r="T97" s="21" t="str">
        <f ca="1"/>
        <v/>
      </c>
      <c r="U97" s="21" t="str">
        <f ca="1"/>
        <v/>
      </c>
      <c r="V97" s="21" t="str">
        <f ca="1"/>
        <v/>
      </c>
      <c r="W97" s="21" t="str">
        <f ca="1"/>
        <v/>
      </c>
      <c r="X97" s="21" t="str">
        <f ca="1"/>
        <v/>
      </c>
      <c r="Y97" s="21" t="str">
        <f ca="1"/>
        <v/>
      </c>
      <c r="AA97" s="30" t="str">
        <f t="shared" si="53"/>
        <v/>
      </c>
      <c r="AC97" s="8">
        <f ca="1">IF(A97,MMULT(ExpandedModelMatrix ThisRow,ExpandedParameters),MMULT(ModelMatrix ThisRow,Parameters))</f>
        <v>11.493058394659574</v>
      </c>
      <c r="AD97" s="37">
        <f ca="1"/>
        <v>98032.897947248202</v>
      </c>
      <c r="AF97" s="31"/>
      <c r="AG97" s="31" t="b">
        <v>0</v>
      </c>
      <c r="AH97" s="41">
        <f t="shared" si="49"/>
        <v>37</v>
      </c>
      <c r="AI97" s="41">
        <f t="shared" si="50"/>
        <v>48</v>
      </c>
      <c r="AJ97" s="41">
        <v>48</v>
      </c>
      <c r="AM97" s="37" t="str">
        <f ca="1"/>
        <v/>
      </c>
      <c r="AN97" s="37" t="str">
        <f ca="1"/>
        <v/>
      </c>
      <c r="AO97" s="37" t="str">
        <f ca="1"/>
        <v/>
      </c>
      <c r="AP97" s="39" t="str">
        <f ca="1"/>
        <v/>
      </c>
      <c r="AR97" s="19">
        <v>48</v>
      </c>
      <c r="AS97" s="19">
        <v>48</v>
      </c>
      <c r="AT97" t="b">
        <v>0</v>
      </c>
      <c r="AU97" s="42" t="str">
        <v/>
      </c>
      <c r="AV97" s="42" t="str">
        <v/>
      </c>
      <c r="AW97" s="42" t="str">
        <v/>
      </c>
      <c r="AX97" s="44" t="str">
        <v/>
      </c>
      <c r="AY97" s="45" t="str">
        <v/>
      </c>
      <c r="AZ97" s="42" t="str">
        <f ca="1"/>
        <v/>
      </c>
      <c r="BA97" s="42"/>
      <c r="BB97" s="42"/>
      <c r="BC97" s="42"/>
      <c r="BD97" s="42"/>
      <c r="BE97" s="42"/>
      <c r="BF97" s="48"/>
    </row>
    <row r="98" spans="1:58" x14ac:dyDescent="0.25">
      <c r="A98" s="19" t="b">
        <f t="shared" si="40"/>
        <v>1</v>
      </c>
      <c r="B98" s="19">
        <v>49</v>
      </c>
      <c r="C98" s="21">
        <f t="shared" si="51"/>
        <v>3</v>
      </c>
      <c r="D98" s="21">
        <f t="shared" ca="1" si="52"/>
        <v>1</v>
      </c>
      <c r="E98" s="21">
        <f ca="1"/>
        <v>3</v>
      </c>
      <c r="G98" s="21">
        <v>1</v>
      </c>
      <c r="H98" s="21">
        <f ca="1"/>
        <v>0</v>
      </c>
      <c r="I98" s="21">
        <f ca="1"/>
        <v>0</v>
      </c>
      <c r="J98" s="21">
        <f ca="1"/>
        <v>0</v>
      </c>
      <c r="K98" s="21">
        <f ca="1"/>
        <v>0</v>
      </c>
      <c r="L98" s="21">
        <f ca="1"/>
        <v>0</v>
      </c>
      <c r="M98" s="21">
        <f ca="1"/>
        <v>0</v>
      </c>
      <c r="N98" s="21">
        <f ca="1"/>
        <v>0</v>
      </c>
      <c r="O98" s="21">
        <f ca="1"/>
        <v>0</v>
      </c>
      <c r="P98" s="21" t="str">
        <f ca="1"/>
        <v/>
      </c>
      <c r="Q98" s="21" t="str">
        <f ca="1"/>
        <v/>
      </c>
      <c r="R98" s="21" t="str">
        <f ca="1"/>
        <v/>
      </c>
      <c r="S98" s="21" t="str">
        <f ca="1"/>
        <v/>
      </c>
      <c r="T98" s="21" t="str">
        <f ca="1"/>
        <v/>
      </c>
      <c r="U98" s="21" t="str">
        <f ca="1"/>
        <v/>
      </c>
      <c r="V98" s="21" t="str">
        <f ca="1"/>
        <v/>
      </c>
      <c r="W98" s="21" t="str">
        <f ca="1"/>
        <v/>
      </c>
      <c r="X98" s="21" t="str">
        <f ca="1"/>
        <v/>
      </c>
      <c r="Y98" s="21" t="str">
        <f ca="1"/>
        <v/>
      </c>
      <c r="AA98" s="30" t="str">
        <f t="shared" si="53"/>
        <v/>
      </c>
      <c r="AC98" s="8">
        <f ca="1">IF(A98,MMULT(ExpandedModelMatrix ThisRow,ExpandedParameters),MMULT(ModelMatrix ThisRow,Parameters))</f>
        <v>13.260354282568715</v>
      </c>
      <c r="AD98" s="37">
        <f ca="1"/>
        <v>573982.55483636889</v>
      </c>
      <c r="AF98" s="31"/>
      <c r="AG98" s="31" t="b">
        <v>0</v>
      </c>
      <c r="AH98" s="41">
        <f t="shared" si="49"/>
        <v>37</v>
      </c>
      <c r="AI98" s="41">
        <f t="shared" si="50"/>
        <v>49</v>
      </c>
      <c r="AJ98" s="41">
        <v>49</v>
      </c>
      <c r="AM98" s="37" t="str">
        <f ca="1"/>
        <v/>
      </c>
      <c r="AN98" s="37" t="str">
        <f ca="1"/>
        <v/>
      </c>
      <c r="AO98" s="37" t="str">
        <f ca="1"/>
        <v/>
      </c>
      <c r="AP98" s="39" t="str">
        <f ca="1"/>
        <v/>
      </c>
      <c r="AR98" s="19">
        <v>49</v>
      </c>
      <c r="AS98" s="19">
        <v>49</v>
      </c>
      <c r="AT98" t="b">
        <v>0</v>
      </c>
      <c r="AU98" s="42" t="str">
        <v/>
      </c>
      <c r="AV98" s="42" t="str">
        <v/>
      </c>
      <c r="AW98" s="42" t="str">
        <v/>
      </c>
      <c r="AX98" s="44" t="str">
        <v/>
      </c>
      <c r="AY98" s="45" t="str">
        <v/>
      </c>
      <c r="AZ98" s="42" t="str">
        <f ca="1"/>
        <v/>
      </c>
      <c r="BA98" s="42"/>
      <c r="BB98" s="42"/>
      <c r="BC98" s="42"/>
      <c r="BD98" s="42"/>
      <c r="BE98" s="42"/>
      <c r="BF98" s="48"/>
    </row>
    <row r="99" spans="1:58" x14ac:dyDescent="0.25">
      <c r="A99" s="19" t="b">
        <f t="shared" si="40"/>
        <v>1</v>
      </c>
      <c r="B99" s="19">
        <v>50</v>
      </c>
      <c r="C99" s="21">
        <f t="shared" si="51"/>
        <v>3</v>
      </c>
      <c r="D99" s="21">
        <f t="shared" ca="1" si="52"/>
        <v>2</v>
      </c>
      <c r="E99" s="21">
        <f ca="1"/>
        <v>4</v>
      </c>
      <c r="G99" s="21">
        <v>1</v>
      </c>
      <c r="H99" s="21">
        <f ca="1"/>
        <v>0</v>
      </c>
      <c r="I99" s="21">
        <f ca="1"/>
        <v>0</v>
      </c>
      <c r="J99" s="21">
        <f ca="1"/>
        <v>0</v>
      </c>
      <c r="K99" s="21">
        <f ca="1"/>
        <v>0</v>
      </c>
      <c r="L99" s="21">
        <f ca="1"/>
        <v>1</v>
      </c>
      <c r="M99" s="21">
        <f ca="1"/>
        <v>0</v>
      </c>
      <c r="N99" s="21">
        <f ca="1"/>
        <v>0</v>
      </c>
      <c r="O99" s="21">
        <f ca="1"/>
        <v>0</v>
      </c>
      <c r="P99" s="21" t="str">
        <f ca="1"/>
        <v/>
      </c>
      <c r="Q99" s="21" t="str">
        <f ca="1"/>
        <v/>
      </c>
      <c r="R99" s="21" t="str">
        <f ca="1"/>
        <v/>
      </c>
      <c r="S99" s="21" t="str">
        <f ca="1"/>
        <v/>
      </c>
      <c r="T99" s="21" t="str">
        <f ca="1"/>
        <v/>
      </c>
      <c r="U99" s="21" t="str">
        <f ca="1"/>
        <v/>
      </c>
      <c r="V99" s="21" t="str">
        <f ca="1"/>
        <v/>
      </c>
      <c r="W99" s="21" t="str">
        <f ca="1"/>
        <v/>
      </c>
      <c r="X99" s="21" t="str">
        <f ca="1"/>
        <v/>
      </c>
      <c r="Y99" s="21" t="str">
        <f ca="1"/>
        <v/>
      </c>
      <c r="AA99" s="30" t="str">
        <f t="shared" si="53"/>
        <v/>
      </c>
      <c r="AC99" s="8">
        <f ca="1">IF(A99,MMULT(ExpandedModelMatrix ThisRow,ExpandedParameters),MMULT(ModelMatrix ThisRow,Parameters))</f>
        <v>13.735048622392853</v>
      </c>
      <c r="AD99" s="37">
        <f ca="1"/>
        <v>922690.02458386298</v>
      </c>
      <c r="AF99" s="31"/>
      <c r="AG99" s="31" t="b">
        <v>0</v>
      </c>
      <c r="AH99" s="41">
        <f t="shared" si="49"/>
        <v>37</v>
      </c>
      <c r="AI99" s="41">
        <f t="shared" si="50"/>
        <v>50</v>
      </c>
      <c r="AJ99" s="41">
        <v>50</v>
      </c>
      <c r="AM99" s="37" t="str">
        <f ca="1"/>
        <v/>
      </c>
      <c r="AN99" s="37" t="str">
        <f ca="1"/>
        <v/>
      </c>
      <c r="AO99" s="37" t="str">
        <f ca="1"/>
        <v/>
      </c>
      <c r="AP99" s="39" t="str">
        <f ca="1"/>
        <v/>
      </c>
      <c r="AR99" s="19">
        <v>50</v>
      </c>
      <c r="AS99" s="19">
        <v>50</v>
      </c>
      <c r="AT99" t="b">
        <v>0</v>
      </c>
      <c r="AU99" s="42" t="str">
        <v/>
      </c>
      <c r="AV99" s="42" t="str">
        <v/>
      </c>
      <c r="AW99" s="42" t="str">
        <v/>
      </c>
      <c r="AX99" s="44" t="str">
        <v/>
      </c>
      <c r="AY99" s="45" t="str">
        <v/>
      </c>
      <c r="AZ99" s="42" t="str">
        <f ca="1"/>
        <v/>
      </c>
      <c r="BA99" s="42"/>
      <c r="BB99" s="42"/>
      <c r="BC99" s="42"/>
      <c r="BD99" s="42"/>
      <c r="BE99" s="42"/>
      <c r="BF99" s="48"/>
    </row>
    <row r="100" spans="1:58" x14ac:dyDescent="0.25">
      <c r="A100" s="19" t="b">
        <f t="shared" si="40"/>
        <v>1</v>
      </c>
      <c r="B100" s="19">
        <v>51</v>
      </c>
      <c r="C100" s="21">
        <f t="shared" si="51"/>
        <v>3</v>
      </c>
      <c r="D100" s="21">
        <f t="shared" ca="1" si="52"/>
        <v>3</v>
      </c>
      <c r="E100" s="21">
        <f ca="1"/>
        <v>5</v>
      </c>
      <c r="G100" s="21">
        <v>1</v>
      </c>
      <c r="H100" s="21">
        <f ca="1"/>
        <v>0</v>
      </c>
      <c r="I100" s="21">
        <f ca="1"/>
        <v>0</v>
      </c>
      <c r="J100" s="21">
        <f ca="1"/>
        <v>0</v>
      </c>
      <c r="K100" s="21">
        <f ca="1"/>
        <v>0</v>
      </c>
      <c r="L100" s="21">
        <f ca="1"/>
        <v>2</v>
      </c>
      <c r="M100" s="21">
        <f ca="1"/>
        <v>0</v>
      </c>
      <c r="N100" s="21">
        <f ca="1"/>
        <v>0</v>
      </c>
      <c r="O100" s="21">
        <f ca="1"/>
        <v>0</v>
      </c>
      <c r="P100" s="21" t="str">
        <f ca="1"/>
        <v/>
      </c>
      <c r="Q100" s="21" t="str">
        <f ca="1"/>
        <v/>
      </c>
      <c r="R100" s="21" t="str">
        <f ca="1"/>
        <v/>
      </c>
      <c r="S100" s="21" t="str">
        <f ca="1"/>
        <v/>
      </c>
      <c r="T100" s="21" t="str">
        <f ca="1"/>
        <v/>
      </c>
      <c r="U100" s="21" t="str">
        <f ca="1"/>
        <v/>
      </c>
      <c r="V100" s="21" t="str">
        <f ca="1"/>
        <v/>
      </c>
      <c r="W100" s="21" t="str">
        <f ca="1"/>
        <v/>
      </c>
      <c r="X100" s="21" t="str">
        <f ca="1"/>
        <v/>
      </c>
      <c r="Y100" s="21" t="str">
        <f ca="1"/>
        <v/>
      </c>
      <c r="AA100" s="30" t="str">
        <f t="shared" si="53"/>
        <v/>
      </c>
      <c r="AC100" s="8">
        <f ca="1">IF(A100,MMULT(ExpandedModelMatrix ThisRow,ExpandedParameters),MMULT(ModelMatrix ThisRow,Parameters))</f>
        <v>14.209742962216989</v>
      </c>
      <c r="AD100" s="37">
        <f ca="1"/>
        <v>1483245.2211187379</v>
      </c>
      <c r="AF100" s="31"/>
      <c r="AG100" s="31" t="b">
        <v>0</v>
      </c>
      <c r="AH100" s="41">
        <f t="shared" si="49"/>
        <v>37</v>
      </c>
      <c r="AI100" s="41">
        <f t="shared" si="50"/>
        <v>51</v>
      </c>
      <c r="AJ100" s="41">
        <v>51</v>
      </c>
      <c r="AM100" s="37" t="str">
        <f ca="1"/>
        <v/>
      </c>
      <c r="AN100" s="37" t="str">
        <f ca="1"/>
        <v/>
      </c>
      <c r="AO100" s="37" t="str">
        <f ca="1"/>
        <v/>
      </c>
      <c r="AP100" s="39" t="str">
        <f ca="1"/>
        <v/>
      </c>
      <c r="AR100" s="19">
        <v>51</v>
      </c>
      <c r="AS100" s="19">
        <v>51</v>
      </c>
      <c r="AT100" t="b">
        <v>0</v>
      </c>
      <c r="AU100" s="42" t="str">
        <v/>
      </c>
      <c r="AV100" s="42" t="str">
        <v/>
      </c>
      <c r="AW100" s="42" t="str">
        <v/>
      </c>
      <c r="AX100" s="44" t="str">
        <v/>
      </c>
      <c r="AY100" s="45" t="str">
        <v/>
      </c>
      <c r="AZ100" s="42" t="str">
        <f ca="1"/>
        <v/>
      </c>
      <c r="BA100" s="42"/>
      <c r="BB100" s="42"/>
      <c r="BC100" s="42"/>
      <c r="BD100" s="42"/>
      <c r="BE100" s="42"/>
      <c r="BF100" s="48"/>
    </row>
    <row r="101" spans="1:58" x14ac:dyDescent="0.25">
      <c r="A101" s="19" t="b">
        <f t="shared" si="40"/>
        <v>1</v>
      </c>
      <c r="B101" s="19">
        <v>52</v>
      </c>
      <c r="C101" s="21">
        <f t="shared" si="51"/>
        <v>3</v>
      </c>
      <c r="D101" s="21">
        <f t="shared" ca="1" si="52"/>
        <v>6</v>
      </c>
      <c r="E101" s="21">
        <f ca="1"/>
        <v>8</v>
      </c>
      <c r="G101" s="21">
        <v>1</v>
      </c>
      <c r="H101" s="21">
        <f ca="1"/>
        <v>0</v>
      </c>
      <c r="I101" s="21">
        <f ca="1"/>
        <v>0</v>
      </c>
      <c r="J101" s="21">
        <f ca="1"/>
        <v>0</v>
      </c>
      <c r="K101" s="21">
        <f ca="1"/>
        <v>0</v>
      </c>
      <c r="L101" s="21">
        <f ca="1"/>
        <v>2</v>
      </c>
      <c r="M101" s="21">
        <f ca="1"/>
        <v>3</v>
      </c>
      <c r="N101" s="21">
        <f ca="1"/>
        <v>0</v>
      </c>
      <c r="O101" s="21">
        <f ca="1"/>
        <v>0</v>
      </c>
      <c r="P101" s="21" t="str">
        <f ca="1"/>
        <v/>
      </c>
      <c r="Q101" s="21" t="str">
        <f ca="1"/>
        <v/>
      </c>
      <c r="R101" s="21" t="str">
        <f ca="1"/>
        <v/>
      </c>
      <c r="S101" s="21" t="str">
        <f ca="1"/>
        <v/>
      </c>
      <c r="T101" s="21" t="str">
        <f ca="1"/>
        <v/>
      </c>
      <c r="U101" s="21" t="str">
        <f ca="1"/>
        <v/>
      </c>
      <c r="V101" s="21" t="str">
        <f ca="1"/>
        <v/>
      </c>
      <c r="W101" s="21" t="str">
        <f ca="1"/>
        <v/>
      </c>
      <c r="X101" s="21" t="str">
        <f ca="1"/>
        <v/>
      </c>
      <c r="Y101" s="21" t="str">
        <f ca="1"/>
        <v/>
      </c>
      <c r="AA101" s="30" t="str">
        <f t="shared" si="53"/>
        <v/>
      </c>
      <c r="AC101" s="8">
        <f ca="1">IF(A101,MMULT(ExpandedModelMatrix ThisRow,ExpandedParameters),MMULT(ModelMatrix ThisRow,Parameters))</f>
        <v>13.312299811086525</v>
      </c>
      <c r="AD101" s="37">
        <f ca="1"/>
        <v>604586.36627803242</v>
      </c>
      <c r="AF101" s="31"/>
      <c r="AG101" s="31" t="b">
        <v>0</v>
      </c>
      <c r="AH101" s="41">
        <f t="shared" si="49"/>
        <v>37</v>
      </c>
      <c r="AI101" s="41">
        <f t="shared" si="50"/>
        <v>52</v>
      </c>
      <c r="AJ101" s="41">
        <v>52</v>
      </c>
      <c r="AM101" s="37" t="str">
        <f ca="1"/>
        <v/>
      </c>
      <c r="AN101" s="37" t="str">
        <f ca="1"/>
        <v/>
      </c>
      <c r="AO101" s="37" t="str">
        <f ca="1"/>
        <v/>
      </c>
      <c r="AP101" s="39" t="str">
        <f ca="1"/>
        <v/>
      </c>
      <c r="AR101" s="19">
        <v>52</v>
      </c>
      <c r="AS101" s="19">
        <v>52</v>
      </c>
      <c r="AT101" t="b">
        <v>0</v>
      </c>
      <c r="AU101" s="42" t="str">
        <v/>
      </c>
      <c r="AV101" s="42" t="str">
        <v/>
      </c>
      <c r="AW101" s="42" t="str">
        <v/>
      </c>
      <c r="AX101" s="44" t="str">
        <v/>
      </c>
      <c r="AY101" s="45" t="str">
        <v/>
      </c>
      <c r="AZ101" s="42" t="str">
        <f ca="1"/>
        <v/>
      </c>
      <c r="BA101" s="42"/>
      <c r="BB101" s="42"/>
      <c r="BC101" s="42"/>
      <c r="BD101" s="42"/>
      <c r="BE101" s="42"/>
      <c r="BF101" s="48"/>
    </row>
    <row r="102" spans="1:58" x14ac:dyDescent="0.25">
      <c r="A102" s="19" t="b">
        <f t="shared" si="40"/>
        <v>1</v>
      </c>
      <c r="B102" s="19">
        <v>53</v>
      </c>
      <c r="C102" s="21">
        <f t="shared" si="51"/>
        <v>3</v>
      </c>
      <c r="D102" s="21">
        <f t="shared" ca="1" si="52"/>
        <v>9</v>
      </c>
      <c r="E102" s="21">
        <f ca="1"/>
        <v>11</v>
      </c>
      <c r="G102" s="21">
        <v>1</v>
      </c>
      <c r="H102" s="21">
        <f ca="1"/>
        <v>0</v>
      </c>
      <c r="I102" s="21">
        <f ca="1"/>
        <v>0</v>
      </c>
      <c r="J102" s="21">
        <f ca="1"/>
        <v>0</v>
      </c>
      <c r="K102" s="21">
        <f ca="1"/>
        <v>0</v>
      </c>
      <c r="L102" s="21">
        <f ca="1"/>
        <v>2</v>
      </c>
      <c r="M102" s="21">
        <f ca="1"/>
        <v>5</v>
      </c>
      <c r="N102" s="21">
        <f ca="1"/>
        <v>1</v>
      </c>
      <c r="O102" s="21">
        <f ca="1"/>
        <v>0</v>
      </c>
      <c r="P102" s="21" t="str">
        <f ca="1"/>
        <v/>
      </c>
      <c r="Q102" s="21" t="str">
        <f ca="1"/>
        <v/>
      </c>
      <c r="R102" s="21" t="str">
        <f ca="1"/>
        <v/>
      </c>
      <c r="S102" s="21" t="str">
        <f ca="1"/>
        <v/>
      </c>
      <c r="T102" s="21" t="str">
        <f ca="1"/>
        <v/>
      </c>
      <c r="U102" s="21" t="str">
        <f ca="1"/>
        <v/>
      </c>
      <c r="V102" s="21" t="str">
        <f ca="1"/>
        <v/>
      </c>
      <c r="W102" s="21" t="str">
        <f ca="1"/>
        <v/>
      </c>
      <c r="X102" s="21" t="str">
        <f ca="1"/>
        <v/>
      </c>
      <c r="Y102" s="21" t="str">
        <f ca="1"/>
        <v/>
      </c>
      <c r="AA102" s="30" t="str">
        <f t="shared" si="53"/>
        <v/>
      </c>
      <c r="AC102" s="8">
        <f ca="1">IF(A102,MMULT(ExpandedModelMatrix ThisRow,ExpandedParameters),MMULT(ModelMatrix ThisRow,Parameters))</f>
        <v>13.210269103426274</v>
      </c>
      <c r="AD102" s="37">
        <f ca="1"/>
        <v>545942.59040818014</v>
      </c>
      <c r="AF102" s="31"/>
      <c r="AG102" s="31" t="b">
        <v>0</v>
      </c>
      <c r="AH102" s="41">
        <f t="shared" si="49"/>
        <v>37</v>
      </c>
      <c r="AI102" s="41">
        <f t="shared" si="50"/>
        <v>53</v>
      </c>
      <c r="AJ102" s="41">
        <v>53</v>
      </c>
      <c r="AM102" s="37" t="str">
        <f ca="1"/>
        <v/>
      </c>
      <c r="AN102" s="37" t="str">
        <f ca="1"/>
        <v/>
      </c>
      <c r="AO102" s="37" t="str">
        <f ca="1"/>
        <v/>
      </c>
      <c r="AP102" s="39" t="str">
        <f ca="1"/>
        <v/>
      </c>
      <c r="AR102" s="19">
        <v>53</v>
      </c>
      <c r="AS102" s="19">
        <v>53</v>
      </c>
      <c r="AT102" t="b">
        <v>0</v>
      </c>
      <c r="AU102" s="42" t="str">
        <v/>
      </c>
      <c r="AV102" s="42" t="str">
        <v/>
      </c>
      <c r="AW102" s="42" t="str">
        <v/>
      </c>
      <c r="AX102" s="44" t="str">
        <v/>
      </c>
      <c r="AY102" s="45" t="str">
        <v/>
      </c>
      <c r="AZ102" s="42" t="str">
        <f ca="1"/>
        <v/>
      </c>
      <c r="BA102" s="42"/>
      <c r="BB102" s="42"/>
      <c r="BC102" s="42"/>
      <c r="BD102" s="42"/>
      <c r="BE102" s="42"/>
      <c r="BF102" s="48"/>
    </row>
    <row r="103" spans="1:58" x14ac:dyDescent="0.25">
      <c r="A103" s="19" t="b">
        <f t="shared" si="40"/>
        <v>1</v>
      </c>
      <c r="B103" s="19">
        <v>54</v>
      </c>
      <c r="C103" s="21">
        <f t="shared" si="51"/>
        <v>3</v>
      </c>
      <c r="D103" s="21">
        <f t="shared" ca="1" si="52"/>
        <v>10</v>
      </c>
      <c r="E103" s="21">
        <f ca="1"/>
        <v>12</v>
      </c>
      <c r="G103" s="21">
        <v>1</v>
      </c>
      <c r="H103" s="21">
        <f ca="1"/>
        <v>0</v>
      </c>
      <c r="I103" s="21">
        <f ca="1"/>
        <v>0</v>
      </c>
      <c r="J103" s="21">
        <f ca="1"/>
        <v>0</v>
      </c>
      <c r="K103" s="21">
        <f ca="1"/>
        <v>0</v>
      </c>
      <c r="L103" s="21">
        <f ca="1"/>
        <v>2</v>
      </c>
      <c r="M103" s="21">
        <f ca="1"/>
        <v>5</v>
      </c>
      <c r="N103" s="21">
        <f ca="1"/>
        <v>1</v>
      </c>
      <c r="O103" s="21">
        <f ca="1"/>
        <v>1</v>
      </c>
      <c r="P103" s="21" t="str">
        <f ca="1"/>
        <v/>
      </c>
      <c r="Q103" s="21" t="str">
        <f ca="1"/>
        <v/>
      </c>
      <c r="R103" s="21" t="str">
        <f ca="1"/>
        <v/>
      </c>
      <c r="S103" s="21" t="str">
        <f ca="1"/>
        <v/>
      </c>
      <c r="T103" s="21" t="str">
        <f ca="1"/>
        <v/>
      </c>
      <c r="U103" s="21" t="str">
        <f ca="1"/>
        <v/>
      </c>
      <c r="V103" s="21" t="str">
        <f ca="1"/>
        <v/>
      </c>
      <c r="W103" s="21" t="str">
        <f ca="1"/>
        <v/>
      </c>
      <c r="X103" s="21" t="str">
        <f ca="1"/>
        <v/>
      </c>
      <c r="Y103" s="21" t="str">
        <f ca="1"/>
        <v/>
      </c>
      <c r="AA103" s="30" t="str">
        <f t="shared" si="53"/>
        <v/>
      </c>
      <c r="AC103" s="8">
        <f ca="1">IF(A103,MMULT(ExpandedModelMatrix ThisRow,ExpandedParameters),MMULT(ModelMatrix ThisRow,Parameters))</f>
        <v>11.859618803579945</v>
      </c>
      <c r="AD103" s="37">
        <f ca="1"/>
        <v>141438.29222251679</v>
      </c>
      <c r="AF103" s="31"/>
      <c r="AG103" s="31" t="b">
        <v>0</v>
      </c>
      <c r="AH103" s="41">
        <f t="shared" si="49"/>
        <v>37</v>
      </c>
      <c r="AI103" s="41">
        <f t="shared" si="50"/>
        <v>54</v>
      </c>
      <c r="AJ103" s="41">
        <v>54</v>
      </c>
      <c r="AM103" s="37" t="str">
        <f ca="1"/>
        <v/>
      </c>
      <c r="AN103" s="37" t="str">
        <f ca="1"/>
        <v/>
      </c>
      <c r="AO103" s="37" t="str">
        <f ca="1"/>
        <v/>
      </c>
      <c r="AP103" s="39" t="str">
        <f ca="1"/>
        <v/>
      </c>
      <c r="AR103" s="19">
        <v>54</v>
      </c>
      <c r="AS103" s="19">
        <v>54</v>
      </c>
      <c r="AT103" t="b">
        <v>0</v>
      </c>
      <c r="AU103" s="42" t="str">
        <v/>
      </c>
      <c r="AV103" s="42" t="str">
        <v/>
      </c>
      <c r="AW103" s="42" t="str">
        <v/>
      </c>
      <c r="AX103" s="44" t="str">
        <v/>
      </c>
      <c r="AY103" s="45" t="str">
        <v/>
      </c>
      <c r="AZ103" s="42"/>
      <c r="BA103" s="42"/>
      <c r="BB103" s="42"/>
      <c r="BC103" s="42"/>
      <c r="BD103" s="42"/>
      <c r="BE103" s="42"/>
    </row>
    <row r="104" spans="1:58" x14ac:dyDescent="0.25">
      <c r="A104" s="19" t="b">
        <f t="shared" si="40"/>
        <v>1</v>
      </c>
      <c r="B104" s="19">
        <v>55</v>
      </c>
      <c r="C104" s="21">
        <f t="shared" si="51"/>
        <v>4</v>
      </c>
      <c r="D104" s="21">
        <f t="shared" ca="1" si="52"/>
        <v>1</v>
      </c>
      <c r="E104" s="21">
        <f ca="1"/>
        <v>4</v>
      </c>
      <c r="G104" s="21">
        <v>1</v>
      </c>
      <c r="H104" s="21">
        <f ca="1"/>
        <v>0</v>
      </c>
      <c r="I104" s="21">
        <f ca="1"/>
        <v>1</v>
      </c>
      <c r="J104" s="21">
        <f ca="1"/>
        <v>0</v>
      </c>
      <c r="K104" s="21">
        <f ca="1"/>
        <v>0</v>
      </c>
      <c r="L104" s="21">
        <f ca="1"/>
        <v>0</v>
      </c>
      <c r="M104" s="21">
        <f ca="1"/>
        <v>0</v>
      </c>
      <c r="N104" s="21">
        <f ca="1"/>
        <v>0</v>
      </c>
      <c r="O104" s="21">
        <f ca="1"/>
        <v>0</v>
      </c>
      <c r="P104" s="21" t="str">
        <f ca="1"/>
        <v/>
      </c>
      <c r="Q104" s="21" t="str">
        <f ca="1"/>
        <v/>
      </c>
      <c r="R104" s="21" t="str">
        <f ca="1"/>
        <v/>
      </c>
      <c r="S104" s="21" t="str">
        <f ca="1"/>
        <v/>
      </c>
      <c r="T104" s="21" t="str">
        <f ca="1"/>
        <v/>
      </c>
      <c r="U104" s="21" t="str">
        <f ca="1"/>
        <v/>
      </c>
      <c r="V104" s="21" t="str">
        <f ca="1"/>
        <v/>
      </c>
      <c r="W104" s="21" t="str">
        <f ca="1"/>
        <v/>
      </c>
      <c r="X104" s="21" t="str">
        <f ca="1"/>
        <v/>
      </c>
      <c r="Y104" s="21" t="str">
        <f ca="1"/>
        <v/>
      </c>
      <c r="AA104" s="30" t="str">
        <f t="shared" si="53"/>
        <v/>
      </c>
      <c r="AC104" s="8">
        <f ca="1">IF(A104,MMULT(ExpandedModelMatrix ThisRow,ExpandedParameters),MMULT(ModelMatrix ThisRow,Parameters))</f>
        <v>12.654415583113494</v>
      </c>
      <c r="AD104" s="37">
        <f ca="1"/>
        <v>313143.10926014866</v>
      </c>
      <c r="AF104" s="31"/>
      <c r="AG104" s="31" t="b">
        <v>0</v>
      </c>
      <c r="AH104" s="41">
        <f t="shared" si="49"/>
        <v>37</v>
      </c>
      <c r="AI104" s="41">
        <f t="shared" si="50"/>
        <v>55</v>
      </c>
      <c r="AJ104" s="41">
        <v>55</v>
      </c>
      <c r="AM104" s="37" t="str">
        <f ca="1"/>
        <v/>
      </c>
      <c r="AN104" s="37" t="str">
        <f ca="1"/>
        <v/>
      </c>
      <c r="AO104" s="37" t="str">
        <f ca="1"/>
        <v/>
      </c>
      <c r="AP104" s="39" t="str">
        <f ca="1"/>
        <v/>
      </c>
      <c r="AR104" s="19">
        <v>55</v>
      </c>
      <c r="AS104" s="19">
        <v>55</v>
      </c>
      <c r="AT104" t="b">
        <v>0</v>
      </c>
      <c r="AU104" s="42" t="str">
        <v/>
      </c>
      <c r="AV104" s="42" t="str">
        <v/>
      </c>
      <c r="AW104" s="42" t="str">
        <v/>
      </c>
      <c r="AX104" s="44" t="str">
        <v/>
      </c>
      <c r="AY104" s="45" t="str">
        <v/>
      </c>
      <c r="AZ104" s="42"/>
      <c r="BA104" s="42"/>
      <c r="BB104" s="42"/>
      <c r="BC104" s="42"/>
      <c r="BD104" s="42"/>
      <c r="BE104" s="42"/>
      <c r="BF104" s="48"/>
    </row>
    <row r="105" spans="1:58" x14ac:dyDescent="0.25">
      <c r="A105" s="19" t="b">
        <f t="shared" si="40"/>
        <v>1</v>
      </c>
      <c r="B105" s="19">
        <v>56</v>
      </c>
      <c r="C105" s="21">
        <f t="shared" si="51"/>
        <v>4</v>
      </c>
      <c r="D105" s="21">
        <f t="shared" ca="1" si="52"/>
        <v>2</v>
      </c>
      <c r="E105" s="21">
        <f ca="1"/>
        <v>5</v>
      </c>
      <c r="G105" s="21">
        <v>1</v>
      </c>
      <c r="H105" s="21">
        <f ca="1"/>
        <v>0</v>
      </c>
      <c r="I105" s="21">
        <f ca="1"/>
        <v>1</v>
      </c>
      <c r="J105" s="21">
        <f ca="1"/>
        <v>0</v>
      </c>
      <c r="K105" s="21">
        <f ca="1"/>
        <v>0</v>
      </c>
      <c r="L105" s="21">
        <f ca="1"/>
        <v>1</v>
      </c>
      <c r="M105" s="21">
        <f ca="1"/>
        <v>0</v>
      </c>
      <c r="N105" s="21">
        <f ca="1"/>
        <v>0</v>
      </c>
      <c r="O105" s="21">
        <f ca="1"/>
        <v>0</v>
      </c>
      <c r="P105" s="21" t="str">
        <f ca="1"/>
        <v/>
      </c>
      <c r="Q105" s="21" t="str">
        <f ca="1"/>
        <v/>
      </c>
      <c r="R105" s="21" t="str">
        <f ca="1"/>
        <v/>
      </c>
      <c r="S105" s="21" t="str">
        <f ca="1"/>
        <v/>
      </c>
      <c r="T105" s="21" t="str">
        <f ca="1"/>
        <v/>
      </c>
      <c r="U105" s="21" t="str">
        <f ca="1"/>
        <v/>
      </c>
      <c r="V105" s="21" t="str">
        <f ca="1"/>
        <v/>
      </c>
      <c r="W105" s="21" t="str">
        <f ca="1"/>
        <v/>
      </c>
      <c r="X105" s="21" t="str">
        <f ca="1"/>
        <v/>
      </c>
      <c r="Y105" s="21" t="str">
        <f ca="1"/>
        <v/>
      </c>
      <c r="AA105" s="30" t="str">
        <f t="shared" si="53"/>
        <v/>
      </c>
      <c r="AC105" s="8">
        <f ca="1">IF(A105,MMULT(ExpandedModelMatrix ThisRow,ExpandedParameters),MMULT(ModelMatrix ThisRow,Parameters))</f>
        <v>13.129109922937632</v>
      </c>
      <c r="AD105" s="37">
        <f ca="1"/>
        <v>503384.67736860621</v>
      </c>
      <c r="AF105" s="31"/>
      <c r="AG105" s="31" t="b">
        <v>0</v>
      </c>
      <c r="AH105" s="41">
        <f t="shared" si="49"/>
        <v>37</v>
      </c>
      <c r="AI105" s="41">
        <f t="shared" si="50"/>
        <v>56</v>
      </c>
      <c r="AJ105" s="41">
        <v>56</v>
      </c>
      <c r="AM105" s="37" t="str">
        <f ca="1"/>
        <v/>
      </c>
      <c r="AN105" s="37" t="str">
        <f ca="1"/>
        <v/>
      </c>
      <c r="AO105" s="37" t="str">
        <f ca="1"/>
        <v/>
      </c>
      <c r="AP105" s="39" t="str">
        <f ca="1"/>
        <v/>
      </c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</row>
    <row r="106" spans="1:58" x14ac:dyDescent="0.25">
      <c r="A106" s="19" t="b">
        <f t="shared" si="40"/>
        <v>1</v>
      </c>
      <c r="B106" s="19">
        <v>57</v>
      </c>
      <c r="C106" s="21">
        <f t="shared" si="51"/>
        <v>4</v>
      </c>
      <c r="D106" s="21">
        <f t="shared" ca="1" si="52"/>
        <v>4</v>
      </c>
      <c r="E106" s="21">
        <f ca="1"/>
        <v>7</v>
      </c>
      <c r="G106" s="21">
        <v>1</v>
      </c>
      <c r="H106" s="21">
        <f ca="1"/>
        <v>0</v>
      </c>
      <c r="I106" s="21">
        <f ca="1"/>
        <v>1</v>
      </c>
      <c r="J106" s="21">
        <f ca="1"/>
        <v>0</v>
      </c>
      <c r="K106" s="21">
        <f ca="1"/>
        <v>0</v>
      </c>
      <c r="L106" s="21">
        <f ca="1"/>
        <v>2</v>
      </c>
      <c r="M106" s="21">
        <f ca="1"/>
        <v>1</v>
      </c>
      <c r="N106" s="21">
        <f ca="1"/>
        <v>0</v>
      </c>
      <c r="O106" s="21">
        <f ca="1"/>
        <v>0</v>
      </c>
      <c r="P106" s="21" t="str">
        <f ca="1"/>
        <v/>
      </c>
      <c r="Q106" s="21" t="str">
        <f ca="1"/>
        <v/>
      </c>
      <c r="R106" s="21" t="str">
        <f ca="1"/>
        <v/>
      </c>
      <c r="S106" s="21" t="str">
        <f ca="1"/>
        <v/>
      </c>
      <c r="T106" s="21" t="str">
        <f ca="1"/>
        <v/>
      </c>
      <c r="U106" s="21" t="str">
        <f ca="1"/>
        <v/>
      </c>
      <c r="V106" s="21" t="str">
        <f ca="1"/>
        <v/>
      </c>
      <c r="W106" s="21" t="str">
        <f ca="1"/>
        <v/>
      </c>
      <c r="X106" s="21" t="str">
        <f ca="1"/>
        <v/>
      </c>
      <c r="Y106" s="21" t="str">
        <f ca="1"/>
        <v/>
      </c>
      <c r="AA106" s="30" t="str">
        <f t="shared" si="53"/>
        <v/>
      </c>
      <c r="AC106" s="8">
        <f ca="1">IF(A106,MMULT(ExpandedModelMatrix ThisRow,ExpandedParameters),MMULT(ModelMatrix ThisRow,Parameters))</f>
        <v>13.304656545718281</v>
      </c>
      <c r="AD106" s="37">
        <f ca="1"/>
        <v>599982.96715376794</v>
      </c>
      <c r="AF106" s="31"/>
      <c r="AG106" s="31" t="b">
        <v>0</v>
      </c>
      <c r="AH106" s="41">
        <f t="shared" si="49"/>
        <v>37</v>
      </c>
      <c r="AI106" s="41">
        <f t="shared" si="50"/>
        <v>57</v>
      </c>
      <c r="AJ106" s="41">
        <v>57</v>
      </c>
      <c r="AM106" s="37" t="str">
        <f ca="1"/>
        <v/>
      </c>
      <c r="AN106" s="37" t="str">
        <f ca="1"/>
        <v/>
      </c>
      <c r="AO106" s="37" t="str">
        <f ca="1"/>
        <v/>
      </c>
      <c r="AP106" s="39" t="str">
        <f ca="1"/>
        <v/>
      </c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</row>
    <row r="107" spans="1:58" x14ac:dyDescent="0.25">
      <c r="A107" s="19" t="b">
        <f t="shared" si="40"/>
        <v>1</v>
      </c>
      <c r="B107" s="19">
        <v>58</v>
      </c>
      <c r="C107" s="21">
        <f t="shared" si="51"/>
        <v>4</v>
      </c>
      <c r="D107" s="21">
        <f t="shared" ca="1" si="52"/>
        <v>8</v>
      </c>
      <c r="E107" s="21">
        <f ca="1"/>
        <v>11</v>
      </c>
      <c r="G107" s="21">
        <v>1</v>
      </c>
      <c r="H107" s="21">
        <f ca="1"/>
        <v>0</v>
      </c>
      <c r="I107" s="21">
        <f ca="1"/>
        <v>1</v>
      </c>
      <c r="J107" s="21">
        <f ca="1"/>
        <v>0</v>
      </c>
      <c r="K107" s="21">
        <f ca="1"/>
        <v>0</v>
      </c>
      <c r="L107" s="21">
        <f ca="1"/>
        <v>2</v>
      </c>
      <c r="M107" s="21">
        <f ca="1"/>
        <v>5</v>
      </c>
      <c r="N107" s="21">
        <f ca="1"/>
        <v>0</v>
      </c>
      <c r="O107" s="21">
        <f ca="1"/>
        <v>0</v>
      </c>
      <c r="P107" s="21" t="str">
        <f ca="1"/>
        <v/>
      </c>
      <c r="Q107" s="21" t="str">
        <f ca="1"/>
        <v/>
      </c>
      <c r="R107" s="21" t="str">
        <f ca="1"/>
        <v/>
      </c>
      <c r="S107" s="21" t="str">
        <f ca="1"/>
        <v/>
      </c>
      <c r="T107" s="21" t="str">
        <f ca="1"/>
        <v/>
      </c>
      <c r="U107" s="21" t="str">
        <f ca="1"/>
        <v/>
      </c>
      <c r="V107" s="21" t="str">
        <f ca="1"/>
        <v/>
      </c>
      <c r="W107" s="21" t="str">
        <f ca="1"/>
        <v/>
      </c>
      <c r="X107" s="21" t="str">
        <f ca="1"/>
        <v/>
      </c>
      <c r="Y107" s="21" t="str">
        <f ca="1"/>
        <v/>
      </c>
      <c r="AA107" s="30" t="str">
        <f t="shared" si="53"/>
        <v/>
      </c>
      <c r="AC107" s="8">
        <f ca="1">IF(A107,MMULT(ExpandedModelMatrix ThisRow,ExpandedParameters),MMULT(ModelMatrix ThisRow,Parameters))</f>
        <v>12.10806567754433</v>
      </c>
      <c r="AD107" s="37">
        <f ca="1"/>
        <v>181328.51725184085</v>
      </c>
      <c r="AF107" s="31"/>
      <c r="AG107" s="31" t="b">
        <v>0</v>
      </c>
      <c r="AH107" s="41">
        <f t="shared" si="49"/>
        <v>37</v>
      </c>
      <c r="AI107" s="41">
        <f t="shared" si="50"/>
        <v>58</v>
      </c>
      <c r="AJ107" s="41">
        <v>58</v>
      </c>
      <c r="AM107" s="37" t="str">
        <f ca="1"/>
        <v/>
      </c>
      <c r="AN107" s="37" t="str">
        <f ca="1"/>
        <v/>
      </c>
      <c r="AO107" s="37" t="str">
        <f ca="1"/>
        <v/>
      </c>
      <c r="AP107" s="39" t="str">
        <f ca="1"/>
        <v/>
      </c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</row>
    <row r="108" spans="1:58" x14ac:dyDescent="0.25">
      <c r="A108" s="19" t="b">
        <f t="shared" si="40"/>
        <v>1</v>
      </c>
      <c r="B108" s="19">
        <v>59</v>
      </c>
      <c r="C108" s="21">
        <f t="shared" si="51"/>
        <v>4</v>
      </c>
      <c r="D108" s="21">
        <f t="shared" ca="1" si="52"/>
        <v>9</v>
      </c>
      <c r="E108" s="21">
        <f ca="1"/>
        <v>12</v>
      </c>
      <c r="G108" s="21">
        <v>1</v>
      </c>
      <c r="H108" s="21">
        <f ca="1"/>
        <v>0</v>
      </c>
      <c r="I108" s="21">
        <f ca="1"/>
        <v>1</v>
      </c>
      <c r="J108" s="21">
        <f ca="1"/>
        <v>0</v>
      </c>
      <c r="K108" s="21">
        <f ca="1"/>
        <v>0</v>
      </c>
      <c r="L108" s="21">
        <f ca="1"/>
        <v>2</v>
      </c>
      <c r="M108" s="21">
        <f ca="1"/>
        <v>5</v>
      </c>
      <c r="N108" s="21">
        <f ca="1"/>
        <v>1</v>
      </c>
      <c r="O108" s="21">
        <f ca="1"/>
        <v>0</v>
      </c>
      <c r="P108" s="21" t="str">
        <f ca="1"/>
        <v/>
      </c>
      <c r="Q108" s="21" t="str">
        <f ca="1"/>
        <v/>
      </c>
      <c r="R108" s="21" t="str">
        <f ca="1"/>
        <v/>
      </c>
      <c r="S108" s="21" t="str">
        <f ca="1"/>
        <v/>
      </c>
      <c r="T108" s="21" t="str">
        <f ca="1"/>
        <v/>
      </c>
      <c r="U108" s="21" t="str">
        <f ca="1"/>
        <v/>
      </c>
      <c r="V108" s="21" t="str">
        <f ca="1"/>
        <v/>
      </c>
      <c r="W108" s="21" t="str">
        <f ca="1"/>
        <v/>
      </c>
      <c r="X108" s="21" t="str">
        <f ca="1"/>
        <v/>
      </c>
      <c r="Y108" s="21" t="str">
        <f ca="1"/>
        <v/>
      </c>
      <c r="AA108" s="30" t="str">
        <f t="shared" si="53"/>
        <v/>
      </c>
      <c r="AC108" s="8">
        <f ca="1">IF(A108,MMULT(ExpandedModelMatrix ThisRow,ExpandedParameters),MMULT(ModelMatrix ThisRow,Parameters))</f>
        <v>12.604330403971055</v>
      </c>
      <c r="AD108" s="37">
        <f ca="1"/>
        <v>297845.56829727074</v>
      </c>
      <c r="AF108" s="31"/>
      <c r="AG108" s="31" t="b">
        <v>0</v>
      </c>
      <c r="AH108" s="41">
        <f t="shared" si="49"/>
        <v>37</v>
      </c>
      <c r="AI108" s="41">
        <f t="shared" si="50"/>
        <v>59</v>
      </c>
      <c r="AJ108" s="41">
        <v>59</v>
      </c>
      <c r="AM108" s="37" t="str">
        <f ca="1"/>
        <v/>
      </c>
      <c r="AN108" s="37" t="str">
        <f ca="1"/>
        <v/>
      </c>
      <c r="AO108" s="37" t="str">
        <f ca="1"/>
        <v/>
      </c>
      <c r="AP108" s="39" t="str">
        <f ca="1"/>
        <v/>
      </c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</row>
    <row r="109" spans="1:58" x14ac:dyDescent="0.25">
      <c r="A109" s="19" t="b">
        <f t="shared" si="40"/>
        <v>1</v>
      </c>
      <c r="B109" s="19">
        <v>60</v>
      </c>
      <c r="C109" s="21">
        <f t="shared" si="51"/>
        <v>4</v>
      </c>
      <c r="D109" s="21">
        <f t="shared" ca="1" si="52"/>
        <v>10</v>
      </c>
      <c r="E109" s="21">
        <f ca="1"/>
        <v>13</v>
      </c>
      <c r="G109" s="21">
        <v>1</v>
      </c>
      <c r="H109" s="21">
        <f ca="1"/>
        <v>0</v>
      </c>
      <c r="I109" s="21">
        <f ca="1"/>
        <v>1</v>
      </c>
      <c r="J109" s="21">
        <f ca="1"/>
        <v>0</v>
      </c>
      <c r="K109" s="21">
        <f ca="1"/>
        <v>0</v>
      </c>
      <c r="L109" s="21">
        <f ca="1"/>
        <v>2</v>
      </c>
      <c r="M109" s="21">
        <f ca="1"/>
        <v>5</v>
      </c>
      <c r="N109" s="21">
        <f ca="1"/>
        <v>1</v>
      </c>
      <c r="O109" s="21">
        <f ca="1"/>
        <v>1</v>
      </c>
      <c r="P109" s="21" t="str">
        <f ca="1"/>
        <v/>
      </c>
      <c r="Q109" s="21" t="str">
        <f ca="1"/>
        <v/>
      </c>
      <c r="R109" s="21" t="str">
        <f ca="1"/>
        <v/>
      </c>
      <c r="S109" s="21" t="str">
        <f ca="1"/>
        <v/>
      </c>
      <c r="T109" s="21" t="str">
        <f ca="1"/>
        <v/>
      </c>
      <c r="U109" s="21" t="str">
        <f ca="1"/>
        <v/>
      </c>
      <c r="V109" s="21" t="str">
        <f ca="1"/>
        <v/>
      </c>
      <c r="W109" s="21" t="str">
        <f ca="1"/>
        <v/>
      </c>
      <c r="X109" s="21" t="str">
        <f ca="1"/>
        <v/>
      </c>
      <c r="Y109" s="21" t="str">
        <f ca="1"/>
        <v/>
      </c>
      <c r="AA109" s="30" t="str">
        <f t="shared" si="53"/>
        <v/>
      </c>
      <c r="AC109" s="8">
        <f ca="1">IF(A109,MMULT(ExpandedModelMatrix ThisRow,ExpandedParameters),MMULT(ModelMatrix ThisRow,Parameters))</f>
        <v>11.253680104124726</v>
      </c>
      <c r="AD109" s="37">
        <f ca="1"/>
        <v>77163.367112491454</v>
      </c>
      <c r="AF109" s="31"/>
      <c r="AG109" s="31" t="b">
        <v>0</v>
      </c>
      <c r="AH109" s="41">
        <f t="shared" si="49"/>
        <v>37</v>
      </c>
      <c r="AI109" s="41">
        <f t="shared" si="50"/>
        <v>60</v>
      </c>
      <c r="AJ109" s="41">
        <v>60</v>
      </c>
      <c r="AM109" s="37" t="str">
        <f ca="1"/>
        <v/>
      </c>
      <c r="AN109" s="37" t="str">
        <f ca="1"/>
        <v/>
      </c>
      <c r="AO109" s="37" t="str">
        <f ca="1"/>
        <v/>
      </c>
      <c r="AP109" s="39" t="str">
        <f ca="1"/>
        <v/>
      </c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</row>
    <row r="110" spans="1:58" x14ac:dyDescent="0.25">
      <c r="A110" s="19" t="b">
        <f t="shared" si="40"/>
        <v>1</v>
      </c>
      <c r="B110" s="19">
        <v>61</v>
      </c>
      <c r="C110" s="21">
        <f t="shared" si="51"/>
        <v>5</v>
      </c>
      <c r="D110" s="21">
        <f t="shared" ca="1" si="52"/>
        <v>1</v>
      </c>
      <c r="E110" s="21">
        <f ca="1"/>
        <v>5</v>
      </c>
      <c r="G110" s="21">
        <v>1</v>
      </c>
      <c r="H110" s="21">
        <f ca="1"/>
        <v>0</v>
      </c>
      <c r="I110" s="21">
        <f ca="1"/>
        <v>1</v>
      </c>
      <c r="J110" s="21">
        <f ca="1"/>
        <v>1</v>
      </c>
      <c r="K110" s="21">
        <f ca="1"/>
        <v>0</v>
      </c>
      <c r="L110" s="21">
        <f ca="1"/>
        <v>0</v>
      </c>
      <c r="M110" s="21">
        <f ca="1"/>
        <v>0</v>
      </c>
      <c r="N110" s="21">
        <f ca="1"/>
        <v>0</v>
      </c>
      <c r="O110" s="21">
        <f ca="1"/>
        <v>0</v>
      </c>
      <c r="P110" s="21" t="str">
        <f ca="1"/>
        <v/>
      </c>
      <c r="Q110" s="21" t="str">
        <f ca="1"/>
        <v/>
      </c>
      <c r="R110" s="21" t="str">
        <f ca="1"/>
        <v/>
      </c>
      <c r="S110" s="21" t="str">
        <f ca="1"/>
        <v/>
      </c>
      <c r="T110" s="21" t="str">
        <f ca="1"/>
        <v/>
      </c>
      <c r="U110" s="21" t="str">
        <f ca="1"/>
        <v/>
      </c>
      <c r="V110" s="21" t="str">
        <f ca="1"/>
        <v/>
      </c>
      <c r="W110" s="21" t="str">
        <f ca="1"/>
        <v/>
      </c>
      <c r="X110" s="21" t="str">
        <f ca="1"/>
        <v/>
      </c>
      <c r="Y110" s="21" t="str">
        <f ca="1"/>
        <v/>
      </c>
      <c r="AA110" s="30" t="str">
        <f t="shared" si="53"/>
        <v/>
      </c>
      <c r="AC110" s="8">
        <f ca="1">IF(A110,MMULT(ExpandedModelMatrix ThisRow,ExpandedParameters),MMULT(ModelMatrix ThisRow,Parameters))</f>
        <v>12.808230518791991</v>
      </c>
      <c r="AD110" s="37">
        <f ca="1"/>
        <v>365210.98943105864</v>
      </c>
      <c r="AF110" s="31"/>
      <c r="AG110" s="31" t="b">
        <v>0</v>
      </c>
      <c r="AH110" s="41">
        <f t="shared" si="49"/>
        <v>37</v>
      </c>
      <c r="AI110" s="41">
        <f t="shared" si="50"/>
        <v>61</v>
      </c>
      <c r="AJ110" s="41">
        <v>61</v>
      </c>
      <c r="AM110" s="37" t="str">
        <f ca="1"/>
        <v/>
      </c>
      <c r="AN110" s="37" t="str">
        <f ca="1"/>
        <v/>
      </c>
      <c r="AO110" s="37" t="str">
        <f ca="1"/>
        <v/>
      </c>
      <c r="AP110" s="39" t="str">
        <f ca="1"/>
        <v/>
      </c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</row>
    <row r="111" spans="1:58" x14ac:dyDescent="0.25">
      <c r="A111" s="19" t="b">
        <f t="shared" si="40"/>
        <v>1</v>
      </c>
      <c r="B111" s="19">
        <v>62</v>
      </c>
      <c r="C111" s="21">
        <f t="shared" si="51"/>
        <v>5</v>
      </c>
      <c r="D111" s="21">
        <f t="shared" ca="1" si="52"/>
        <v>7</v>
      </c>
      <c r="E111" s="21">
        <f ca="1"/>
        <v>11</v>
      </c>
      <c r="G111" s="21">
        <v>1</v>
      </c>
      <c r="H111" s="21">
        <f ca="1"/>
        <v>0</v>
      </c>
      <c r="I111" s="21">
        <f ca="1"/>
        <v>1</v>
      </c>
      <c r="J111" s="21">
        <f ca="1"/>
        <v>1</v>
      </c>
      <c r="K111" s="21">
        <f ca="1"/>
        <v>0</v>
      </c>
      <c r="L111" s="21">
        <f ca="1"/>
        <v>2</v>
      </c>
      <c r="M111" s="21">
        <f ca="1"/>
        <v>4</v>
      </c>
      <c r="N111" s="21">
        <f ca="1"/>
        <v>0</v>
      </c>
      <c r="O111" s="21">
        <f ca="1"/>
        <v>0</v>
      </c>
      <c r="P111" s="21" t="str">
        <f ca="1"/>
        <v/>
      </c>
      <c r="Q111" s="21" t="str">
        <f ca="1"/>
        <v/>
      </c>
      <c r="R111" s="21" t="str">
        <f ca="1"/>
        <v/>
      </c>
      <c r="S111" s="21" t="str">
        <f ca="1"/>
        <v/>
      </c>
      <c r="T111" s="21" t="str">
        <f ca="1"/>
        <v/>
      </c>
      <c r="U111" s="21" t="str">
        <f ca="1"/>
        <v/>
      </c>
      <c r="V111" s="21" t="str">
        <f ca="1"/>
        <v/>
      </c>
      <c r="W111" s="21" t="str">
        <f ca="1"/>
        <v/>
      </c>
      <c r="X111" s="21" t="str">
        <f ca="1"/>
        <v/>
      </c>
      <c r="Y111" s="21" t="str">
        <f ca="1"/>
        <v/>
      </c>
      <c r="AA111" s="30" t="str">
        <f t="shared" si="53"/>
        <v/>
      </c>
      <c r="AC111" s="8">
        <f ca="1">IF(A111,MMULT(ExpandedModelMatrix ThisRow,ExpandedParameters),MMULT(ModelMatrix ThisRow,Parameters))</f>
        <v>12.561028330266314</v>
      </c>
      <c r="AD111" s="37">
        <f ca="1"/>
        <v>285223.49082197016</v>
      </c>
      <c r="AF111" s="31"/>
      <c r="AG111" s="31" t="b">
        <v>0</v>
      </c>
      <c r="AH111" s="41">
        <f t="shared" si="49"/>
        <v>37</v>
      </c>
      <c r="AI111" s="41">
        <f t="shared" si="50"/>
        <v>62</v>
      </c>
      <c r="AJ111" s="41">
        <v>62</v>
      </c>
      <c r="AM111" s="37" t="str">
        <f ca="1"/>
        <v/>
      </c>
      <c r="AN111" s="37" t="str">
        <f ca="1"/>
        <v/>
      </c>
      <c r="AO111" s="37" t="str">
        <f ca="1"/>
        <v/>
      </c>
      <c r="AP111" s="39" t="str">
        <f ca="1"/>
        <v/>
      </c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</row>
    <row r="112" spans="1:58" x14ac:dyDescent="0.25">
      <c r="A112" s="19" t="b">
        <f t="shared" si="40"/>
        <v>1</v>
      </c>
      <c r="B112" s="19">
        <v>63</v>
      </c>
      <c r="C112" s="21">
        <f t="shared" si="51"/>
        <v>5</v>
      </c>
      <c r="D112" s="21">
        <f t="shared" ca="1" si="52"/>
        <v>8</v>
      </c>
      <c r="E112" s="21">
        <f ca="1"/>
        <v>12</v>
      </c>
      <c r="G112" s="21">
        <v>1</v>
      </c>
      <c r="H112" s="21">
        <f ca="1"/>
        <v>0</v>
      </c>
      <c r="I112" s="21">
        <f ca="1"/>
        <v>1</v>
      </c>
      <c r="J112" s="21">
        <f ca="1"/>
        <v>1</v>
      </c>
      <c r="K112" s="21">
        <f ca="1"/>
        <v>0</v>
      </c>
      <c r="L112" s="21">
        <f ca="1"/>
        <v>2</v>
      </c>
      <c r="M112" s="21">
        <f ca="1"/>
        <v>5</v>
      </c>
      <c r="N112" s="21">
        <f ca="1"/>
        <v>0</v>
      </c>
      <c r="O112" s="21">
        <f ca="1"/>
        <v>0</v>
      </c>
      <c r="P112" s="21" t="str">
        <f ca="1"/>
        <v/>
      </c>
      <c r="Q112" s="21" t="str">
        <f ca="1"/>
        <v/>
      </c>
      <c r="R112" s="21" t="str">
        <f ca="1"/>
        <v/>
      </c>
      <c r="S112" s="21" t="str">
        <f ca="1"/>
        <v/>
      </c>
      <c r="T112" s="21" t="str">
        <f ca="1"/>
        <v/>
      </c>
      <c r="U112" s="21" t="str">
        <f ca="1"/>
        <v/>
      </c>
      <c r="V112" s="21" t="str">
        <f ca="1"/>
        <v/>
      </c>
      <c r="W112" s="21" t="str">
        <f ca="1"/>
        <v/>
      </c>
      <c r="X112" s="21" t="str">
        <f ca="1"/>
        <v/>
      </c>
      <c r="Y112" s="21" t="str">
        <f ca="1"/>
        <v/>
      </c>
      <c r="AA112" s="30" t="str">
        <f t="shared" si="53"/>
        <v/>
      </c>
      <c r="AC112" s="8">
        <f ca="1">IF(A112,MMULT(ExpandedModelMatrix ThisRow,ExpandedParameters),MMULT(ModelMatrix ThisRow,Parameters))</f>
        <v>12.261880613222827</v>
      </c>
      <c r="AD112" s="37">
        <f ca="1"/>
        <v>211478.92206242235</v>
      </c>
      <c r="AF112" s="31"/>
      <c r="AG112" s="31" t="b">
        <v>0</v>
      </c>
      <c r="AH112" s="41">
        <f t="shared" si="49"/>
        <v>37</v>
      </c>
      <c r="AI112" s="41">
        <f t="shared" si="50"/>
        <v>63</v>
      </c>
      <c r="AJ112" s="41">
        <v>63</v>
      </c>
      <c r="AM112" s="37" t="str">
        <f ca="1"/>
        <v/>
      </c>
      <c r="AN112" s="37" t="str">
        <f ca="1"/>
        <v/>
      </c>
      <c r="AO112" s="37" t="str">
        <f ca="1"/>
        <v/>
      </c>
      <c r="AP112" s="39" t="str">
        <f ca="1"/>
        <v/>
      </c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</row>
    <row r="113" spans="1:56" x14ac:dyDescent="0.25">
      <c r="A113" s="19" t="b">
        <f t="shared" si="40"/>
        <v>1</v>
      </c>
      <c r="B113" s="19">
        <v>64</v>
      </c>
      <c r="C113" s="21">
        <f t="shared" si="51"/>
        <v>5</v>
      </c>
      <c r="D113" s="21">
        <f t="shared" ca="1" si="52"/>
        <v>9</v>
      </c>
      <c r="E113" s="21">
        <f ca="1"/>
        <v>13</v>
      </c>
      <c r="G113" s="21">
        <v>1</v>
      </c>
      <c r="H113" s="21">
        <f ca="1"/>
        <v>0</v>
      </c>
      <c r="I113" s="21">
        <f ca="1"/>
        <v>1</v>
      </c>
      <c r="J113" s="21">
        <f ca="1"/>
        <v>1</v>
      </c>
      <c r="K113" s="21">
        <f ca="1"/>
        <v>0</v>
      </c>
      <c r="L113" s="21">
        <f ca="1"/>
        <v>2</v>
      </c>
      <c r="M113" s="21">
        <f ca="1"/>
        <v>5</v>
      </c>
      <c r="N113" s="21">
        <f ca="1"/>
        <v>1</v>
      </c>
      <c r="O113" s="21">
        <f ca="1"/>
        <v>0</v>
      </c>
      <c r="P113" s="21" t="str">
        <f ca="1"/>
        <v/>
      </c>
      <c r="Q113" s="21" t="str">
        <f ca="1"/>
        <v/>
      </c>
      <c r="R113" s="21" t="str">
        <f ca="1"/>
        <v/>
      </c>
      <c r="S113" s="21" t="str">
        <f ca="1"/>
        <v/>
      </c>
      <c r="T113" s="21" t="str">
        <f ca="1"/>
        <v/>
      </c>
      <c r="U113" s="21" t="str">
        <f ca="1"/>
        <v/>
      </c>
      <c r="V113" s="21" t="str">
        <f ca="1"/>
        <v/>
      </c>
      <c r="W113" s="21" t="str">
        <f ca="1"/>
        <v/>
      </c>
      <c r="X113" s="21" t="str">
        <f ca="1"/>
        <v/>
      </c>
      <c r="Y113" s="21" t="str">
        <f ca="1"/>
        <v/>
      </c>
      <c r="AA113" s="30" t="str">
        <f t="shared" si="53"/>
        <v/>
      </c>
      <c r="AC113" s="8">
        <f ca="1">IF(A113,MMULT(ExpandedModelMatrix ThisRow,ExpandedParameters),MMULT(ModelMatrix ThisRow,Parameters))</f>
        <v>12.758145339649552</v>
      </c>
      <c r="AD113" s="37">
        <f ca="1"/>
        <v>347369.84937175928</v>
      </c>
      <c r="AF113" s="31"/>
      <c r="AG113" s="31" t="b">
        <v>0</v>
      </c>
      <c r="AH113" s="41">
        <f t="shared" si="49"/>
        <v>37</v>
      </c>
      <c r="AI113" s="41">
        <f t="shared" si="50"/>
        <v>64</v>
      </c>
      <c r="AJ113" s="41">
        <v>64</v>
      </c>
      <c r="AM113" s="37" t="str">
        <f ca="1"/>
        <v/>
      </c>
      <c r="AN113" s="37" t="str">
        <f ca="1"/>
        <v/>
      </c>
      <c r="AO113" s="37" t="str">
        <f ca="1"/>
        <v/>
      </c>
      <c r="AP113" s="39" t="str">
        <f ca="1"/>
        <v/>
      </c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</row>
    <row r="114" spans="1:56" x14ac:dyDescent="0.25">
      <c r="A114" s="19" t="b">
        <f t="shared" ref="A114:A149" si="54">B114&gt;$BG$30</f>
        <v>1</v>
      </c>
      <c r="B114" s="19">
        <v>65</v>
      </c>
      <c r="C114" s="21">
        <f t="shared" ref="C114:C145" si="55">MATCH(B114-1,IF(A114,GetRow_Extrapolated,GetRow_Included),1)</f>
        <v>5</v>
      </c>
      <c r="D114" s="21">
        <f t="shared" ref="D114:D145" ca="1" si="56">MATCH(B114-1,OFFSET(IF(A114,GetCol_Extrapolated,GetCol_Included),C114,0),1)</f>
        <v>10</v>
      </c>
      <c r="E114" s="21">
        <f ca="1"/>
        <v>14</v>
      </c>
      <c r="G114" s="21">
        <v>1</v>
      </c>
      <c r="H114" s="21">
        <f ca="1"/>
        <v>0</v>
      </c>
      <c r="I114" s="21">
        <f ca="1"/>
        <v>1</v>
      </c>
      <c r="J114" s="21">
        <f ca="1"/>
        <v>1</v>
      </c>
      <c r="K114" s="21">
        <f ca="1"/>
        <v>0</v>
      </c>
      <c r="L114" s="21">
        <f ca="1"/>
        <v>2</v>
      </c>
      <c r="M114" s="21">
        <f ca="1"/>
        <v>5</v>
      </c>
      <c r="N114" s="21">
        <f ca="1"/>
        <v>1</v>
      </c>
      <c r="O114" s="21">
        <f ca="1"/>
        <v>1</v>
      </c>
      <c r="P114" s="21" t="str">
        <f ca="1"/>
        <v/>
      </c>
      <c r="Q114" s="21" t="str">
        <f ca="1"/>
        <v/>
      </c>
      <c r="R114" s="21" t="str">
        <f ca="1"/>
        <v/>
      </c>
      <c r="S114" s="21" t="str">
        <f ca="1"/>
        <v/>
      </c>
      <c r="T114" s="21" t="str">
        <f ca="1"/>
        <v/>
      </c>
      <c r="U114" s="21" t="str">
        <f ca="1"/>
        <v/>
      </c>
      <c r="V114" s="21" t="str">
        <f ca="1"/>
        <v/>
      </c>
      <c r="W114" s="21" t="str">
        <f ca="1"/>
        <v/>
      </c>
      <c r="X114" s="21" t="str">
        <f ca="1"/>
        <v/>
      </c>
      <c r="Y114" s="21" t="str">
        <f ca="1"/>
        <v/>
      </c>
      <c r="AA114" s="30" t="str">
        <f t="shared" ref="AA114:AA149" si="57">IF(A114,"",INDEX(CleanData,C114,D114))</f>
        <v/>
      </c>
      <c r="AC114" s="8">
        <f ca="1">IF(A114,MMULT(ExpandedModelMatrix ThisRow,ExpandedParameters),MMULT(ModelMatrix ThisRow,Parameters))</f>
        <v>11.407495039803223</v>
      </c>
      <c r="AD114" s="37">
        <f ca="1"/>
        <v>89993.708364099017</v>
      </c>
      <c r="AF114" s="31"/>
      <c r="AG114" s="31" t="b">
        <v>0</v>
      </c>
      <c r="AH114" s="41">
        <f t="shared" si="49"/>
        <v>37</v>
      </c>
      <c r="AI114" s="41">
        <f t="shared" si="50"/>
        <v>65</v>
      </c>
      <c r="AJ114" s="41">
        <v>65</v>
      </c>
      <c r="AM114" s="37" t="str">
        <f ca="1"/>
        <v/>
      </c>
      <c r="AN114" s="37" t="str">
        <f ca="1"/>
        <v/>
      </c>
      <c r="AO114" s="37" t="str">
        <f ca="1"/>
        <v/>
      </c>
      <c r="AP114" s="39" t="str">
        <f ca="1"/>
        <v/>
      </c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</row>
    <row r="115" spans="1:56" x14ac:dyDescent="0.25">
      <c r="A115" s="19" t="b">
        <f t="shared" si="54"/>
        <v>1</v>
      </c>
      <c r="B115" s="19">
        <v>66</v>
      </c>
      <c r="C115" s="21">
        <f t="shared" si="55"/>
        <v>6</v>
      </c>
      <c r="D115" s="21">
        <f t="shared" ca="1" si="56"/>
        <v>6</v>
      </c>
      <c r="E115" s="21">
        <f ca="1"/>
        <v>11</v>
      </c>
      <c r="G115" s="21">
        <v>1</v>
      </c>
      <c r="H115" s="21">
        <f ca="1"/>
        <v>0</v>
      </c>
      <c r="I115" s="21">
        <f ca="1"/>
        <v>1</v>
      </c>
      <c r="J115" s="21">
        <f ca="1"/>
        <v>2</v>
      </c>
      <c r="K115" s="21">
        <f ca="1"/>
        <v>0</v>
      </c>
      <c r="L115" s="21">
        <f ca="1"/>
        <v>2</v>
      </c>
      <c r="M115" s="21">
        <f ca="1"/>
        <v>3</v>
      </c>
      <c r="N115" s="21">
        <f ca="1"/>
        <v>0</v>
      </c>
      <c r="O115" s="21">
        <f ca="1"/>
        <v>0</v>
      </c>
      <c r="P115" s="21" t="str">
        <f ca="1"/>
        <v/>
      </c>
      <c r="Q115" s="21" t="str">
        <f ca="1"/>
        <v/>
      </c>
      <c r="R115" s="21" t="str">
        <f ca="1"/>
        <v/>
      </c>
      <c r="S115" s="21" t="str">
        <f ca="1"/>
        <v/>
      </c>
      <c r="T115" s="21" t="str">
        <f ca="1"/>
        <v/>
      </c>
      <c r="U115" s="21" t="str">
        <f ca="1"/>
        <v/>
      </c>
      <c r="V115" s="21" t="str">
        <f ca="1"/>
        <v/>
      </c>
      <c r="W115" s="21" t="str">
        <f ca="1"/>
        <v/>
      </c>
      <c r="X115" s="21" t="str">
        <f ca="1"/>
        <v/>
      </c>
      <c r="Y115" s="21" t="str">
        <f ca="1"/>
        <v/>
      </c>
      <c r="AA115" s="30" t="str">
        <f t="shared" si="57"/>
        <v/>
      </c>
      <c r="AC115" s="8">
        <f ca="1">IF(A115,MMULT(ExpandedModelMatrix ThisRow,ExpandedParameters),MMULT(ModelMatrix ThisRow,Parameters))</f>
        <v>13.013990982988297</v>
      </c>
      <c r="AD115" s="37">
        <f ca="1"/>
        <v>448646.69357927173</v>
      </c>
      <c r="AF115" s="31"/>
      <c r="AG115" s="31" t="b">
        <v>0</v>
      </c>
      <c r="AH115" s="41">
        <f t="shared" si="49"/>
        <v>37</v>
      </c>
      <c r="AI115" s="41">
        <f t="shared" si="50"/>
        <v>66</v>
      </c>
      <c r="AJ115" s="41">
        <v>66</v>
      </c>
      <c r="AM115" s="37" t="str">
        <f ca="1"/>
        <v/>
      </c>
      <c r="AN115" s="37" t="str">
        <f ca="1"/>
        <v/>
      </c>
      <c r="AO115" s="37" t="str">
        <f ca="1"/>
        <v/>
      </c>
      <c r="AP115" s="39" t="str">
        <f ca="1"/>
        <v/>
      </c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</row>
    <row r="116" spans="1:56" x14ac:dyDescent="0.25">
      <c r="A116" s="19" t="b">
        <f t="shared" si="54"/>
        <v>1</v>
      </c>
      <c r="B116" s="19">
        <v>67</v>
      </c>
      <c r="C116" s="21">
        <f t="shared" si="55"/>
        <v>6</v>
      </c>
      <c r="D116" s="21">
        <f t="shared" ca="1" si="56"/>
        <v>7</v>
      </c>
      <c r="E116" s="21">
        <f ca="1"/>
        <v>12</v>
      </c>
      <c r="G116" s="21">
        <v>1</v>
      </c>
      <c r="H116" s="21">
        <f ca="1"/>
        <v>0</v>
      </c>
      <c r="I116" s="21">
        <f ca="1"/>
        <v>1</v>
      </c>
      <c r="J116" s="21">
        <f ca="1"/>
        <v>2</v>
      </c>
      <c r="K116" s="21">
        <f ca="1"/>
        <v>0</v>
      </c>
      <c r="L116" s="21">
        <f ca="1"/>
        <v>2</v>
      </c>
      <c r="M116" s="21">
        <f ca="1"/>
        <v>4</v>
      </c>
      <c r="N116" s="21">
        <f ca="1"/>
        <v>0</v>
      </c>
      <c r="O116" s="21">
        <f ca="1"/>
        <v>0</v>
      </c>
      <c r="P116" s="21" t="str">
        <f ca="1"/>
        <v/>
      </c>
      <c r="Q116" s="21" t="str">
        <f ca="1"/>
        <v/>
      </c>
      <c r="R116" s="21" t="str">
        <f ca="1"/>
        <v/>
      </c>
      <c r="S116" s="21" t="str">
        <f ca="1"/>
        <v/>
      </c>
      <c r="T116" s="21" t="str">
        <f ca="1"/>
        <v/>
      </c>
      <c r="U116" s="21" t="str">
        <f ca="1"/>
        <v/>
      </c>
      <c r="V116" s="21" t="str">
        <f ca="1"/>
        <v/>
      </c>
      <c r="W116" s="21" t="str">
        <f ca="1"/>
        <v/>
      </c>
      <c r="X116" s="21" t="str">
        <f ca="1"/>
        <v/>
      </c>
      <c r="Y116" s="21" t="str">
        <f ca="1"/>
        <v/>
      </c>
      <c r="AA116" s="30" t="str">
        <f t="shared" si="57"/>
        <v/>
      </c>
      <c r="AC116" s="8">
        <f ca="1">IF(A116,MMULT(ExpandedModelMatrix ThisRow,ExpandedParameters),MMULT(ModelMatrix ThisRow,Parameters))</f>
        <v>12.714843265944809</v>
      </c>
      <c r="AD116" s="37">
        <f ca="1"/>
        <v>332649.03557412722</v>
      </c>
      <c r="AF116" s="31"/>
      <c r="AG116" s="31" t="b">
        <v>0</v>
      </c>
      <c r="AH116" s="41">
        <f t="shared" ref="AH116:AH149" si="58">AH115+IF(AG116,1,0)</f>
        <v>37</v>
      </c>
      <c r="AI116" s="41">
        <f t="shared" ref="AI116:AI149" si="59">AI115+IF(AG116,0,1)</f>
        <v>67</v>
      </c>
      <c r="AJ116" s="41">
        <v>67</v>
      </c>
      <c r="AM116" s="37" t="str">
        <f ca="1"/>
        <v/>
      </c>
      <c r="AN116" s="37" t="str">
        <f ca="1"/>
        <v/>
      </c>
      <c r="AO116" s="37" t="str">
        <f ca="1"/>
        <v/>
      </c>
      <c r="AP116" s="39" t="str">
        <f ca="1"/>
        <v/>
      </c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</row>
    <row r="117" spans="1:56" x14ac:dyDescent="0.25">
      <c r="A117" s="19" t="b">
        <f t="shared" si="54"/>
        <v>1</v>
      </c>
      <c r="B117" s="19">
        <v>68</v>
      </c>
      <c r="C117" s="21">
        <f t="shared" si="55"/>
        <v>6</v>
      </c>
      <c r="D117" s="21">
        <f t="shared" ca="1" si="56"/>
        <v>8</v>
      </c>
      <c r="E117" s="21">
        <f ca="1"/>
        <v>13</v>
      </c>
      <c r="G117" s="21">
        <v>1</v>
      </c>
      <c r="H117" s="21">
        <f ca="1"/>
        <v>0</v>
      </c>
      <c r="I117" s="21">
        <f ca="1"/>
        <v>1</v>
      </c>
      <c r="J117" s="21">
        <f ca="1"/>
        <v>2</v>
      </c>
      <c r="K117" s="21">
        <f ca="1"/>
        <v>0</v>
      </c>
      <c r="L117" s="21">
        <f ca="1"/>
        <v>2</v>
      </c>
      <c r="M117" s="21">
        <f ca="1"/>
        <v>5</v>
      </c>
      <c r="N117" s="21">
        <f ca="1"/>
        <v>0</v>
      </c>
      <c r="O117" s="21">
        <f ca="1"/>
        <v>0</v>
      </c>
      <c r="P117" s="21" t="str">
        <f ca="1"/>
        <v/>
      </c>
      <c r="Q117" s="21" t="str">
        <f ca="1"/>
        <v/>
      </c>
      <c r="R117" s="21" t="str">
        <f ca="1"/>
        <v/>
      </c>
      <c r="S117" s="21" t="str">
        <f ca="1"/>
        <v/>
      </c>
      <c r="T117" s="21" t="str">
        <f ca="1"/>
        <v/>
      </c>
      <c r="U117" s="21" t="str">
        <f ca="1"/>
        <v/>
      </c>
      <c r="V117" s="21" t="str">
        <f ca="1"/>
        <v/>
      </c>
      <c r="W117" s="21" t="str">
        <f ca="1"/>
        <v/>
      </c>
      <c r="X117" s="21" t="str">
        <f ca="1"/>
        <v/>
      </c>
      <c r="Y117" s="21" t="str">
        <f ca="1"/>
        <v/>
      </c>
      <c r="AA117" s="30" t="str">
        <f t="shared" si="57"/>
        <v/>
      </c>
      <c r="AC117" s="8">
        <f ca="1">IF(A117,MMULT(ExpandedModelMatrix ThisRow,ExpandedParameters),MMULT(ModelMatrix ThisRow,Parameters))</f>
        <v>12.415695548901322</v>
      </c>
      <c r="AD117" s="37">
        <f ca="1"/>
        <v>246642.58636477654</v>
      </c>
      <c r="AF117" s="31"/>
      <c r="AG117" s="31" t="b">
        <v>0</v>
      </c>
      <c r="AH117" s="41">
        <f t="shared" si="58"/>
        <v>37</v>
      </c>
      <c r="AI117" s="41">
        <f t="shared" si="59"/>
        <v>68</v>
      </c>
      <c r="AJ117" s="41">
        <v>68</v>
      </c>
      <c r="AM117" s="37" t="str">
        <f ca="1"/>
        <v/>
      </c>
      <c r="AN117" s="37" t="str">
        <f ca="1"/>
        <v/>
      </c>
      <c r="AO117" s="37" t="str">
        <f ca="1"/>
        <v/>
      </c>
      <c r="AP117" s="39" t="str">
        <f ca="1"/>
        <v/>
      </c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</row>
    <row r="118" spans="1:56" x14ac:dyDescent="0.25">
      <c r="A118" s="19" t="b">
        <f t="shared" si="54"/>
        <v>1</v>
      </c>
      <c r="B118" s="19">
        <v>69</v>
      </c>
      <c r="C118" s="21">
        <f t="shared" si="55"/>
        <v>6</v>
      </c>
      <c r="D118" s="21">
        <f t="shared" ca="1" si="56"/>
        <v>9</v>
      </c>
      <c r="E118" s="21">
        <f ca="1"/>
        <v>14</v>
      </c>
      <c r="G118" s="21">
        <v>1</v>
      </c>
      <c r="H118" s="21">
        <f ca="1"/>
        <v>0</v>
      </c>
      <c r="I118" s="21">
        <f ca="1"/>
        <v>1</v>
      </c>
      <c r="J118" s="21">
        <f ca="1"/>
        <v>2</v>
      </c>
      <c r="K118" s="21">
        <f ca="1"/>
        <v>0</v>
      </c>
      <c r="L118" s="21">
        <f ca="1"/>
        <v>2</v>
      </c>
      <c r="M118" s="21">
        <f ca="1"/>
        <v>5</v>
      </c>
      <c r="N118" s="21">
        <f ca="1"/>
        <v>1</v>
      </c>
      <c r="O118" s="21">
        <f ca="1"/>
        <v>0</v>
      </c>
      <c r="P118" s="21" t="str">
        <f ca="1"/>
        <v/>
      </c>
      <c r="Q118" s="21" t="str">
        <f ca="1"/>
        <v/>
      </c>
      <c r="R118" s="21" t="str">
        <f ca="1"/>
        <v/>
      </c>
      <c r="S118" s="21" t="str">
        <f ca="1"/>
        <v/>
      </c>
      <c r="T118" s="21" t="str">
        <f ca="1"/>
        <v/>
      </c>
      <c r="U118" s="21" t="str">
        <f ca="1"/>
        <v/>
      </c>
      <c r="V118" s="21" t="str">
        <f ca="1"/>
        <v/>
      </c>
      <c r="W118" s="21" t="str">
        <f ca="1"/>
        <v/>
      </c>
      <c r="X118" s="21" t="str">
        <f ca="1"/>
        <v/>
      </c>
      <c r="Y118" s="21" t="str">
        <f ca="1"/>
        <v/>
      </c>
      <c r="AA118" s="30" t="str">
        <f t="shared" si="57"/>
        <v/>
      </c>
      <c r="AC118" s="8">
        <f ca="1">IF(A118,MMULT(ExpandedModelMatrix ThisRow,ExpandedParameters),MMULT(ModelMatrix ThisRow,Parameters))</f>
        <v>12.911960275328045</v>
      </c>
      <c r="AD118" s="37">
        <f ca="1"/>
        <v>405128.78181261162</v>
      </c>
      <c r="AF118" s="31"/>
      <c r="AG118" s="31" t="b">
        <v>0</v>
      </c>
      <c r="AH118" s="41">
        <f t="shared" si="58"/>
        <v>37</v>
      </c>
      <c r="AI118" s="41">
        <f t="shared" si="59"/>
        <v>69</v>
      </c>
      <c r="AJ118" s="41">
        <v>69</v>
      </c>
      <c r="AM118" s="37" t="str">
        <f ca="1"/>
        <v/>
      </c>
      <c r="AN118" s="37" t="str">
        <f ca="1"/>
        <v/>
      </c>
      <c r="AO118" s="37" t="str">
        <f ca="1"/>
        <v/>
      </c>
      <c r="AP118" s="39" t="str">
        <f ca="1"/>
        <v/>
      </c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</row>
    <row r="119" spans="1:56" x14ac:dyDescent="0.25">
      <c r="A119" s="19" t="b">
        <f t="shared" si="54"/>
        <v>1</v>
      </c>
      <c r="B119" s="19">
        <v>70</v>
      </c>
      <c r="C119" s="21">
        <f t="shared" si="55"/>
        <v>6</v>
      </c>
      <c r="D119" s="21">
        <f t="shared" ca="1" si="56"/>
        <v>10</v>
      </c>
      <c r="E119" s="21">
        <f ca="1"/>
        <v>15</v>
      </c>
      <c r="G119" s="21">
        <v>1</v>
      </c>
      <c r="H119" s="21">
        <f ca="1"/>
        <v>0</v>
      </c>
      <c r="I119" s="21">
        <f ca="1"/>
        <v>1</v>
      </c>
      <c r="J119" s="21">
        <f ca="1"/>
        <v>2</v>
      </c>
      <c r="K119" s="21">
        <f ca="1"/>
        <v>0</v>
      </c>
      <c r="L119" s="21">
        <f ca="1"/>
        <v>2</v>
      </c>
      <c r="M119" s="21">
        <f ca="1"/>
        <v>5</v>
      </c>
      <c r="N119" s="21">
        <f ca="1"/>
        <v>1</v>
      </c>
      <c r="O119" s="21">
        <f ca="1"/>
        <v>1</v>
      </c>
      <c r="P119" s="21" t="str">
        <f ca="1"/>
        <v/>
      </c>
      <c r="Q119" s="21" t="str">
        <f ca="1"/>
        <v/>
      </c>
      <c r="R119" s="21" t="str">
        <f ca="1"/>
        <v/>
      </c>
      <c r="S119" s="21" t="str">
        <f ca="1"/>
        <v/>
      </c>
      <c r="T119" s="21" t="str">
        <f ca="1"/>
        <v/>
      </c>
      <c r="U119" s="21" t="str">
        <f ca="1"/>
        <v/>
      </c>
      <c r="V119" s="21" t="str">
        <f ca="1"/>
        <v/>
      </c>
      <c r="W119" s="21" t="str">
        <f ca="1"/>
        <v/>
      </c>
      <c r="X119" s="21" t="str">
        <f ca="1"/>
        <v/>
      </c>
      <c r="Y119" s="21" t="str">
        <f ca="1"/>
        <v/>
      </c>
      <c r="AA119" s="30" t="str">
        <f t="shared" si="57"/>
        <v/>
      </c>
      <c r="AC119" s="8">
        <f ca="1">IF(A119,MMULT(ExpandedModelMatrix ThisRow,ExpandedParameters),MMULT(ModelMatrix ThisRow,Parameters))</f>
        <v>11.561309975481716</v>
      </c>
      <c r="AD119" s="37">
        <f ca="1"/>
        <v>104957.41500387956</v>
      </c>
      <c r="AF119" s="31"/>
      <c r="AG119" s="31" t="b">
        <v>0</v>
      </c>
      <c r="AH119" s="41">
        <f t="shared" si="58"/>
        <v>37</v>
      </c>
      <c r="AI119" s="41">
        <f t="shared" si="59"/>
        <v>70</v>
      </c>
      <c r="AJ119" s="41">
        <v>70</v>
      </c>
      <c r="AM119" s="37" t="str">
        <f ca="1"/>
        <v/>
      </c>
      <c r="AN119" s="37" t="str">
        <f ca="1"/>
        <v/>
      </c>
      <c r="AO119" s="37" t="str">
        <f ca="1"/>
        <v/>
      </c>
      <c r="AP119" s="39" t="str">
        <f ca="1"/>
        <v/>
      </c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</row>
    <row r="120" spans="1:56" x14ac:dyDescent="0.25">
      <c r="A120" s="19" t="b">
        <f t="shared" si="54"/>
        <v>1</v>
      </c>
      <c r="B120" s="19">
        <v>71</v>
      </c>
      <c r="C120" s="21">
        <f t="shared" si="55"/>
        <v>7</v>
      </c>
      <c r="D120" s="21">
        <f t="shared" ca="1" si="56"/>
        <v>5</v>
      </c>
      <c r="E120" s="21">
        <f ca="1"/>
        <v>11</v>
      </c>
      <c r="G120" s="21">
        <v>1</v>
      </c>
      <c r="H120" s="21">
        <f ca="1"/>
        <v>0</v>
      </c>
      <c r="I120" s="21">
        <f ca="1"/>
        <v>1</v>
      </c>
      <c r="J120" s="21">
        <f ca="1"/>
        <v>3</v>
      </c>
      <c r="K120" s="21">
        <f ca="1"/>
        <v>0</v>
      </c>
      <c r="L120" s="21">
        <f ca="1"/>
        <v>2</v>
      </c>
      <c r="M120" s="21">
        <f ca="1"/>
        <v>2</v>
      </c>
      <c r="N120" s="21">
        <f ca="1"/>
        <v>0</v>
      </c>
      <c r="O120" s="21">
        <f ca="1"/>
        <v>0</v>
      </c>
      <c r="P120" s="21" t="str">
        <f ca="1"/>
        <v/>
      </c>
      <c r="Q120" s="21" t="str">
        <f ca="1"/>
        <v/>
      </c>
      <c r="R120" s="21" t="str">
        <f ca="1"/>
        <v/>
      </c>
      <c r="S120" s="21" t="str">
        <f ca="1"/>
        <v/>
      </c>
      <c r="T120" s="21" t="str">
        <f ca="1"/>
        <v/>
      </c>
      <c r="U120" s="21" t="str">
        <f ca="1"/>
        <v/>
      </c>
      <c r="V120" s="21" t="str">
        <f ca="1"/>
        <v/>
      </c>
      <c r="W120" s="21" t="str">
        <f ca="1"/>
        <v/>
      </c>
      <c r="X120" s="21" t="str">
        <f ca="1"/>
        <v/>
      </c>
      <c r="Y120" s="21" t="str">
        <f ca="1"/>
        <v/>
      </c>
      <c r="AA120" s="30" t="str">
        <f t="shared" si="57"/>
        <v/>
      </c>
      <c r="AC120" s="8">
        <f ca="1">IF(A120,MMULT(ExpandedModelMatrix ThisRow,ExpandedParameters),MMULT(ModelMatrix ThisRow,Parameters))</f>
        <v>13.466953635710281</v>
      </c>
      <c r="AD120" s="37">
        <f ca="1"/>
        <v>705705.74351903575</v>
      </c>
      <c r="AF120" s="31"/>
      <c r="AG120" s="31" t="b">
        <v>0</v>
      </c>
      <c r="AH120" s="41">
        <f t="shared" si="58"/>
        <v>37</v>
      </c>
      <c r="AI120" s="41">
        <f t="shared" si="59"/>
        <v>71</v>
      </c>
      <c r="AJ120" s="41">
        <v>71</v>
      </c>
      <c r="AM120" s="37" t="str">
        <f ca="1"/>
        <v/>
      </c>
      <c r="AN120" s="37" t="str">
        <f ca="1"/>
        <v/>
      </c>
      <c r="AO120" s="37" t="str">
        <f ca="1"/>
        <v/>
      </c>
      <c r="AP120" s="39" t="str">
        <f ca="1"/>
        <v/>
      </c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</row>
    <row r="121" spans="1:56" x14ac:dyDescent="0.25">
      <c r="A121" s="19" t="b">
        <f t="shared" si="54"/>
        <v>1</v>
      </c>
      <c r="B121" s="19">
        <v>72</v>
      </c>
      <c r="C121" s="21">
        <f t="shared" si="55"/>
        <v>7</v>
      </c>
      <c r="D121" s="21">
        <f t="shared" ca="1" si="56"/>
        <v>6</v>
      </c>
      <c r="E121" s="21">
        <f ca="1"/>
        <v>12</v>
      </c>
      <c r="G121" s="21">
        <v>1</v>
      </c>
      <c r="H121" s="21">
        <f ca="1"/>
        <v>0</v>
      </c>
      <c r="I121" s="21">
        <f ca="1"/>
        <v>1</v>
      </c>
      <c r="J121" s="21">
        <f ca="1"/>
        <v>3</v>
      </c>
      <c r="K121" s="21">
        <f ca="1"/>
        <v>0</v>
      </c>
      <c r="L121" s="21">
        <f ca="1"/>
        <v>2</v>
      </c>
      <c r="M121" s="21">
        <f ca="1"/>
        <v>3</v>
      </c>
      <c r="N121" s="21">
        <f ca="1"/>
        <v>0</v>
      </c>
      <c r="O121" s="21">
        <f ca="1"/>
        <v>0</v>
      </c>
      <c r="P121" s="21" t="str">
        <f ca="1"/>
        <v/>
      </c>
      <c r="Q121" s="21" t="str">
        <f ca="1"/>
        <v/>
      </c>
      <c r="R121" s="21" t="str">
        <f ca="1"/>
        <v/>
      </c>
      <c r="S121" s="21" t="str">
        <f ca="1"/>
        <v/>
      </c>
      <c r="T121" s="21" t="str">
        <f ca="1"/>
        <v/>
      </c>
      <c r="U121" s="21" t="str">
        <f ca="1"/>
        <v/>
      </c>
      <c r="V121" s="21" t="str">
        <f ca="1"/>
        <v/>
      </c>
      <c r="W121" s="21" t="str">
        <f ca="1"/>
        <v/>
      </c>
      <c r="X121" s="21" t="str">
        <f ca="1"/>
        <v/>
      </c>
      <c r="Y121" s="21" t="str">
        <f ca="1"/>
        <v/>
      </c>
      <c r="AA121" s="30" t="str">
        <f t="shared" si="57"/>
        <v/>
      </c>
      <c r="AC121" s="8">
        <f ca="1">IF(A121,MMULT(ExpandedModelMatrix ThisRow,ExpandedParameters),MMULT(ModelMatrix ThisRow,Parameters))</f>
        <v>13.167805918666794</v>
      </c>
      <c r="AD121" s="37">
        <f ca="1"/>
        <v>523245.43642101099</v>
      </c>
      <c r="AF121" s="31"/>
      <c r="AG121" s="31" t="b">
        <v>0</v>
      </c>
      <c r="AH121" s="41">
        <f t="shared" si="58"/>
        <v>37</v>
      </c>
      <c r="AI121" s="41">
        <f t="shared" si="59"/>
        <v>72</v>
      </c>
      <c r="AJ121" s="41">
        <v>72</v>
      </c>
      <c r="AM121" s="37" t="str">
        <f ca="1"/>
        <v/>
      </c>
      <c r="AN121" s="37" t="str">
        <f ca="1"/>
        <v/>
      </c>
      <c r="AO121" s="37" t="str">
        <f ca="1"/>
        <v/>
      </c>
      <c r="AP121" s="39" t="str">
        <f ca="1"/>
        <v/>
      </c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</row>
    <row r="122" spans="1:56" x14ac:dyDescent="0.25">
      <c r="A122" s="19" t="b">
        <f t="shared" si="54"/>
        <v>1</v>
      </c>
      <c r="B122" s="19">
        <v>73</v>
      </c>
      <c r="C122" s="21">
        <f t="shared" si="55"/>
        <v>7</v>
      </c>
      <c r="D122" s="21">
        <f t="shared" ca="1" si="56"/>
        <v>7</v>
      </c>
      <c r="E122" s="21">
        <f ca="1"/>
        <v>13</v>
      </c>
      <c r="G122" s="21">
        <v>1</v>
      </c>
      <c r="H122" s="21">
        <f ca="1"/>
        <v>0</v>
      </c>
      <c r="I122" s="21">
        <f ca="1"/>
        <v>1</v>
      </c>
      <c r="J122" s="21">
        <f ca="1"/>
        <v>3</v>
      </c>
      <c r="K122" s="21">
        <f ca="1"/>
        <v>0</v>
      </c>
      <c r="L122" s="21">
        <f ca="1"/>
        <v>2</v>
      </c>
      <c r="M122" s="21">
        <f ca="1"/>
        <v>4</v>
      </c>
      <c r="N122" s="21">
        <f ca="1"/>
        <v>0</v>
      </c>
      <c r="O122" s="21">
        <f ca="1"/>
        <v>0</v>
      </c>
      <c r="P122" s="21" t="str">
        <f ca="1"/>
        <v/>
      </c>
      <c r="Q122" s="21" t="str">
        <f ca="1"/>
        <v/>
      </c>
      <c r="R122" s="21" t="str">
        <f ca="1"/>
        <v/>
      </c>
      <c r="S122" s="21" t="str">
        <f ca="1"/>
        <v/>
      </c>
      <c r="T122" s="21" t="str">
        <f ca="1"/>
        <v/>
      </c>
      <c r="U122" s="21" t="str">
        <f ca="1"/>
        <v/>
      </c>
      <c r="V122" s="21" t="str">
        <f ca="1"/>
        <v/>
      </c>
      <c r="W122" s="21" t="str">
        <f ca="1"/>
        <v/>
      </c>
      <c r="X122" s="21" t="str">
        <f ca="1"/>
        <v/>
      </c>
      <c r="Y122" s="21" t="str">
        <f ca="1"/>
        <v/>
      </c>
      <c r="AA122" s="30" t="str">
        <f t="shared" si="57"/>
        <v/>
      </c>
      <c r="AC122" s="8">
        <f ca="1">IF(A122,MMULT(ExpandedModelMatrix ThisRow,ExpandedParameters),MMULT(ModelMatrix ThisRow,Parameters))</f>
        <v>12.868658201623306</v>
      </c>
      <c r="AD122" s="37">
        <f ca="1"/>
        <v>387960.26424578635</v>
      </c>
      <c r="AF122" s="31"/>
      <c r="AG122" s="31" t="b">
        <v>0</v>
      </c>
      <c r="AH122" s="41">
        <f t="shared" si="58"/>
        <v>37</v>
      </c>
      <c r="AI122" s="41">
        <f t="shared" si="59"/>
        <v>73</v>
      </c>
      <c r="AJ122" s="41">
        <v>73</v>
      </c>
      <c r="AM122" s="37" t="str">
        <f ca="1"/>
        <v/>
      </c>
      <c r="AN122" s="37" t="str">
        <f ca="1"/>
        <v/>
      </c>
      <c r="AO122" s="37" t="str">
        <f ca="1"/>
        <v/>
      </c>
      <c r="AP122" s="39" t="str">
        <f ca="1"/>
        <v/>
      </c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</row>
    <row r="123" spans="1:56" x14ac:dyDescent="0.25">
      <c r="A123" s="19" t="b">
        <f t="shared" si="54"/>
        <v>1</v>
      </c>
      <c r="B123" s="19">
        <v>74</v>
      </c>
      <c r="C123" s="21">
        <f t="shared" si="55"/>
        <v>7</v>
      </c>
      <c r="D123" s="21">
        <f t="shared" ca="1" si="56"/>
        <v>8</v>
      </c>
      <c r="E123" s="21">
        <f ca="1"/>
        <v>14</v>
      </c>
      <c r="G123" s="21">
        <v>1</v>
      </c>
      <c r="H123" s="21">
        <f ca="1"/>
        <v>0</v>
      </c>
      <c r="I123" s="21">
        <f ca="1"/>
        <v>1</v>
      </c>
      <c r="J123" s="21">
        <f ca="1"/>
        <v>3</v>
      </c>
      <c r="K123" s="21">
        <f ca="1"/>
        <v>0</v>
      </c>
      <c r="L123" s="21">
        <f ca="1"/>
        <v>2</v>
      </c>
      <c r="M123" s="21">
        <f ca="1"/>
        <v>5</v>
      </c>
      <c r="N123" s="21">
        <f ca="1"/>
        <v>0</v>
      </c>
      <c r="O123" s="21">
        <f ca="1"/>
        <v>0</v>
      </c>
      <c r="P123" s="21" t="str">
        <f ca="1"/>
        <v/>
      </c>
      <c r="Q123" s="21" t="str">
        <f ca="1"/>
        <v/>
      </c>
      <c r="R123" s="21" t="str">
        <f ca="1"/>
        <v/>
      </c>
      <c r="S123" s="21" t="str">
        <f ca="1"/>
        <v/>
      </c>
      <c r="T123" s="21" t="str">
        <f ca="1"/>
        <v/>
      </c>
      <c r="U123" s="21" t="str">
        <f ca="1"/>
        <v/>
      </c>
      <c r="V123" s="21" t="str">
        <f ca="1"/>
        <v/>
      </c>
      <c r="W123" s="21" t="str">
        <f ca="1"/>
        <v/>
      </c>
      <c r="X123" s="21" t="str">
        <f ca="1"/>
        <v/>
      </c>
      <c r="Y123" s="21" t="str">
        <f ca="1"/>
        <v/>
      </c>
      <c r="AA123" s="30" t="str">
        <f t="shared" si="57"/>
        <v/>
      </c>
      <c r="AC123" s="8">
        <f ca="1">IF(A123,MMULT(ExpandedModelMatrix ThisRow,ExpandedParameters),MMULT(ModelMatrix ThisRow,Parameters))</f>
        <v>12.569510484579819</v>
      </c>
      <c r="AD123" s="37">
        <f ca="1"/>
        <v>287653.09003584937</v>
      </c>
      <c r="AF123" s="31"/>
      <c r="AG123" s="31" t="b">
        <v>0</v>
      </c>
      <c r="AH123" s="41">
        <f t="shared" si="58"/>
        <v>37</v>
      </c>
      <c r="AI123" s="41">
        <f t="shared" si="59"/>
        <v>74</v>
      </c>
      <c r="AJ123" s="41">
        <v>74</v>
      </c>
      <c r="AM123" s="37" t="str">
        <f ca="1"/>
        <v/>
      </c>
      <c r="AN123" s="37" t="str">
        <f ca="1"/>
        <v/>
      </c>
      <c r="AO123" s="37" t="str">
        <f ca="1"/>
        <v/>
      </c>
      <c r="AP123" s="39" t="str">
        <f ca="1"/>
        <v/>
      </c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</row>
    <row r="124" spans="1:56" x14ac:dyDescent="0.25">
      <c r="A124" s="19" t="b">
        <f t="shared" si="54"/>
        <v>1</v>
      </c>
      <c r="B124" s="19">
        <v>75</v>
      </c>
      <c r="C124" s="21">
        <f t="shared" si="55"/>
        <v>7</v>
      </c>
      <c r="D124" s="21">
        <f t="shared" ca="1" si="56"/>
        <v>9</v>
      </c>
      <c r="E124" s="21">
        <f ca="1"/>
        <v>15</v>
      </c>
      <c r="G124" s="21">
        <v>1</v>
      </c>
      <c r="H124" s="21">
        <f ca="1"/>
        <v>0</v>
      </c>
      <c r="I124" s="21">
        <f ca="1"/>
        <v>1</v>
      </c>
      <c r="J124" s="21">
        <f ca="1"/>
        <v>3</v>
      </c>
      <c r="K124" s="21">
        <f ca="1"/>
        <v>0</v>
      </c>
      <c r="L124" s="21">
        <f ca="1"/>
        <v>2</v>
      </c>
      <c r="M124" s="21">
        <f ca="1"/>
        <v>5</v>
      </c>
      <c r="N124" s="21">
        <f ca="1"/>
        <v>1</v>
      </c>
      <c r="O124" s="21">
        <f ca="1"/>
        <v>0</v>
      </c>
      <c r="P124" s="21" t="str">
        <f ca="1"/>
        <v/>
      </c>
      <c r="Q124" s="21" t="str">
        <f ca="1"/>
        <v/>
      </c>
      <c r="R124" s="21" t="str">
        <f ca="1"/>
        <v/>
      </c>
      <c r="S124" s="21" t="str">
        <f ca="1"/>
        <v/>
      </c>
      <c r="T124" s="21" t="str">
        <f ca="1"/>
        <v/>
      </c>
      <c r="U124" s="21" t="str">
        <f ca="1"/>
        <v/>
      </c>
      <c r="V124" s="21" t="str">
        <f ca="1"/>
        <v/>
      </c>
      <c r="W124" s="21" t="str">
        <f ca="1"/>
        <v/>
      </c>
      <c r="X124" s="21" t="str">
        <f ca="1"/>
        <v/>
      </c>
      <c r="Y124" s="21" t="str">
        <f ca="1"/>
        <v/>
      </c>
      <c r="AA124" s="30" t="str">
        <f t="shared" si="57"/>
        <v/>
      </c>
      <c r="AC124" s="8">
        <f ca="1">IF(A124,MMULT(ExpandedModelMatrix ThisRow,ExpandedParameters),MMULT(ModelMatrix ThisRow,Parameters))</f>
        <v>13.065775211006542</v>
      </c>
      <c r="AD124" s="37">
        <f ca="1"/>
        <v>472491.5825302907</v>
      </c>
      <c r="AF124" s="31"/>
      <c r="AG124" s="31" t="b">
        <v>0</v>
      </c>
      <c r="AH124" s="41">
        <f t="shared" si="58"/>
        <v>37</v>
      </c>
      <c r="AI124" s="41">
        <f t="shared" si="59"/>
        <v>75</v>
      </c>
      <c r="AJ124" s="41">
        <v>75</v>
      </c>
      <c r="AM124" s="37" t="str">
        <f ca="1"/>
        <v/>
      </c>
      <c r="AN124" s="37" t="str">
        <f ca="1"/>
        <v/>
      </c>
      <c r="AO124" s="37" t="str">
        <f ca="1"/>
        <v/>
      </c>
      <c r="AP124" s="39" t="str">
        <f ca="1"/>
        <v/>
      </c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</row>
    <row r="125" spans="1:56" x14ac:dyDescent="0.25">
      <c r="A125" s="19" t="b">
        <f t="shared" si="54"/>
        <v>1</v>
      </c>
      <c r="B125" s="19">
        <v>76</v>
      </c>
      <c r="C125" s="21">
        <f t="shared" si="55"/>
        <v>7</v>
      </c>
      <c r="D125" s="21">
        <f t="shared" ca="1" si="56"/>
        <v>10</v>
      </c>
      <c r="E125" s="21">
        <f ca="1"/>
        <v>16</v>
      </c>
      <c r="G125" s="21">
        <v>1</v>
      </c>
      <c r="H125" s="21">
        <f ca="1"/>
        <v>0</v>
      </c>
      <c r="I125" s="21">
        <f ca="1"/>
        <v>1</v>
      </c>
      <c r="J125" s="21">
        <f ca="1"/>
        <v>3</v>
      </c>
      <c r="K125" s="21">
        <f ca="1"/>
        <v>0</v>
      </c>
      <c r="L125" s="21">
        <f ca="1"/>
        <v>2</v>
      </c>
      <c r="M125" s="21">
        <f ca="1"/>
        <v>5</v>
      </c>
      <c r="N125" s="21">
        <f ca="1"/>
        <v>1</v>
      </c>
      <c r="O125" s="21">
        <f ca="1"/>
        <v>1</v>
      </c>
      <c r="P125" s="21" t="str">
        <f ca="1"/>
        <v/>
      </c>
      <c r="Q125" s="21" t="str">
        <f ca="1"/>
        <v/>
      </c>
      <c r="R125" s="21" t="str">
        <f ca="1"/>
        <v/>
      </c>
      <c r="S125" s="21" t="str">
        <f ca="1"/>
        <v/>
      </c>
      <c r="T125" s="21" t="str">
        <f ca="1"/>
        <v/>
      </c>
      <c r="U125" s="21" t="str">
        <f ca="1"/>
        <v/>
      </c>
      <c r="V125" s="21" t="str">
        <f ca="1"/>
        <v/>
      </c>
      <c r="W125" s="21" t="str">
        <f ca="1"/>
        <v/>
      </c>
      <c r="X125" s="21" t="str">
        <f ca="1"/>
        <v/>
      </c>
      <c r="Y125" s="21" t="str">
        <f ca="1"/>
        <v/>
      </c>
      <c r="AA125" s="30" t="str">
        <f t="shared" si="57"/>
        <v/>
      </c>
      <c r="AC125" s="8">
        <f ca="1">IF(A125,MMULT(ExpandedModelMatrix ThisRow,ExpandedParameters),MMULT(ModelMatrix ThisRow,Parameters))</f>
        <v>11.715124911160213</v>
      </c>
      <c r="AD125" s="37">
        <f ca="1"/>
        <v>122409.2124276907</v>
      </c>
      <c r="AF125" s="31"/>
      <c r="AG125" s="31" t="b">
        <v>0</v>
      </c>
      <c r="AH125" s="41">
        <f t="shared" si="58"/>
        <v>37</v>
      </c>
      <c r="AI125" s="41">
        <f t="shared" si="59"/>
        <v>76</v>
      </c>
      <c r="AJ125" s="41">
        <v>76</v>
      </c>
      <c r="AM125" s="37" t="str">
        <f ca="1"/>
        <v/>
      </c>
      <c r="AN125" s="37" t="str">
        <f ca="1"/>
        <v/>
      </c>
      <c r="AO125" s="37" t="str">
        <f ca="1"/>
        <v/>
      </c>
      <c r="AP125" s="39" t="str">
        <f ca="1"/>
        <v/>
      </c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</row>
    <row r="126" spans="1:56" x14ac:dyDescent="0.25">
      <c r="A126" s="19" t="b">
        <f t="shared" si="54"/>
        <v>1</v>
      </c>
      <c r="B126" s="19">
        <v>77</v>
      </c>
      <c r="C126" s="21">
        <f t="shared" si="55"/>
        <v>8</v>
      </c>
      <c r="D126" s="21">
        <f t="shared" ca="1" si="56"/>
        <v>4</v>
      </c>
      <c r="E126" s="21">
        <f ca="1"/>
        <v>11</v>
      </c>
      <c r="G126" s="21">
        <v>1</v>
      </c>
      <c r="H126" s="21">
        <f ca="1"/>
        <v>0</v>
      </c>
      <c r="I126" s="21">
        <f ca="1"/>
        <v>1</v>
      </c>
      <c r="J126" s="21">
        <f ca="1"/>
        <v>4</v>
      </c>
      <c r="K126" s="21">
        <f ca="1"/>
        <v>0</v>
      </c>
      <c r="L126" s="21">
        <f ca="1"/>
        <v>2</v>
      </c>
      <c r="M126" s="21">
        <f ca="1"/>
        <v>1</v>
      </c>
      <c r="N126" s="21">
        <f ca="1"/>
        <v>0</v>
      </c>
      <c r="O126" s="21">
        <f ca="1"/>
        <v>0</v>
      </c>
      <c r="P126" s="21" t="str">
        <f ca="1"/>
        <v/>
      </c>
      <c r="Q126" s="21" t="str">
        <f ca="1"/>
        <v/>
      </c>
      <c r="R126" s="21" t="str">
        <f ca="1"/>
        <v/>
      </c>
      <c r="S126" s="21" t="str">
        <f ca="1"/>
        <v/>
      </c>
      <c r="T126" s="21" t="str">
        <f ca="1"/>
        <v/>
      </c>
      <c r="U126" s="21" t="str">
        <f ca="1"/>
        <v/>
      </c>
      <c r="V126" s="21" t="str">
        <f ca="1"/>
        <v/>
      </c>
      <c r="W126" s="21" t="str">
        <f ca="1"/>
        <v/>
      </c>
      <c r="X126" s="21" t="str">
        <f ca="1"/>
        <v/>
      </c>
      <c r="Y126" s="21" t="str">
        <f ca="1"/>
        <v/>
      </c>
      <c r="AA126" s="30" t="str">
        <f t="shared" si="57"/>
        <v/>
      </c>
      <c r="AC126" s="8">
        <f ca="1">IF(A126,MMULT(ExpandedModelMatrix ThisRow,ExpandedParameters),MMULT(ModelMatrix ThisRow,Parameters))</f>
        <v>13.919916288432267</v>
      </c>
      <c r="AD126" s="37">
        <f ca="1"/>
        <v>1110050.7449694606</v>
      </c>
      <c r="AF126" s="31"/>
      <c r="AG126" s="31" t="b">
        <v>0</v>
      </c>
      <c r="AH126" s="41">
        <f t="shared" si="58"/>
        <v>37</v>
      </c>
      <c r="AI126" s="41">
        <f t="shared" si="59"/>
        <v>77</v>
      </c>
      <c r="AJ126" s="41">
        <v>77</v>
      </c>
      <c r="AM126" s="37" t="str">
        <f ca="1"/>
        <v/>
      </c>
      <c r="AN126" s="37" t="str">
        <f ca="1"/>
        <v/>
      </c>
      <c r="AO126" s="37" t="str">
        <f ca="1"/>
        <v/>
      </c>
      <c r="AP126" s="39" t="str">
        <f ca="1"/>
        <v/>
      </c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</row>
    <row r="127" spans="1:56" x14ac:dyDescent="0.25">
      <c r="A127" s="19" t="b">
        <f t="shared" si="54"/>
        <v>1</v>
      </c>
      <c r="B127" s="19">
        <v>78</v>
      </c>
      <c r="C127" s="21">
        <f t="shared" si="55"/>
        <v>8</v>
      </c>
      <c r="D127" s="21">
        <f t="shared" ca="1" si="56"/>
        <v>5</v>
      </c>
      <c r="E127" s="21">
        <f ca="1"/>
        <v>12</v>
      </c>
      <c r="G127" s="21">
        <v>1</v>
      </c>
      <c r="H127" s="21">
        <f ca="1"/>
        <v>0</v>
      </c>
      <c r="I127" s="21">
        <f ca="1"/>
        <v>1</v>
      </c>
      <c r="J127" s="21">
        <f ca="1"/>
        <v>4</v>
      </c>
      <c r="K127" s="21">
        <f ca="1"/>
        <v>0</v>
      </c>
      <c r="L127" s="21">
        <f ca="1"/>
        <v>2</v>
      </c>
      <c r="M127" s="21">
        <f ca="1"/>
        <v>2</v>
      </c>
      <c r="N127" s="21">
        <f ca="1"/>
        <v>0</v>
      </c>
      <c r="O127" s="21">
        <f ca="1"/>
        <v>0</v>
      </c>
      <c r="P127" s="21" t="str">
        <f ca="1"/>
        <v/>
      </c>
      <c r="Q127" s="21" t="str">
        <f ca="1"/>
        <v/>
      </c>
      <c r="R127" s="21" t="str">
        <f ca="1"/>
        <v/>
      </c>
      <c r="S127" s="21" t="str">
        <f ca="1"/>
        <v/>
      </c>
      <c r="T127" s="21" t="str">
        <f ca="1"/>
        <v/>
      </c>
      <c r="U127" s="21" t="str">
        <f ca="1"/>
        <v/>
      </c>
      <c r="V127" s="21" t="str">
        <f ca="1"/>
        <v/>
      </c>
      <c r="W127" s="21" t="str">
        <f ca="1"/>
        <v/>
      </c>
      <c r="X127" s="21" t="str">
        <f ca="1"/>
        <v/>
      </c>
      <c r="Y127" s="21" t="str">
        <f ca="1"/>
        <v/>
      </c>
      <c r="AA127" s="30" t="str">
        <f t="shared" si="57"/>
        <v/>
      </c>
      <c r="AC127" s="8">
        <f ca="1">IF(A127,MMULT(ExpandedModelMatrix ThisRow,ExpandedParameters),MMULT(ModelMatrix ThisRow,Parameters))</f>
        <v>13.620768571388778</v>
      </c>
      <c r="AD127" s="37">
        <f ca="1"/>
        <v>823046.98783473275</v>
      </c>
      <c r="AF127" s="31"/>
      <c r="AG127" s="31" t="b">
        <v>0</v>
      </c>
      <c r="AH127" s="41">
        <f t="shared" si="58"/>
        <v>37</v>
      </c>
      <c r="AI127" s="41">
        <f t="shared" si="59"/>
        <v>78</v>
      </c>
      <c r="AJ127" s="41">
        <v>78</v>
      </c>
      <c r="AM127" s="37" t="str">
        <f ca="1"/>
        <v/>
      </c>
      <c r="AN127" s="37" t="str">
        <f ca="1"/>
        <v/>
      </c>
      <c r="AO127" s="37" t="str">
        <f ca="1"/>
        <v/>
      </c>
      <c r="AP127" s="39" t="str">
        <f ca="1"/>
        <v/>
      </c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</row>
    <row r="128" spans="1:56" x14ac:dyDescent="0.25">
      <c r="A128" s="19" t="b">
        <f t="shared" si="54"/>
        <v>1</v>
      </c>
      <c r="B128" s="19">
        <v>79</v>
      </c>
      <c r="C128" s="21">
        <f t="shared" si="55"/>
        <v>8</v>
      </c>
      <c r="D128" s="21">
        <f t="shared" ca="1" si="56"/>
        <v>6</v>
      </c>
      <c r="E128" s="21">
        <f ca="1"/>
        <v>13</v>
      </c>
      <c r="G128" s="21">
        <v>1</v>
      </c>
      <c r="H128" s="21">
        <f ca="1"/>
        <v>0</v>
      </c>
      <c r="I128" s="21">
        <f ca="1"/>
        <v>1</v>
      </c>
      <c r="J128" s="21">
        <f ca="1"/>
        <v>4</v>
      </c>
      <c r="K128" s="21">
        <f ca="1"/>
        <v>0</v>
      </c>
      <c r="L128" s="21">
        <f ca="1"/>
        <v>2</v>
      </c>
      <c r="M128" s="21">
        <f ca="1"/>
        <v>3</v>
      </c>
      <c r="N128" s="21">
        <f ca="1"/>
        <v>0</v>
      </c>
      <c r="O128" s="21">
        <f ca="1"/>
        <v>0</v>
      </c>
      <c r="P128" s="21" t="str">
        <f ca="1"/>
        <v/>
      </c>
      <c r="Q128" s="21" t="str">
        <f ca="1"/>
        <v/>
      </c>
      <c r="R128" s="21" t="str">
        <f ca="1"/>
        <v/>
      </c>
      <c r="S128" s="21" t="str">
        <f ca="1"/>
        <v/>
      </c>
      <c r="T128" s="21" t="str">
        <f ca="1"/>
        <v/>
      </c>
      <c r="U128" s="21" t="str">
        <f ca="1"/>
        <v/>
      </c>
      <c r="V128" s="21" t="str">
        <f ca="1"/>
        <v/>
      </c>
      <c r="W128" s="21" t="str">
        <f ca="1"/>
        <v/>
      </c>
      <c r="X128" s="21" t="str">
        <f ca="1"/>
        <v/>
      </c>
      <c r="Y128" s="21" t="str">
        <f ca="1"/>
        <v/>
      </c>
      <c r="AA128" s="30" t="str">
        <f t="shared" si="57"/>
        <v/>
      </c>
      <c r="AC128" s="8">
        <f ca="1">IF(A128,MMULT(ExpandedModelMatrix ThisRow,ExpandedParameters),MMULT(ModelMatrix ThisRow,Parameters))</f>
        <v>13.321620854345291</v>
      </c>
      <c r="AD128" s="37">
        <f ca="1"/>
        <v>610248.08753447072</v>
      </c>
      <c r="AF128" s="31"/>
      <c r="AG128" s="31" t="b">
        <v>0</v>
      </c>
      <c r="AH128" s="41">
        <f t="shared" si="58"/>
        <v>37</v>
      </c>
      <c r="AI128" s="41">
        <f t="shared" si="59"/>
        <v>79</v>
      </c>
      <c r="AJ128" s="41">
        <v>79</v>
      </c>
      <c r="AM128" s="37" t="str">
        <f ca="1"/>
        <v/>
      </c>
      <c r="AN128" s="37" t="str">
        <f ca="1"/>
        <v/>
      </c>
      <c r="AO128" s="37" t="str">
        <f ca="1"/>
        <v/>
      </c>
      <c r="AP128" s="39" t="str">
        <f ca="1"/>
        <v/>
      </c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</row>
    <row r="129" spans="1:56" x14ac:dyDescent="0.25">
      <c r="A129" s="19" t="b">
        <f t="shared" si="54"/>
        <v>1</v>
      </c>
      <c r="B129" s="19">
        <v>80</v>
      </c>
      <c r="C129" s="21">
        <f t="shared" si="55"/>
        <v>8</v>
      </c>
      <c r="D129" s="21">
        <f t="shared" ca="1" si="56"/>
        <v>7</v>
      </c>
      <c r="E129" s="21">
        <f ca="1"/>
        <v>14</v>
      </c>
      <c r="G129" s="21">
        <v>1</v>
      </c>
      <c r="H129" s="21">
        <f ca="1"/>
        <v>0</v>
      </c>
      <c r="I129" s="21">
        <f ca="1"/>
        <v>1</v>
      </c>
      <c r="J129" s="21">
        <f ca="1"/>
        <v>4</v>
      </c>
      <c r="K129" s="21">
        <f ca="1"/>
        <v>0</v>
      </c>
      <c r="L129" s="21">
        <f ca="1"/>
        <v>2</v>
      </c>
      <c r="M129" s="21">
        <f ca="1"/>
        <v>4</v>
      </c>
      <c r="N129" s="21">
        <f ca="1"/>
        <v>0</v>
      </c>
      <c r="O129" s="21">
        <f ca="1"/>
        <v>0</v>
      </c>
      <c r="P129" s="21" t="str">
        <f ca="1"/>
        <v/>
      </c>
      <c r="Q129" s="21" t="str">
        <f ca="1"/>
        <v/>
      </c>
      <c r="R129" s="21" t="str">
        <f ca="1"/>
        <v/>
      </c>
      <c r="S129" s="21" t="str">
        <f ca="1"/>
        <v/>
      </c>
      <c r="T129" s="21" t="str">
        <f ca="1"/>
        <v/>
      </c>
      <c r="U129" s="21" t="str">
        <f ca="1"/>
        <v/>
      </c>
      <c r="V129" s="21" t="str">
        <f ca="1"/>
        <v/>
      </c>
      <c r="W129" s="21" t="str">
        <f ca="1"/>
        <v/>
      </c>
      <c r="X129" s="21" t="str">
        <f ca="1"/>
        <v/>
      </c>
      <c r="Y129" s="21" t="str">
        <f ca="1"/>
        <v/>
      </c>
      <c r="AA129" s="30" t="str">
        <f t="shared" si="57"/>
        <v/>
      </c>
      <c r="AC129" s="8">
        <f ca="1">IF(A129,MMULT(ExpandedModelMatrix ThisRow,ExpandedParameters),MMULT(ModelMatrix ThisRow,Parameters))</f>
        <v>13.022473137301803</v>
      </c>
      <c r="AD129" s="37">
        <f ca="1"/>
        <v>452468.36917439417</v>
      </c>
      <c r="AF129" s="31"/>
      <c r="AG129" s="31" t="b">
        <v>0</v>
      </c>
      <c r="AH129" s="41">
        <f t="shared" si="58"/>
        <v>37</v>
      </c>
      <c r="AI129" s="41">
        <f t="shared" si="59"/>
        <v>80</v>
      </c>
      <c r="AJ129" s="41">
        <v>80</v>
      </c>
      <c r="AM129" s="37" t="str">
        <f ca="1"/>
        <v/>
      </c>
      <c r="AN129" s="37" t="str">
        <f ca="1"/>
        <v/>
      </c>
      <c r="AO129" s="37" t="str">
        <f ca="1"/>
        <v/>
      </c>
      <c r="AP129" s="39" t="str">
        <f ca="1"/>
        <v/>
      </c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</row>
    <row r="130" spans="1:56" x14ac:dyDescent="0.25">
      <c r="A130" s="19" t="b">
        <f t="shared" si="54"/>
        <v>1</v>
      </c>
      <c r="B130" s="19">
        <v>81</v>
      </c>
      <c r="C130" s="21">
        <f t="shared" si="55"/>
        <v>8</v>
      </c>
      <c r="D130" s="21">
        <f t="shared" ca="1" si="56"/>
        <v>8</v>
      </c>
      <c r="E130" s="21">
        <f ca="1"/>
        <v>15</v>
      </c>
      <c r="G130" s="21">
        <v>1</v>
      </c>
      <c r="H130" s="21">
        <f ca="1"/>
        <v>0</v>
      </c>
      <c r="I130" s="21">
        <f ca="1"/>
        <v>1</v>
      </c>
      <c r="J130" s="21">
        <f ca="1"/>
        <v>4</v>
      </c>
      <c r="K130" s="21">
        <f ca="1"/>
        <v>0</v>
      </c>
      <c r="L130" s="21">
        <f ca="1"/>
        <v>2</v>
      </c>
      <c r="M130" s="21">
        <f ca="1"/>
        <v>5</v>
      </c>
      <c r="N130" s="21">
        <f ca="1"/>
        <v>0</v>
      </c>
      <c r="O130" s="21">
        <f ca="1"/>
        <v>0</v>
      </c>
      <c r="P130" s="21" t="str">
        <f ca="1"/>
        <v/>
      </c>
      <c r="Q130" s="21" t="str">
        <f ca="1"/>
        <v/>
      </c>
      <c r="R130" s="21" t="str">
        <f ca="1"/>
        <v/>
      </c>
      <c r="S130" s="21" t="str">
        <f ca="1"/>
        <v/>
      </c>
      <c r="T130" s="21" t="str">
        <f ca="1"/>
        <v/>
      </c>
      <c r="U130" s="21" t="str">
        <f ca="1"/>
        <v/>
      </c>
      <c r="V130" s="21" t="str">
        <f ca="1"/>
        <v/>
      </c>
      <c r="W130" s="21" t="str">
        <f ca="1"/>
        <v/>
      </c>
      <c r="X130" s="21" t="str">
        <f ca="1"/>
        <v/>
      </c>
      <c r="Y130" s="21" t="str">
        <f ca="1"/>
        <v/>
      </c>
      <c r="AA130" s="30" t="str">
        <f t="shared" si="57"/>
        <v/>
      </c>
      <c r="AC130" s="8">
        <f ca="1">IF(A130,MMULT(ExpandedModelMatrix ThisRow,ExpandedParameters),MMULT(ModelMatrix ThisRow,Parameters))</f>
        <v>12.723325420258316</v>
      </c>
      <c r="AD130" s="37">
        <f ca="1"/>
        <v>335482.61647238932</v>
      </c>
      <c r="AF130" s="31"/>
      <c r="AG130" s="31" t="b">
        <v>0</v>
      </c>
      <c r="AH130" s="41">
        <f t="shared" si="58"/>
        <v>37</v>
      </c>
      <c r="AI130" s="41">
        <f t="shared" si="59"/>
        <v>81</v>
      </c>
      <c r="AJ130" s="41">
        <v>81</v>
      </c>
      <c r="AM130" s="37" t="str">
        <f ca="1"/>
        <v/>
      </c>
      <c r="AN130" s="37" t="str">
        <f ca="1"/>
        <v/>
      </c>
      <c r="AO130" s="37" t="str">
        <f ca="1"/>
        <v/>
      </c>
      <c r="AP130" s="39" t="str">
        <f ca="1"/>
        <v/>
      </c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</row>
    <row r="131" spans="1:56" x14ac:dyDescent="0.25">
      <c r="A131" s="19" t="b">
        <f t="shared" si="54"/>
        <v>1</v>
      </c>
      <c r="B131" s="19">
        <v>82</v>
      </c>
      <c r="C131" s="21">
        <f t="shared" si="55"/>
        <v>8</v>
      </c>
      <c r="D131" s="21">
        <f t="shared" ca="1" si="56"/>
        <v>9</v>
      </c>
      <c r="E131" s="21">
        <f ca="1"/>
        <v>16</v>
      </c>
      <c r="G131" s="21">
        <v>1</v>
      </c>
      <c r="H131" s="21">
        <f ca="1"/>
        <v>0</v>
      </c>
      <c r="I131" s="21">
        <f ca="1"/>
        <v>1</v>
      </c>
      <c r="J131" s="21">
        <f ca="1"/>
        <v>4</v>
      </c>
      <c r="K131" s="21">
        <f ca="1"/>
        <v>0</v>
      </c>
      <c r="L131" s="21">
        <f ca="1"/>
        <v>2</v>
      </c>
      <c r="M131" s="21">
        <f ca="1"/>
        <v>5</v>
      </c>
      <c r="N131" s="21">
        <f ca="1"/>
        <v>1</v>
      </c>
      <c r="O131" s="21">
        <f ca="1"/>
        <v>0</v>
      </c>
      <c r="P131" s="21" t="str">
        <f ca="1"/>
        <v/>
      </c>
      <c r="Q131" s="21" t="str">
        <f ca="1"/>
        <v/>
      </c>
      <c r="R131" s="21" t="str">
        <f ca="1"/>
        <v/>
      </c>
      <c r="S131" s="21" t="str">
        <f ca="1"/>
        <v/>
      </c>
      <c r="T131" s="21" t="str">
        <f ca="1"/>
        <v/>
      </c>
      <c r="U131" s="21" t="str">
        <f ca="1"/>
        <v/>
      </c>
      <c r="V131" s="21" t="str">
        <f ca="1"/>
        <v/>
      </c>
      <c r="W131" s="21" t="str">
        <f ca="1"/>
        <v/>
      </c>
      <c r="X131" s="21" t="str">
        <f ca="1"/>
        <v/>
      </c>
      <c r="Y131" s="21" t="str">
        <f ca="1"/>
        <v/>
      </c>
      <c r="AA131" s="30" t="str">
        <f t="shared" si="57"/>
        <v/>
      </c>
      <c r="AC131" s="8">
        <f ca="1">IF(A131,MMULT(ExpandedModelMatrix ThisRow,ExpandedParameters),MMULT(ModelMatrix ThisRow,Parameters))</f>
        <v>13.219590146685039</v>
      </c>
      <c r="AD131" s="37">
        <f ca="1"/>
        <v>551055.13501936232</v>
      </c>
      <c r="AF131" s="31"/>
      <c r="AG131" s="31" t="b">
        <v>0</v>
      </c>
      <c r="AH131" s="41">
        <f t="shared" si="58"/>
        <v>37</v>
      </c>
      <c r="AI131" s="41">
        <f t="shared" si="59"/>
        <v>82</v>
      </c>
      <c r="AJ131" s="41">
        <v>82</v>
      </c>
      <c r="AM131" s="37" t="str">
        <f ca="1"/>
        <v/>
      </c>
      <c r="AN131" s="37" t="str">
        <f ca="1"/>
        <v/>
      </c>
      <c r="AO131" s="37" t="str">
        <f ca="1"/>
        <v/>
      </c>
      <c r="AP131" s="39" t="str">
        <f ca="1"/>
        <v/>
      </c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</row>
    <row r="132" spans="1:56" x14ac:dyDescent="0.25">
      <c r="A132" s="19" t="b">
        <f t="shared" si="54"/>
        <v>1</v>
      </c>
      <c r="B132" s="19">
        <v>83</v>
      </c>
      <c r="C132" s="21">
        <f t="shared" si="55"/>
        <v>8</v>
      </c>
      <c r="D132" s="21">
        <f t="shared" ca="1" si="56"/>
        <v>10</v>
      </c>
      <c r="E132" s="21">
        <f ca="1"/>
        <v>17</v>
      </c>
      <c r="G132" s="21">
        <v>1</v>
      </c>
      <c r="H132" s="21">
        <f ca="1"/>
        <v>0</v>
      </c>
      <c r="I132" s="21">
        <f ca="1"/>
        <v>1</v>
      </c>
      <c r="J132" s="21">
        <f ca="1"/>
        <v>4</v>
      </c>
      <c r="K132" s="21">
        <f ca="1"/>
        <v>0</v>
      </c>
      <c r="L132" s="21">
        <f ca="1"/>
        <v>2</v>
      </c>
      <c r="M132" s="21">
        <f ca="1"/>
        <v>5</v>
      </c>
      <c r="N132" s="21">
        <f ca="1"/>
        <v>1</v>
      </c>
      <c r="O132" s="21">
        <f ca="1"/>
        <v>1</v>
      </c>
      <c r="P132" s="21" t="str">
        <f ca="1"/>
        <v/>
      </c>
      <c r="Q132" s="21" t="str">
        <f ca="1"/>
        <v/>
      </c>
      <c r="R132" s="21" t="str">
        <f ca="1"/>
        <v/>
      </c>
      <c r="S132" s="21" t="str">
        <f ca="1"/>
        <v/>
      </c>
      <c r="T132" s="21" t="str">
        <f ca="1"/>
        <v/>
      </c>
      <c r="U132" s="21" t="str">
        <f ca="1"/>
        <v/>
      </c>
      <c r="V132" s="21" t="str">
        <f ca="1"/>
        <v/>
      </c>
      <c r="W132" s="21" t="str">
        <f ca="1"/>
        <v/>
      </c>
      <c r="X132" s="21" t="str">
        <f ca="1"/>
        <v/>
      </c>
      <c r="Y132" s="21" t="str">
        <f ca="1"/>
        <v/>
      </c>
      <c r="AA132" s="30" t="str">
        <f t="shared" si="57"/>
        <v/>
      </c>
      <c r="AC132" s="8">
        <f ca="1">IF(A132,MMULT(ExpandedModelMatrix ThisRow,ExpandedParameters),MMULT(ModelMatrix ThisRow,Parameters))</f>
        <v>11.86893984683871</v>
      </c>
      <c r="AD132" s="37">
        <f ca="1"/>
        <v>142762.80800754906</v>
      </c>
      <c r="AF132" s="31"/>
      <c r="AG132" s="31" t="b">
        <v>0</v>
      </c>
      <c r="AH132" s="41">
        <f t="shared" si="58"/>
        <v>37</v>
      </c>
      <c r="AI132" s="41">
        <f t="shared" si="59"/>
        <v>83</v>
      </c>
      <c r="AJ132" s="41">
        <v>83</v>
      </c>
      <c r="AM132" s="37" t="str">
        <f ca="1"/>
        <v/>
      </c>
      <c r="AN132" s="37" t="str">
        <f ca="1"/>
        <v/>
      </c>
      <c r="AO132" s="37" t="str">
        <f ca="1"/>
        <v/>
      </c>
      <c r="AP132" s="39" t="str">
        <f ca="1"/>
        <v/>
      </c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</row>
    <row r="133" spans="1:56" x14ac:dyDescent="0.25">
      <c r="A133" s="19" t="b">
        <f t="shared" si="54"/>
        <v>1</v>
      </c>
      <c r="B133" s="19">
        <v>84</v>
      </c>
      <c r="C133" s="21">
        <f t="shared" si="55"/>
        <v>9</v>
      </c>
      <c r="D133" s="21">
        <f t="shared" ca="1" si="56"/>
        <v>3</v>
      </c>
      <c r="E133" s="21">
        <f ca="1"/>
        <v>11</v>
      </c>
      <c r="G133" s="21">
        <v>1</v>
      </c>
      <c r="H133" s="21">
        <f ca="1"/>
        <v>0</v>
      </c>
      <c r="I133" s="21">
        <f ca="1"/>
        <v>1</v>
      </c>
      <c r="J133" s="21">
        <f ca="1"/>
        <v>4</v>
      </c>
      <c r="K133" s="21">
        <f ca="1"/>
        <v>1</v>
      </c>
      <c r="L133" s="21">
        <f ca="1"/>
        <v>2</v>
      </c>
      <c r="M133" s="21">
        <f ca="1"/>
        <v>0</v>
      </c>
      <c r="N133" s="21">
        <f ca="1"/>
        <v>0</v>
      </c>
      <c r="O133" s="21">
        <f ca="1"/>
        <v>0</v>
      </c>
      <c r="P133" s="21" t="str">
        <f ca="1"/>
        <v/>
      </c>
      <c r="Q133" s="21" t="str">
        <f ca="1"/>
        <v/>
      </c>
      <c r="R133" s="21" t="str">
        <f ca="1"/>
        <v/>
      </c>
      <c r="S133" s="21" t="str">
        <f ca="1"/>
        <v/>
      </c>
      <c r="T133" s="21" t="str">
        <f ca="1"/>
        <v/>
      </c>
      <c r="U133" s="21" t="str">
        <f ca="1"/>
        <v/>
      </c>
      <c r="V133" s="21" t="str">
        <f ca="1"/>
        <v/>
      </c>
      <c r="W133" s="21" t="str">
        <f ca="1"/>
        <v/>
      </c>
      <c r="X133" s="21" t="str">
        <f ca="1"/>
        <v/>
      </c>
      <c r="Y133" s="21" t="str">
        <f ca="1"/>
        <v/>
      </c>
      <c r="AA133" s="30" t="str">
        <f t="shared" si="57"/>
        <v/>
      </c>
      <c r="AC133" s="8">
        <f ca="1">IF(A133,MMULT(ExpandedModelMatrix ThisRow,ExpandedParameters),MMULT(ModelMatrix ThisRow,Parameters))</f>
        <v>14.001948234799576</v>
      </c>
      <c r="AD133" s="37">
        <f ca="1"/>
        <v>1204949.5234779243</v>
      </c>
      <c r="AF133" s="31"/>
      <c r="AG133" s="31" t="b">
        <v>0</v>
      </c>
      <c r="AH133" s="41">
        <f t="shared" si="58"/>
        <v>37</v>
      </c>
      <c r="AI133" s="41">
        <f t="shared" si="59"/>
        <v>84</v>
      </c>
      <c r="AJ133" s="41">
        <v>84</v>
      </c>
      <c r="AM133" s="37" t="str">
        <f ca="1"/>
        <v/>
      </c>
      <c r="AN133" s="37" t="str">
        <f ca="1"/>
        <v/>
      </c>
      <c r="AO133" s="37" t="str">
        <f ca="1"/>
        <v/>
      </c>
      <c r="AP133" s="39" t="str">
        <f ca="1"/>
        <v/>
      </c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</row>
    <row r="134" spans="1:56" x14ac:dyDescent="0.25">
      <c r="A134" s="19" t="b">
        <f t="shared" si="54"/>
        <v>1</v>
      </c>
      <c r="B134" s="19">
        <v>85</v>
      </c>
      <c r="C134" s="21">
        <f t="shared" si="55"/>
        <v>9</v>
      </c>
      <c r="D134" s="21">
        <f t="shared" ca="1" si="56"/>
        <v>4</v>
      </c>
      <c r="E134" s="21">
        <f ca="1"/>
        <v>12</v>
      </c>
      <c r="G134" s="21">
        <v>1</v>
      </c>
      <c r="H134" s="21">
        <f ca="1"/>
        <v>0</v>
      </c>
      <c r="I134" s="21">
        <f ca="1"/>
        <v>1</v>
      </c>
      <c r="J134" s="21">
        <f ca="1"/>
        <v>4</v>
      </c>
      <c r="K134" s="21">
        <f ca="1"/>
        <v>1</v>
      </c>
      <c r="L134" s="21">
        <f ca="1"/>
        <v>2</v>
      </c>
      <c r="M134" s="21">
        <f ca="1"/>
        <v>1</v>
      </c>
      <c r="N134" s="21">
        <f ca="1"/>
        <v>0</v>
      </c>
      <c r="O134" s="21">
        <f ca="1"/>
        <v>0</v>
      </c>
      <c r="P134" s="21" t="str">
        <f ca="1"/>
        <v/>
      </c>
      <c r="Q134" s="21" t="str">
        <f ca="1"/>
        <v/>
      </c>
      <c r="R134" s="21" t="str">
        <f ca="1"/>
        <v/>
      </c>
      <c r="S134" s="21" t="str">
        <f ca="1"/>
        <v/>
      </c>
      <c r="T134" s="21" t="str">
        <f ca="1"/>
        <v/>
      </c>
      <c r="U134" s="21" t="str">
        <f ca="1"/>
        <v/>
      </c>
      <c r="V134" s="21" t="str">
        <f ca="1"/>
        <v/>
      </c>
      <c r="W134" s="21" t="str">
        <f ca="1"/>
        <v/>
      </c>
      <c r="X134" s="21" t="str">
        <f ca="1"/>
        <v/>
      </c>
      <c r="Y134" s="21" t="str">
        <f ca="1"/>
        <v/>
      </c>
      <c r="AA134" s="30" t="str">
        <f t="shared" si="57"/>
        <v/>
      </c>
      <c r="AC134" s="8">
        <f ca="1">IF(A134,MMULT(ExpandedModelMatrix ThisRow,ExpandedParameters),MMULT(ModelMatrix ThisRow,Parameters))</f>
        <v>13.702800517756089</v>
      </c>
      <c r="AD134" s="37">
        <f ca="1"/>
        <v>893409.67544568249</v>
      </c>
      <c r="AF134" s="31"/>
      <c r="AG134" s="31" t="b">
        <v>0</v>
      </c>
      <c r="AH134" s="41">
        <f t="shared" si="58"/>
        <v>37</v>
      </c>
      <c r="AI134" s="41">
        <f t="shared" si="59"/>
        <v>85</v>
      </c>
      <c r="AJ134" s="41">
        <v>85</v>
      </c>
      <c r="AM134" s="37" t="str">
        <f ca="1"/>
        <v/>
      </c>
      <c r="AN134" s="37" t="str">
        <f ca="1"/>
        <v/>
      </c>
      <c r="AO134" s="37" t="str">
        <f ca="1"/>
        <v/>
      </c>
      <c r="AP134" s="39" t="str">
        <f ca="1"/>
        <v/>
      </c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</row>
    <row r="135" spans="1:56" x14ac:dyDescent="0.25">
      <c r="A135" s="19" t="b">
        <f t="shared" si="54"/>
        <v>1</v>
      </c>
      <c r="B135" s="19">
        <v>86</v>
      </c>
      <c r="C135" s="21">
        <f t="shared" si="55"/>
        <v>9</v>
      </c>
      <c r="D135" s="21">
        <f t="shared" ca="1" si="56"/>
        <v>5</v>
      </c>
      <c r="E135" s="21">
        <f ca="1"/>
        <v>13</v>
      </c>
      <c r="G135" s="21">
        <v>1</v>
      </c>
      <c r="H135" s="21">
        <f ca="1"/>
        <v>0</v>
      </c>
      <c r="I135" s="21">
        <f ca="1"/>
        <v>1</v>
      </c>
      <c r="J135" s="21">
        <f ca="1"/>
        <v>4</v>
      </c>
      <c r="K135" s="21">
        <f ca="1"/>
        <v>1</v>
      </c>
      <c r="L135" s="21">
        <f ca="1"/>
        <v>2</v>
      </c>
      <c r="M135" s="21">
        <f ca="1"/>
        <v>2</v>
      </c>
      <c r="N135" s="21">
        <f ca="1"/>
        <v>0</v>
      </c>
      <c r="O135" s="21">
        <f ca="1"/>
        <v>0</v>
      </c>
      <c r="P135" s="21" t="str">
        <f ca="1"/>
        <v/>
      </c>
      <c r="Q135" s="21" t="str">
        <f ca="1"/>
        <v/>
      </c>
      <c r="R135" s="21" t="str">
        <f ca="1"/>
        <v/>
      </c>
      <c r="S135" s="21" t="str">
        <f ca="1"/>
        <v/>
      </c>
      <c r="T135" s="21" t="str">
        <f ca="1"/>
        <v/>
      </c>
      <c r="U135" s="21" t="str">
        <f ca="1"/>
        <v/>
      </c>
      <c r="V135" s="21" t="str">
        <f ca="1"/>
        <v/>
      </c>
      <c r="W135" s="21" t="str">
        <f ca="1"/>
        <v/>
      </c>
      <c r="X135" s="21" t="str">
        <f ca="1"/>
        <v/>
      </c>
      <c r="Y135" s="21" t="str">
        <f ca="1"/>
        <v/>
      </c>
      <c r="AA135" s="30" t="str">
        <f t="shared" si="57"/>
        <v/>
      </c>
      <c r="AC135" s="8">
        <f ca="1">IF(A135,MMULT(ExpandedModelMatrix ThisRow,ExpandedParameters),MMULT(ModelMatrix ThisRow,Parameters))</f>
        <v>13.403652800712599</v>
      </c>
      <c r="AD135" s="37">
        <f ca="1"/>
        <v>662418.49357815157</v>
      </c>
      <c r="AF135" s="31"/>
      <c r="AG135" s="31" t="b">
        <v>0</v>
      </c>
      <c r="AH135" s="41">
        <f t="shared" si="58"/>
        <v>37</v>
      </c>
      <c r="AI135" s="41">
        <f t="shared" si="59"/>
        <v>86</v>
      </c>
      <c r="AJ135" s="41">
        <v>86</v>
      </c>
      <c r="AM135" s="37" t="str">
        <f ca="1"/>
        <v/>
      </c>
      <c r="AN135" s="37" t="str">
        <f ca="1"/>
        <v/>
      </c>
      <c r="AO135" s="37" t="str">
        <f ca="1"/>
        <v/>
      </c>
      <c r="AP135" s="39" t="str">
        <f ca="1"/>
        <v/>
      </c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</row>
    <row r="136" spans="1:56" x14ac:dyDescent="0.25">
      <c r="A136" s="19" t="b">
        <f t="shared" si="54"/>
        <v>1</v>
      </c>
      <c r="B136" s="19">
        <v>87</v>
      </c>
      <c r="C136" s="21">
        <f t="shared" si="55"/>
        <v>9</v>
      </c>
      <c r="D136" s="21">
        <f t="shared" ca="1" si="56"/>
        <v>6</v>
      </c>
      <c r="E136" s="21">
        <f ca="1"/>
        <v>14</v>
      </c>
      <c r="G136" s="21">
        <v>1</v>
      </c>
      <c r="H136" s="21">
        <f ca="1"/>
        <v>0</v>
      </c>
      <c r="I136" s="21">
        <f ca="1"/>
        <v>1</v>
      </c>
      <c r="J136" s="21">
        <f ca="1"/>
        <v>4</v>
      </c>
      <c r="K136" s="21">
        <f ca="1"/>
        <v>1</v>
      </c>
      <c r="L136" s="21">
        <f ca="1"/>
        <v>2</v>
      </c>
      <c r="M136" s="21">
        <f ca="1"/>
        <v>3</v>
      </c>
      <c r="N136" s="21">
        <f ca="1"/>
        <v>0</v>
      </c>
      <c r="O136" s="21">
        <f ca="1"/>
        <v>0</v>
      </c>
      <c r="P136" s="21" t="str">
        <f ca="1"/>
        <v/>
      </c>
      <c r="Q136" s="21" t="str">
        <f ca="1"/>
        <v/>
      </c>
      <c r="R136" s="21" t="str">
        <f ca="1"/>
        <v/>
      </c>
      <c r="S136" s="21" t="str">
        <f ca="1"/>
        <v/>
      </c>
      <c r="T136" s="21" t="str">
        <f ca="1"/>
        <v/>
      </c>
      <c r="U136" s="21" t="str">
        <f ca="1"/>
        <v/>
      </c>
      <c r="V136" s="21" t="str">
        <f ca="1"/>
        <v/>
      </c>
      <c r="W136" s="21" t="str">
        <f ca="1"/>
        <v/>
      </c>
      <c r="X136" s="21" t="str">
        <f ca="1"/>
        <v/>
      </c>
      <c r="Y136" s="21" t="str">
        <f ca="1"/>
        <v/>
      </c>
      <c r="AA136" s="30" t="str">
        <f t="shared" si="57"/>
        <v/>
      </c>
      <c r="AC136" s="8">
        <f ca="1">IF(A136,MMULT(ExpandedModelMatrix ThisRow,ExpandedParameters),MMULT(ModelMatrix ThisRow,Parameters))</f>
        <v>13.104505083669112</v>
      </c>
      <c r="AD136" s="37">
        <f ca="1"/>
        <v>491150.11029565067</v>
      </c>
      <c r="AF136" s="31"/>
      <c r="AG136" s="31" t="b">
        <v>0</v>
      </c>
      <c r="AH136" s="41">
        <f t="shared" si="58"/>
        <v>37</v>
      </c>
      <c r="AI136" s="41">
        <f t="shared" si="59"/>
        <v>87</v>
      </c>
      <c r="AJ136" s="41">
        <v>87</v>
      </c>
      <c r="AM136" s="37" t="str">
        <f ca="1"/>
        <v/>
      </c>
      <c r="AN136" s="37" t="str">
        <f ca="1"/>
        <v/>
      </c>
      <c r="AO136" s="37" t="str">
        <f ca="1"/>
        <v/>
      </c>
      <c r="AP136" s="39" t="str">
        <f ca="1"/>
        <v/>
      </c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</row>
    <row r="137" spans="1:56" x14ac:dyDescent="0.25">
      <c r="A137" s="19" t="b">
        <f t="shared" si="54"/>
        <v>1</v>
      </c>
      <c r="B137" s="19">
        <v>88</v>
      </c>
      <c r="C137" s="21">
        <f t="shared" si="55"/>
        <v>9</v>
      </c>
      <c r="D137" s="21">
        <f t="shared" ca="1" si="56"/>
        <v>7</v>
      </c>
      <c r="E137" s="21">
        <f ca="1"/>
        <v>15</v>
      </c>
      <c r="G137" s="21">
        <v>1</v>
      </c>
      <c r="H137" s="21">
        <f ca="1"/>
        <v>0</v>
      </c>
      <c r="I137" s="21">
        <f ca="1"/>
        <v>1</v>
      </c>
      <c r="J137" s="21">
        <f ca="1"/>
        <v>4</v>
      </c>
      <c r="K137" s="21">
        <f ca="1"/>
        <v>1</v>
      </c>
      <c r="L137" s="21">
        <f ca="1"/>
        <v>2</v>
      </c>
      <c r="M137" s="21">
        <f ca="1"/>
        <v>4</v>
      </c>
      <c r="N137" s="21">
        <f ca="1"/>
        <v>0</v>
      </c>
      <c r="O137" s="21">
        <f ca="1"/>
        <v>0</v>
      </c>
      <c r="P137" s="21" t="str">
        <f ca="1"/>
        <v/>
      </c>
      <c r="Q137" s="21" t="str">
        <f ca="1"/>
        <v/>
      </c>
      <c r="R137" s="21" t="str">
        <f ca="1"/>
        <v/>
      </c>
      <c r="S137" s="21" t="str">
        <f ca="1"/>
        <v/>
      </c>
      <c r="T137" s="21" t="str">
        <f ca="1"/>
        <v/>
      </c>
      <c r="U137" s="21" t="str">
        <f ca="1"/>
        <v/>
      </c>
      <c r="V137" s="21" t="str">
        <f ca="1"/>
        <v/>
      </c>
      <c r="W137" s="21" t="str">
        <f ca="1"/>
        <v/>
      </c>
      <c r="X137" s="21" t="str">
        <f ca="1"/>
        <v/>
      </c>
      <c r="Y137" s="21" t="str">
        <f ca="1"/>
        <v/>
      </c>
      <c r="AA137" s="30" t="str">
        <f t="shared" si="57"/>
        <v/>
      </c>
      <c r="AC137" s="8">
        <f ca="1">IF(A137,MMULT(ExpandedModelMatrix ThisRow,ExpandedParameters),MMULT(ModelMatrix ThisRow,Parameters))</f>
        <v>12.805357366625625</v>
      </c>
      <c r="AD137" s="37">
        <f ca="1"/>
        <v>364163.18865193322</v>
      </c>
      <c r="AF137" s="31"/>
      <c r="AG137" s="31" t="b">
        <v>0</v>
      </c>
      <c r="AH137" s="41">
        <f t="shared" si="58"/>
        <v>37</v>
      </c>
      <c r="AI137" s="41">
        <f t="shared" si="59"/>
        <v>88</v>
      </c>
      <c r="AJ137" s="41">
        <v>88</v>
      </c>
      <c r="AM137" s="37" t="str">
        <f ca="1"/>
        <v/>
      </c>
      <c r="AN137" s="37" t="str">
        <f ca="1"/>
        <v/>
      </c>
      <c r="AO137" s="37" t="str">
        <f ca="1"/>
        <v/>
      </c>
      <c r="AP137" s="39" t="str">
        <f ca="1"/>
        <v/>
      </c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</row>
    <row r="138" spans="1:56" x14ac:dyDescent="0.25">
      <c r="A138" s="19" t="b">
        <f t="shared" si="54"/>
        <v>1</v>
      </c>
      <c r="B138" s="19">
        <v>89</v>
      </c>
      <c r="C138" s="21">
        <f t="shared" si="55"/>
        <v>9</v>
      </c>
      <c r="D138" s="21">
        <f t="shared" ca="1" si="56"/>
        <v>8</v>
      </c>
      <c r="E138" s="21">
        <f ca="1"/>
        <v>16</v>
      </c>
      <c r="G138" s="21">
        <v>1</v>
      </c>
      <c r="H138" s="21">
        <f ca="1"/>
        <v>0</v>
      </c>
      <c r="I138" s="21">
        <f ca="1"/>
        <v>1</v>
      </c>
      <c r="J138" s="21">
        <f ca="1"/>
        <v>4</v>
      </c>
      <c r="K138" s="21">
        <f ca="1"/>
        <v>1</v>
      </c>
      <c r="L138" s="21">
        <f ca="1"/>
        <v>2</v>
      </c>
      <c r="M138" s="21">
        <f ca="1"/>
        <v>5</v>
      </c>
      <c r="N138" s="21">
        <f ca="1"/>
        <v>0</v>
      </c>
      <c r="O138" s="21">
        <f ca="1"/>
        <v>0</v>
      </c>
      <c r="P138" s="21" t="str">
        <f ca="1"/>
        <v/>
      </c>
      <c r="Q138" s="21" t="str">
        <f ca="1"/>
        <v/>
      </c>
      <c r="R138" s="21" t="str">
        <f ca="1"/>
        <v/>
      </c>
      <c r="S138" s="21" t="str">
        <f ca="1"/>
        <v/>
      </c>
      <c r="T138" s="21" t="str">
        <f ca="1"/>
        <v/>
      </c>
      <c r="U138" s="21" t="str">
        <f ca="1"/>
        <v/>
      </c>
      <c r="V138" s="21" t="str">
        <f ca="1"/>
        <v/>
      </c>
      <c r="W138" s="21" t="str">
        <f ca="1"/>
        <v/>
      </c>
      <c r="X138" s="21" t="str">
        <f ca="1"/>
        <v/>
      </c>
      <c r="Y138" s="21" t="str">
        <f ca="1"/>
        <v/>
      </c>
      <c r="AA138" s="30" t="str">
        <f t="shared" si="57"/>
        <v/>
      </c>
      <c r="AC138" s="8">
        <f ca="1">IF(A138,MMULT(ExpandedModelMatrix ThisRow,ExpandedParameters),MMULT(ModelMatrix ThisRow,Parameters))</f>
        <v>12.506209649582138</v>
      </c>
      <c r="AD138" s="37">
        <f ca="1"/>
        <v>270008.75127425959</v>
      </c>
      <c r="AF138" s="31"/>
      <c r="AG138" s="31" t="b">
        <v>0</v>
      </c>
      <c r="AH138" s="41">
        <f t="shared" si="58"/>
        <v>37</v>
      </c>
      <c r="AI138" s="41">
        <f t="shared" si="59"/>
        <v>89</v>
      </c>
      <c r="AJ138" s="41">
        <v>89</v>
      </c>
      <c r="AM138" s="37" t="str">
        <f ca="1"/>
        <v/>
      </c>
      <c r="AN138" s="37" t="str">
        <f ca="1"/>
        <v/>
      </c>
      <c r="AO138" s="37" t="str">
        <f ca="1"/>
        <v/>
      </c>
      <c r="AP138" s="39" t="str">
        <f ca="1"/>
        <v/>
      </c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</row>
    <row r="139" spans="1:56" x14ac:dyDescent="0.25">
      <c r="A139" s="19" t="b">
        <f t="shared" si="54"/>
        <v>1</v>
      </c>
      <c r="B139" s="19">
        <v>90</v>
      </c>
      <c r="C139" s="21">
        <f t="shared" si="55"/>
        <v>9</v>
      </c>
      <c r="D139" s="21">
        <f t="shared" ca="1" si="56"/>
        <v>9</v>
      </c>
      <c r="E139" s="21">
        <f ca="1"/>
        <v>17</v>
      </c>
      <c r="G139" s="21">
        <v>1</v>
      </c>
      <c r="H139" s="21">
        <f ca="1"/>
        <v>0</v>
      </c>
      <c r="I139" s="21">
        <f ca="1"/>
        <v>1</v>
      </c>
      <c r="J139" s="21">
        <f ca="1"/>
        <v>4</v>
      </c>
      <c r="K139" s="21">
        <f ca="1"/>
        <v>1</v>
      </c>
      <c r="L139" s="21">
        <f ca="1"/>
        <v>2</v>
      </c>
      <c r="M139" s="21">
        <f ca="1"/>
        <v>5</v>
      </c>
      <c r="N139" s="21">
        <f ca="1"/>
        <v>1</v>
      </c>
      <c r="O139" s="21">
        <f ca="1"/>
        <v>0</v>
      </c>
      <c r="P139" s="21" t="str">
        <f ca="1"/>
        <v/>
      </c>
      <c r="Q139" s="21" t="str">
        <f ca="1"/>
        <v/>
      </c>
      <c r="R139" s="21" t="str">
        <f ca="1"/>
        <v/>
      </c>
      <c r="S139" s="21" t="str">
        <f ca="1"/>
        <v/>
      </c>
      <c r="T139" s="21" t="str">
        <f ca="1"/>
        <v/>
      </c>
      <c r="U139" s="21" t="str">
        <f ca="1"/>
        <v/>
      </c>
      <c r="V139" s="21" t="str">
        <f ca="1"/>
        <v/>
      </c>
      <c r="W139" s="21" t="str">
        <f ca="1"/>
        <v/>
      </c>
      <c r="X139" s="21" t="str">
        <f ca="1"/>
        <v/>
      </c>
      <c r="Y139" s="21" t="str">
        <f ca="1"/>
        <v/>
      </c>
      <c r="AA139" s="30" t="str">
        <f t="shared" si="57"/>
        <v/>
      </c>
      <c r="AC139" s="8">
        <f ca="1">IF(A139,MMULT(ExpandedModelMatrix ThisRow,ExpandedParameters),MMULT(ModelMatrix ThisRow,Parameters))</f>
        <v>13.002474376008863</v>
      </c>
      <c r="AD139" s="37">
        <f ca="1"/>
        <v>443509.44455595186</v>
      </c>
      <c r="AF139" s="31"/>
      <c r="AG139" s="31" t="b">
        <v>0</v>
      </c>
      <c r="AH139" s="41">
        <f t="shared" si="58"/>
        <v>37</v>
      </c>
      <c r="AI139" s="41">
        <f t="shared" si="59"/>
        <v>90</v>
      </c>
      <c r="AJ139" s="41">
        <v>90</v>
      </c>
      <c r="AM139" s="37" t="str">
        <f ca="1"/>
        <v/>
      </c>
      <c r="AN139" s="37" t="str">
        <f ca="1"/>
        <v/>
      </c>
      <c r="AO139" s="37" t="str">
        <f ca="1"/>
        <v/>
      </c>
      <c r="AP139" s="39" t="str">
        <f ca="1"/>
        <v/>
      </c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</row>
    <row r="140" spans="1:56" x14ac:dyDescent="0.25">
      <c r="A140" s="19" t="b">
        <f t="shared" si="54"/>
        <v>1</v>
      </c>
      <c r="B140" s="19">
        <v>91</v>
      </c>
      <c r="C140" s="21">
        <f t="shared" si="55"/>
        <v>9</v>
      </c>
      <c r="D140" s="21">
        <f t="shared" ca="1" si="56"/>
        <v>10</v>
      </c>
      <c r="E140" s="21">
        <f ca="1"/>
        <v>18</v>
      </c>
      <c r="G140" s="21">
        <v>1</v>
      </c>
      <c r="H140" s="21">
        <f ca="1"/>
        <v>0</v>
      </c>
      <c r="I140" s="21">
        <f ca="1"/>
        <v>1</v>
      </c>
      <c r="J140" s="21">
        <f ca="1"/>
        <v>4</v>
      </c>
      <c r="K140" s="21">
        <f ca="1"/>
        <v>1</v>
      </c>
      <c r="L140" s="21">
        <f ca="1"/>
        <v>2</v>
      </c>
      <c r="M140" s="21">
        <f ca="1"/>
        <v>5</v>
      </c>
      <c r="N140" s="21">
        <f ca="1"/>
        <v>1</v>
      </c>
      <c r="O140" s="21">
        <f ca="1"/>
        <v>1</v>
      </c>
      <c r="P140" s="21" t="str">
        <f ca="1"/>
        <v/>
      </c>
      <c r="Q140" s="21" t="str">
        <f ca="1"/>
        <v/>
      </c>
      <c r="R140" s="21" t="str">
        <f ca="1"/>
        <v/>
      </c>
      <c r="S140" s="21" t="str">
        <f ca="1"/>
        <v/>
      </c>
      <c r="T140" s="21" t="str">
        <f ca="1"/>
        <v/>
      </c>
      <c r="U140" s="21" t="str">
        <f ca="1"/>
        <v/>
      </c>
      <c r="V140" s="21" t="str">
        <f ca="1"/>
        <v/>
      </c>
      <c r="W140" s="21" t="str">
        <f ca="1"/>
        <v/>
      </c>
      <c r="X140" s="21" t="str">
        <f ca="1"/>
        <v/>
      </c>
      <c r="Y140" s="21" t="str">
        <f ca="1"/>
        <v/>
      </c>
      <c r="AA140" s="30" t="str">
        <f t="shared" si="57"/>
        <v/>
      </c>
      <c r="AC140" s="8">
        <f ca="1">IF(A140,MMULT(ExpandedModelMatrix ThisRow,ExpandedParameters),MMULT(ModelMatrix ThisRow,Parameters))</f>
        <v>11.651824076162534</v>
      </c>
      <c r="AD140" s="37">
        <f ca="1"/>
        <v>114900.75975873327</v>
      </c>
      <c r="AF140" s="31"/>
      <c r="AG140" s="31" t="b">
        <v>0</v>
      </c>
      <c r="AH140" s="41">
        <f t="shared" si="58"/>
        <v>37</v>
      </c>
      <c r="AI140" s="41">
        <f t="shared" si="59"/>
        <v>91</v>
      </c>
      <c r="AJ140" s="41">
        <v>91</v>
      </c>
      <c r="AM140" s="37" t="str">
        <f ca="1"/>
        <v/>
      </c>
      <c r="AN140" s="37" t="str">
        <f ca="1"/>
        <v/>
      </c>
      <c r="AO140" s="37" t="str">
        <f ca="1"/>
        <v/>
      </c>
      <c r="AP140" s="39" t="str">
        <f ca="1"/>
        <v/>
      </c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</row>
    <row r="141" spans="1:56" x14ac:dyDescent="0.25">
      <c r="A141" s="19" t="b">
        <f t="shared" si="54"/>
        <v>1</v>
      </c>
      <c r="B141" s="19">
        <v>92</v>
      </c>
      <c r="C141" s="21">
        <f t="shared" si="55"/>
        <v>10</v>
      </c>
      <c r="D141" s="21">
        <f t="shared" ca="1" si="56"/>
        <v>2</v>
      </c>
      <c r="E141" s="21">
        <f ca="1"/>
        <v>11</v>
      </c>
      <c r="G141" s="21">
        <v>1</v>
      </c>
      <c r="H141" s="21">
        <f ca="1"/>
        <v>0</v>
      </c>
      <c r="I141" s="21">
        <f ca="1"/>
        <v>1</v>
      </c>
      <c r="J141" s="21">
        <f ca="1"/>
        <v>4</v>
      </c>
      <c r="K141" s="21">
        <f ca="1"/>
        <v>2</v>
      </c>
      <c r="L141" s="21">
        <f ca="1"/>
        <v>1</v>
      </c>
      <c r="M141" s="21">
        <f ca="1"/>
        <v>0</v>
      </c>
      <c r="N141" s="21">
        <f ca="1"/>
        <v>0</v>
      </c>
      <c r="O141" s="21">
        <f ca="1"/>
        <v>0</v>
      </c>
      <c r="P141" s="21" t="str">
        <f ca="1"/>
        <v/>
      </c>
      <c r="Q141" s="21" t="str">
        <f ca="1"/>
        <v/>
      </c>
      <c r="R141" s="21" t="str">
        <f ca="1"/>
        <v/>
      </c>
      <c r="S141" s="21" t="str">
        <f ca="1"/>
        <v/>
      </c>
      <c r="T141" s="21" t="str">
        <f ca="1"/>
        <v/>
      </c>
      <c r="U141" s="21" t="str">
        <f ca="1"/>
        <v/>
      </c>
      <c r="V141" s="21" t="str">
        <f ca="1"/>
        <v/>
      </c>
      <c r="W141" s="21" t="str">
        <f ca="1"/>
        <v/>
      </c>
      <c r="X141" s="21" t="str">
        <f ca="1"/>
        <v/>
      </c>
      <c r="Y141" s="21" t="str">
        <f ca="1"/>
        <v/>
      </c>
      <c r="AA141" s="30" t="str">
        <f t="shared" si="57"/>
        <v/>
      </c>
      <c r="AC141" s="8">
        <f ca="1">IF(A141,MMULT(ExpandedModelMatrix ThisRow,ExpandedParameters),MMULT(ModelMatrix ThisRow,Parameters))</f>
        <v>13.310138124299261</v>
      </c>
      <c r="AD141" s="37">
        <f ca="1"/>
        <v>603280.85148370685</v>
      </c>
      <c r="AF141" s="31"/>
      <c r="AG141" s="31" t="b">
        <v>0</v>
      </c>
      <c r="AH141" s="41">
        <f t="shared" si="58"/>
        <v>37</v>
      </c>
      <c r="AI141" s="41">
        <f t="shared" si="59"/>
        <v>92</v>
      </c>
      <c r="AJ141" s="41">
        <v>92</v>
      </c>
      <c r="AM141" s="37" t="str">
        <f ca="1"/>
        <v/>
      </c>
      <c r="AN141" s="37" t="str">
        <f ca="1"/>
        <v/>
      </c>
      <c r="AO141" s="37" t="str">
        <f ca="1"/>
        <v/>
      </c>
      <c r="AP141" s="39" t="str">
        <f ca="1"/>
        <v/>
      </c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</row>
    <row r="142" spans="1:56" x14ac:dyDescent="0.25">
      <c r="A142" s="19" t="b">
        <f t="shared" si="54"/>
        <v>1</v>
      </c>
      <c r="B142" s="19">
        <v>93</v>
      </c>
      <c r="C142" s="21">
        <f t="shared" si="55"/>
        <v>10</v>
      </c>
      <c r="D142" s="21">
        <f t="shared" ca="1" si="56"/>
        <v>3</v>
      </c>
      <c r="E142" s="21">
        <f ca="1"/>
        <v>12</v>
      </c>
      <c r="G142" s="21">
        <v>1</v>
      </c>
      <c r="H142" s="21">
        <f ca="1"/>
        <v>0</v>
      </c>
      <c r="I142" s="21">
        <f ca="1"/>
        <v>1</v>
      </c>
      <c r="J142" s="21">
        <f ca="1"/>
        <v>4</v>
      </c>
      <c r="K142" s="21">
        <f ca="1"/>
        <v>2</v>
      </c>
      <c r="L142" s="21">
        <f ca="1"/>
        <v>2</v>
      </c>
      <c r="M142" s="21">
        <f ca="1"/>
        <v>0</v>
      </c>
      <c r="N142" s="21">
        <f ca="1"/>
        <v>0</v>
      </c>
      <c r="O142" s="21">
        <f ca="1"/>
        <v>0</v>
      </c>
      <c r="P142" s="21" t="str">
        <f ca="1"/>
        <v/>
      </c>
      <c r="Q142" s="21" t="str">
        <f ca="1"/>
        <v/>
      </c>
      <c r="R142" s="21" t="str">
        <f ca="1"/>
        <v/>
      </c>
      <c r="S142" s="21" t="str">
        <f ca="1"/>
        <v/>
      </c>
      <c r="T142" s="21" t="str">
        <f ca="1"/>
        <v/>
      </c>
      <c r="U142" s="21" t="str">
        <f ca="1"/>
        <v/>
      </c>
      <c r="V142" s="21" t="str">
        <f ca="1"/>
        <v/>
      </c>
      <c r="W142" s="21" t="str">
        <f ca="1"/>
        <v/>
      </c>
      <c r="X142" s="21" t="str">
        <f ca="1"/>
        <v/>
      </c>
      <c r="Y142" s="21" t="str">
        <f ca="1"/>
        <v/>
      </c>
      <c r="AA142" s="30" t="str">
        <f t="shared" si="57"/>
        <v/>
      </c>
      <c r="AC142" s="8">
        <f ca="1">IF(A142,MMULT(ExpandedModelMatrix ThisRow,ExpandedParameters),MMULT(ModelMatrix ThisRow,Parameters))</f>
        <v>13.784832464123397</v>
      </c>
      <c r="AD142" s="37">
        <f ca="1"/>
        <v>969787.70346977131</v>
      </c>
      <c r="AF142" s="31"/>
      <c r="AG142" s="31" t="b">
        <v>0</v>
      </c>
      <c r="AH142" s="41">
        <f t="shared" si="58"/>
        <v>37</v>
      </c>
      <c r="AI142" s="41">
        <f t="shared" si="59"/>
        <v>93</v>
      </c>
      <c r="AJ142" s="41">
        <v>93</v>
      </c>
      <c r="AM142" s="37" t="str">
        <f ca="1"/>
        <v/>
      </c>
      <c r="AN142" s="37" t="str">
        <f ca="1"/>
        <v/>
      </c>
      <c r="AO142" s="37" t="str">
        <f ca="1"/>
        <v/>
      </c>
      <c r="AP142" s="39" t="str">
        <f ca="1"/>
        <v/>
      </c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</row>
    <row r="143" spans="1:56" x14ac:dyDescent="0.25">
      <c r="A143" s="19" t="b">
        <f t="shared" si="54"/>
        <v>1</v>
      </c>
      <c r="B143" s="19">
        <v>94</v>
      </c>
      <c r="C143" s="21">
        <f t="shared" si="55"/>
        <v>10</v>
      </c>
      <c r="D143" s="21">
        <f t="shared" ca="1" si="56"/>
        <v>4</v>
      </c>
      <c r="E143" s="21">
        <f ca="1"/>
        <v>13</v>
      </c>
      <c r="G143" s="21">
        <v>1</v>
      </c>
      <c r="H143" s="21">
        <f ca="1"/>
        <v>0</v>
      </c>
      <c r="I143" s="21">
        <f ca="1"/>
        <v>1</v>
      </c>
      <c r="J143" s="21">
        <f ca="1"/>
        <v>4</v>
      </c>
      <c r="K143" s="21">
        <f ca="1"/>
        <v>2</v>
      </c>
      <c r="L143" s="21">
        <f ca="1"/>
        <v>2</v>
      </c>
      <c r="M143" s="21">
        <f ca="1"/>
        <v>1</v>
      </c>
      <c r="N143" s="21">
        <f ca="1"/>
        <v>0</v>
      </c>
      <c r="O143" s="21">
        <f ca="1"/>
        <v>0</v>
      </c>
      <c r="P143" s="21" t="str">
        <f ca="1"/>
        <v/>
      </c>
      <c r="Q143" s="21" t="str">
        <f ca="1"/>
        <v/>
      </c>
      <c r="R143" s="21" t="str">
        <f ca="1"/>
        <v/>
      </c>
      <c r="S143" s="21" t="str">
        <f ca="1"/>
        <v/>
      </c>
      <c r="T143" s="21" t="str">
        <f ca="1"/>
        <v/>
      </c>
      <c r="U143" s="21" t="str">
        <f ca="1"/>
        <v/>
      </c>
      <c r="V143" s="21" t="str">
        <f ca="1"/>
        <v/>
      </c>
      <c r="W143" s="21" t="str">
        <f ca="1"/>
        <v/>
      </c>
      <c r="X143" s="21" t="str">
        <f ca="1"/>
        <v/>
      </c>
      <c r="Y143" s="21" t="str">
        <f ca="1"/>
        <v/>
      </c>
      <c r="AA143" s="30" t="str">
        <f t="shared" si="57"/>
        <v/>
      </c>
      <c r="AC143" s="8">
        <f ca="1">IF(A143,MMULT(ExpandedModelMatrix ThisRow,ExpandedParameters),MMULT(ModelMatrix ThisRow,Parameters))</f>
        <v>13.48568474707991</v>
      </c>
      <c r="AD143" s="37">
        <f ca="1"/>
        <v>719048.97302863293</v>
      </c>
      <c r="AF143" s="31"/>
      <c r="AG143" s="31" t="b">
        <v>0</v>
      </c>
      <c r="AH143" s="41">
        <f t="shared" si="58"/>
        <v>37</v>
      </c>
      <c r="AI143" s="41">
        <f t="shared" si="59"/>
        <v>94</v>
      </c>
      <c r="AJ143" s="41">
        <v>94</v>
      </c>
      <c r="AM143" s="37" t="str">
        <f ca="1"/>
        <v/>
      </c>
      <c r="AN143" s="37" t="str">
        <f ca="1"/>
        <v/>
      </c>
      <c r="AO143" s="37" t="str">
        <f ca="1"/>
        <v/>
      </c>
      <c r="AP143" s="39" t="str">
        <f ca="1"/>
        <v/>
      </c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</row>
    <row r="144" spans="1:56" x14ac:dyDescent="0.25">
      <c r="A144" s="19" t="b">
        <f t="shared" si="54"/>
        <v>1</v>
      </c>
      <c r="B144" s="19">
        <v>95</v>
      </c>
      <c r="C144" s="21">
        <f t="shared" si="55"/>
        <v>10</v>
      </c>
      <c r="D144" s="21">
        <f t="shared" ca="1" si="56"/>
        <v>5</v>
      </c>
      <c r="E144" s="21">
        <f ca="1"/>
        <v>14</v>
      </c>
      <c r="G144" s="21">
        <v>1</v>
      </c>
      <c r="H144" s="21">
        <f ca="1"/>
        <v>0</v>
      </c>
      <c r="I144" s="21">
        <f ca="1"/>
        <v>1</v>
      </c>
      <c r="J144" s="21">
        <f ca="1"/>
        <v>4</v>
      </c>
      <c r="K144" s="21">
        <f ca="1"/>
        <v>2</v>
      </c>
      <c r="L144" s="21">
        <f ca="1"/>
        <v>2</v>
      </c>
      <c r="M144" s="21">
        <f ca="1"/>
        <v>2</v>
      </c>
      <c r="N144" s="21">
        <f ca="1"/>
        <v>0</v>
      </c>
      <c r="O144" s="21">
        <f ca="1"/>
        <v>0</v>
      </c>
      <c r="P144" s="21" t="str">
        <f ca="1"/>
        <v/>
      </c>
      <c r="Q144" s="21" t="str">
        <f ca="1"/>
        <v/>
      </c>
      <c r="R144" s="21" t="str">
        <f ca="1"/>
        <v/>
      </c>
      <c r="S144" s="21" t="str">
        <f ca="1"/>
        <v/>
      </c>
      <c r="T144" s="21" t="str">
        <f ca="1"/>
        <v/>
      </c>
      <c r="U144" s="21" t="str">
        <f ca="1"/>
        <v/>
      </c>
      <c r="V144" s="21" t="str">
        <f ca="1"/>
        <v/>
      </c>
      <c r="W144" s="21" t="str">
        <f ca="1"/>
        <v/>
      </c>
      <c r="X144" s="21" t="str">
        <f ca="1"/>
        <v/>
      </c>
      <c r="Y144" s="21" t="str">
        <f ca="1"/>
        <v/>
      </c>
      <c r="AA144" s="30" t="str">
        <f t="shared" si="57"/>
        <v/>
      </c>
      <c r="AC144" s="8">
        <f ca="1">IF(A144,MMULT(ExpandedModelMatrix ThisRow,ExpandedParameters),MMULT(ModelMatrix ThisRow,Parameters))</f>
        <v>13.186537030036421</v>
      </c>
      <c r="AD144" s="37">
        <f ca="1"/>
        <v>533138.77229383413</v>
      </c>
      <c r="AF144" s="31"/>
      <c r="AG144" s="31" t="b">
        <v>0</v>
      </c>
      <c r="AH144" s="41">
        <f t="shared" si="58"/>
        <v>37</v>
      </c>
      <c r="AI144" s="41">
        <f t="shared" si="59"/>
        <v>95</v>
      </c>
      <c r="AJ144" s="41">
        <v>95</v>
      </c>
      <c r="AM144" s="37" t="str">
        <f ca="1"/>
        <v/>
      </c>
      <c r="AN144" s="37" t="str">
        <f ca="1"/>
        <v/>
      </c>
      <c r="AO144" s="37" t="str">
        <f ca="1"/>
        <v/>
      </c>
      <c r="AP144" s="39" t="str">
        <f ca="1"/>
        <v/>
      </c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</row>
    <row r="145" spans="1:56" x14ac:dyDescent="0.25">
      <c r="A145" s="19" t="b">
        <f t="shared" si="54"/>
        <v>1</v>
      </c>
      <c r="B145" s="19">
        <v>96</v>
      </c>
      <c r="C145" s="21">
        <f t="shared" si="55"/>
        <v>10</v>
      </c>
      <c r="D145" s="21">
        <f t="shared" ca="1" si="56"/>
        <v>6</v>
      </c>
      <c r="E145" s="21">
        <f ca="1"/>
        <v>15</v>
      </c>
      <c r="G145" s="21">
        <v>1</v>
      </c>
      <c r="H145" s="21">
        <f ca="1"/>
        <v>0</v>
      </c>
      <c r="I145" s="21">
        <f ca="1"/>
        <v>1</v>
      </c>
      <c r="J145" s="21">
        <f ca="1"/>
        <v>4</v>
      </c>
      <c r="K145" s="21">
        <f ca="1"/>
        <v>2</v>
      </c>
      <c r="L145" s="21">
        <f ca="1"/>
        <v>2</v>
      </c>
      <c r="M145" s="21">
        <f ca="1"/>
        <v>3</v>
      </c>
      <c r="N145" s="21">
        <f ca="1"/>
        <v>0</v>
      </c>
      <c r="O145" s="21">
        <f ca="1"/>
        <v>0</v>
      </c>
      <c r="P145" s="21" t="str">
        <f ca="1"/>
        <v/>
      </c>
      <c r="Q145" s="21" t="str">
        <f ca="1"/>
        <v/>
      </c>
      <c r="R145" s="21" t="str">
        <f ca="1"/>
        <v/>
      </c>
      <c r="S145" s="21" t="str">
        <f ca="1"/>
        <v/>
      </c>
      <c r="T145" s="21" t="str">
        <f ca="1"/>
        <v/>
      </c>
      <c r="U145" s="21" t="str">
        <f ca="1"/>
        <v/>
      </c>
      <c r="V145" s="21" t="str">
        <f ca="1"/>
        <v/>
      </c>
      <c r="W145" s="21" t="str">
        <f ca="1"/>
        <v/>
      </c>
      <c r="X145" s="21" t="str">
        <f ca="1"/>
        <v/>
      </c>
      <c r="Y145" s="21" t="str">
        <f ca="1"/>
        <v/>
      </c>
      <c r="AA145" s="30" t="str">
        <f t="shared" si="57"/>
        <v/>
      </c>
      <c r="AC145" s="8">
        <f ca="1">IF(A145,MMULT(ExpandedModelMatrix ThisRow,ExpandedParameters),MMULT(ModelMatrix ThisRow,Parameters))</f>
        <v>12.887389312992934</v>
      </c>
      <c r="AD145" s="37">
        <f ca="1"/>
        <v>395295.67690747365</v>
      </c>
      <c r="AF145" s="31"/>
      <c r="AG145" s="31" t="b">
        <v>0</v>
      </c>
      <c r="AH145" s="41">
        <f t="shared" si="58"/>
        <v>37</v>
      </c>
      <c r="AI145" s="41">
        <f t="shared" si="59"/>
        <v>96</v>
      </c>
      <c r="AJ145" s="41">
        <v>96</v>
      </c>
      <c r="AM145" s="37" t="str">
        <f ca="1"/>
        <v/>
      </c>
      <c r="AN145" s="37" t="str">
        <f ca="1"/>
        <v/>
      </c>
      <c r="AO145" s="37" t="str">
        <f ca="1"/>
        <v/>
      </c>
      <c r="AP145" s="39" t="str">
        <f ca="1"/>
        <v/>
      </c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</row>
    <row r="146" spans="1:56" x14ac:dyDescent="0.25">
      <c r="A146" s="19" t="b">
        <f t="shared" si="54"/>
        <v>1</v>
      </c>
      <c r="B146" s="19">
        <v>97</v>
      </c>
      <c r="C146" s="21">
        <f t="shared" ref="C146:C149" si="60">MATCH(B146-1,IF(A146,GetRow_Extrapolated,GetRow_Included),1)</f>
        <v>10</v>
      </c>
      <c r="D146" s="21">
        <f t="shared" ref="D146:D149" ca="1" si="61">MATCH(B146-1,OFFSET(IF(A146,GetCol_Extrapolated,GetCol_Included),C146,0),1)</f>
        <v>7</v>
      </c>
      <c r="E146" s="21">
        <f ca="1"/>
        <v>16</v>
      </c>
      <c r="G146" s="21">
        <v>1</v>
      </c>
      <c r="H146" s="21">
        <f ca="1"/>
        <v>0</v>
      </c>
      <c r="I146" s="21">
        <f ca="1"/>
        <v>1</v>
      </c>
      <c r="J146" s="21">
        <f ca="1"/>
        <v>4</v>
      </c>
      <c r="K146" s="21">
        <f ca="1"/>
        <v>2</v>
      </c>
      <c r="L146" s="21">
        <f ca="1"/>
        <v>2</v>
      </c>
      <c r="M146" s="21">
        <f ca="1"/>
        <v>4</v>
      </c>
      <c r="N146" s="21">
        <f ca="1"/>
        <v>0</v>
      </c>
      <c r="O146" s="21">
        <f ca="1"/>
        <v>0</v>
      </c>
      <c r="P146" s="21" t="str">
        <f ca="1"/>
        <v/>
      </c>
      <c r="Q146" s="21" t="str">
        <f ca="1"/>
        <v/>
      </c>
      <c r="R146" s="21" t="str">
        <f ca="1"/>
        <v/>
      </c>
      <c r="S146" s="21" t="str">
        <f ca="1"/>
        <v/>
      </c>
      <c r="T146" s="21" t="str">
        <f ca="1"/>
        <v/>
      </c>
      <c r="U146" s="21" t="str">
        <f ca="1"/>
        <v/>
      </c>
      <c r="V146" s="21" t="str">
        <f ca="1"/>
        <v/>
      </c>
      <c r="W146" s="21" t="str">
        <f ca="1"/>
        <v/>
      </c>
      <c r="X146" s="21" t="str">
        <f ca="1"/>
        <v/>
      </c>
      <c r="Y146" s="21" t="str">
        <f ca="1"/>
        <v/>
      </c>
      <c r="AA146" s="30" t="str">
        <f t="shared" si="57"/>
        <v/>
      </c>
      <c r="AC146" s="8">
        <f ca="1">IF(A146,MMULT(ExpandedModelMatrix ThisRow,ExpandedParameters),MMULT(ModelMatrix ThisRow,Parameters))</f>
        <v>12.588241595949446</v>
      </c>
      <c r="AD146" s="37">
        <f ca="1"/>
        <v>293091.93084838596</v>
      </c>
      <c r="AF146" s="31"/>
      <c r="AG146" s="31" t="b">
        <v>0</v>
      </c>
      <c r="AH146" s="41">
        <f t="shared" si="58"/>
        <v>37</v>
      </c>
      <c r="AI146" s="41">
        <f t="shared" si="59"/>
        <v>97</v>
      </c>
      <c r="AJ146" s="41">
        <v>97</v>
      </c>
      <c r="AM146" s="37" t="str">
        <f ca="1"/>
        <v/>
      </c>
      <c r="AN146" s="37" t="str">
        <f ca="1"/>
        <v/>
      </c>
      <c r="AO146" s="37" t="str">
        <f ca="1"/>
        <v/>
      </c>
      <c r="AP146" s="39" t="str">
        <f ca="1"/>
        <v/>
      </c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</row>
    <row r="147" spans="1:56" x14ac:dyDescent="0.25">
      <c r="A147" s="19" t="b">
        <f t="shared" si="54"/>
        <v>1</v>
      </c>
      <c r="B147" s="19">
        <v>98</v>
      </c>
      <c r="C147" s="21">
        <f t="shared" si="60"/>
        <v>10</v>
      </c>
      <c r="D147" s="21">
        <f t="shared" ca="1" si="61"/>
        <v>8</v>
      </c>
      <c r="E147" s="21">
        <f ca="1"/>
        <v>17</v>
      </c>
      <c r="G147" s="21">
        <v>1</v>
      </c>
      <c r="H147" s="21">
        <f ca="1"/>
        <v>0</v>
      </c>
      <c r="I147" s="21">
        <f ca="1"/>
        <v>1</v>
      </c>
      <c r="J147" s="21">
        <f ca="1"/>
        <v>4</v>
      </c>
      <c r="K147" s="21">
        <f ca="1"/>
        <v>2</v>
      </c>
      <c r="L147" s="21">
        <f ca="1"/>
        <v>2</v>
      </c>
      <c r="M147" s="21">
        <f ca="1"/>
        <v>5</v>
      </c>
      <c r="N147" s="21">
        <f ca="1"/>
        <v>0</v>
      </c>
      <c r="O147" s="21">
        <f ca="1"/>
        <v>0</v>
      </c>
      <c r="P147" s="21" t="str">
        <f ca="1"/>
        <v/>
      </c>
      <c r="Q147" s="21" t="str">
        <f ca="1"/>
        <v/>
      </c>
      <c r="R147" s="21" t="str">
        <f ca="1"/>
        <v/>
      </c>
      <c r="S147" s="21" t="str">
        <f ca="1"/>
        <v/>
      </c>
      <c r="T147" s="21" t="str">
        <f ca="1"/>
        <v/>
      </c>
      <c r="U147" s="21" t="str">
        <f ca="1"/>
        <v/>
      </c>
      <c r="V147" s="21" t="str">
        <f ca="1"/>
        <v/>
      </c>
      <c r="W147" s="21" t="str">
        <f ca="1"/>
        <v/>
      </c>
      <c r="X147" s="21" t="str">
        <f ca="1"/>
        <v/>
      </c>
      <c r="Y147" s="21" t="str">
        <f ca="1"/>
        <v/>
      </c>
      <c r="AA147" s="30" t="str">
        <f t="shared" si="57"/>
        <v/>
      </c>
      <c r="AC147" s="8">
        <f ca="1">IF(A147,MMULT(ExpandedModelMatrix ThisRow,ExpandedParameters),MMULT(ModelMatrix ThisRow,Parameters))</f>
        <v>12.289093878905959</v>
      </c>
      <c r="AD147" s="37">
        <f ca="1"/>
        <v>217312.97594874082</v>
      </c>
      <c r="AF147" s="31"/>
      <c r="AG147" s="31" t="b">
        <v>0</v>
      </c>
      <c r="AH147" s="41">
        <f t="shared" si="58"/>
        <v>37</v>
      </c>
      <c r="AI147" s="41">
        <f t="shared" si="59"/>
        <v>98</v>
      </c>
      <c r="AJ147" s="41">
        <v>98</v>
      </c>
      <c r="AM147" s="37" t="str">
        <f ca="1"/>
        <v/>
      </c>
      <c r="AN147" s="37" t="str">
        <f ca="1"/>
        <v/>
      </c>
      <c r="AO147" s="37" t="str">
        <f ca="1"/>
        <v/>
      </c>
      <c r="AP147" s="39" t="str">
        <f ca="1"/>
        <v/>
      </c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</row>
    <row r="148" spans="1:56" x14ac:dyDescent="0.25">
      <c r="A148" s="19" t="b">
        <f t="shared" si="54"/>
        <v>1</v>
      </c>
      <c r="B148" s="19">
        <v>99</v>
      </c>
      <c r="C148" s="21">
        <f t="shared" si="60"/>
        <v>10</v>
      </c>
      <c r="D148" s="21">
        <f t="shared" ca="1" si="61"/>
        <v>9</v>
      </c>
      <c r="E148" s="21">
        <f ca="1"/>
        <v>18</v>
      </c>
      <c r="G148" s="21">
        <v>1</v>
      </c>
      <c r="H148" s="21">
        <f ca="1"/>
        <v>0</v>
      </c>
      <c r="I148" s="21">
        <f ca="1"/>
        <v>1</v>
      </c>
      <c r="J148" s="21">
        <f ca="1"/>
        <v>4</v>
      </c>
      <c r="K148" s="21">
        <f ca="1"/>
        <v>2</v>
      </c>
      <c r="L148" s="21">
        <f ca="1"/>
        <v>2</v>
      </c>
      <c r="M148" s="21">
        <f ca="1"/>
        <v>5</v>
      </c>
      <c r="N148" s="21">
        <f ca="1"/>
        <v>1</v>
      </c>
      <c r="O148" s="21">
        <f ca="1"/>
        <v>0</v>
      </c>
      <c r="P148" s="21" t="str">
        <f ca="1"/>
        <v/>
      </c>
      <c r="Q148" s="21" t="str">
        <f ca="1"/>
        <v/>
      </c>
      <c r="R148" s="21" t="str">
        <f ca="1"/>
        <v/>
      </c>
      <c r="S148" s="21" t="str">
        <f ca="1"/>
        <v/>
      </c>
      <c r="T148" s="21" t="str">
        <f ca="1"/>
        <v/>
      </c>
      <c r="U148" s="21" t="str">
        <f ca="1"/>
        <v/>
      </c>
      <c r="V148" s="21" t="str">
        <f ca="1"/>
        <v/>
      </c>
      <c r="W148" s="21" t="str">
        <f ca="1"/>
        <v/>
      </c>
      <c r="X148" s="21" t="str">
        <f ca="1"/>
        <v/>
      </c>
      <c r="Y148" s="21" t="str">
        <f ca="1"/>
        <v/>
      </c>
      <c r="AA148" s="30" t="str">
        <f t="shared" si="57"/>
        <v/>
      </c>
      <c r="AC148" s="8">
        <f ca="1">IF(A148,MMULT(ExpandedModelMatrix ThisRow,ExpandedParameters),MMULT(ModelMatrix ThisRow,Parameters))</f>
        <v>12.785358605332682</v>
      </c>
      <c r="AD148" s="37">
        <f ca="1"/>
        <v>356952.71654335788</v>
      </c>
      <c r="AF148" s="31"/>
      <c r="AG148" s="31" t="b">
        <v>0</v>
      </c>
      <c r="AH148" s="41">
        <f t="shared" si="58"/>
        <v>37</v>
      </c>
      <c r="AI148" s="41">
        <f t="shared" si="59"/>
        <v>99</v>
      </c>
      <c r="AJ148" s="41">
        <v>99</v>
      </c>
      <c r="AM148" s="37" t="str">
        <f ca="1"/>
        <v/>
      </c>
      <c r="AN148" s="37" t="str">
        <f ca="1"/>
        <v/>
      </c>
      <c r="AO148" s="37" t="str">
        <f ca="1"/>
        <v/>
      </c>
      <c r="AP148" s="39" t="str">
        <f ca="1"/>
        <v/>
      </c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</row>
    <row r="149" spans="1:56" x14ac:dyDescent="0.25">
      <c r="A149" s="19" t="b">
        <f t="shared" si="54"/>
        <v>1</v>
      </c>
      <c r="B149" s="19">
        <v>100</v>
      </c>
      <c r="C149" s="21">
        <f t="shared" si="60"/>
        <v>10</v>
      </c>
      <c r="D149" s="21">
        <f t="shared" ca="1" si="61"/>
        <v>10</v>
      </c>
      <c r="E149" s="21">
        <f ca="1"/>
        <v>19</v>
      </c>
      <c r="G149" s="21">
        <v>1</v>
      </c>
      <c r="H149" s="21">
        <f ca="1"/>
        <v>0</v>
      </c>
      <c r="I149" s="21">
        <f ca="1"/>
        <v>1</v>
      </c>
      <c r="J149" s="21">
        <f ca="1"/>
        <v>4</v>
      </c>
      <c r="K149" s="21">
        <f ca="1"/>
        <v>2</v>
      </c>
      <c r="L149" s="21">
        <f ca="1"/>
        <v>2</v>
      </c>
      <c r="M149" s="21">
        <f ca="1"/>
        <v>5</v>
      </c>
      <c r="N149" s="21">
        <f ca="1"/>
        <v>1</v>
      </c>
      <c r="O149" s="21">
        <f ca="1"/>
        <v>1</v>
      </c>
      <c r="P149" s="21" t="str">
        <f ca="1"/>
        <v/>
      </c>
      <c r="Q149" s="21" t="str">
        <f ca="1"/>
        <v/>
      </c>
      <c r="R149" s="21" t="str">
        <f ca="1"/>
        <v/>
      </c>
      <c r="S149" s="21" t="str">
        <f ca="1"/>
        <v/>
      </c>
      <c r="T149" s="21" t="str">
        <f ca="1"/>
        <v/>
      </c>
      <c r="U149" s="21" t="str">
        <f ca="1"/>
        <v/>
      </c>
      <c r="V149" s="21" t="str">
        <f ca="1"/>
        <v/>
      </c>
      <c r="W149" s="21" t="str">
        <f ca="1"/>
        <v/>
      </c>
      <c r="X149" s="21" t="str">
        <f ca="1"/>
        <v/>
      </c>
      <c r="Y149" s="21" t="str">
        <f ca="1"/>
        <v/>
      </c>
      <c r="AA149" s="30" t="str">
        <f t="shared" si="57"/>
        <v/>
      </c>
      <c r="AC149" s="8">
        <f ca="1">IF(A149,MMULT(ExpandedModelMatrix ThisRow,ExpandedParameters),MMULT(ModelMatrix ThisRow,Parameters))</f>
        <v>11.434708305486353</v>
      </c>
      <c r="AD149" s="37">
        <f ca="1"/>
        <v>92476.358355433738</v>
      </c>
      <c r="AF149" s="31"/>
      <c r="AG149" s="31" t="b">
        <v>0</v>
      </c>
      <c r="AH149" s="41">
        <f t="shared" si="58"/>
        <v>37</v>
      </c>
      <c r="AI149" s="41">
        <f t="shared" si="59"/>
        <v>100</v>
      </c>
      <c r="AJ149" s="41">
        <v>100</v>
      </c>
      <c r="AM149" s="37" t="str">
        <f ca="1"/>
        <v/>
      </c>
      <c r="AN149" s="37" t="str">
        <f ca="1"/>
        <v/>
      </c>
      <c r="AO149" s="37" t="str">
        <f ca="1"/>
        <v/>
      </c>
      <c r="AP149" s="39" t="str">
        <f ca="1"/>
        <v/>
      </c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</row>
    <row r="150" spans="1:56" x14ac:dyDescent="0.25">
      <c r="B150" s="19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</row>
    <row r="151" spans="1:56" x14ac:dyDescent="0.25">
      <c r="B151" s="19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</row>
    <row r="152" spans="1:56" x14ac:dyDescent="0.25"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</row>
    <row r="153" spans="1:56" x14ac:dyDescent="0.25"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</row>
    <row r="154" spans="1:56" x14ac:dyDescent="0.25"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</row>
    <row r="155" spans="1:56" x14ac:dyDescent="0.25"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</row>
    <row r="156" spans="1:56" x14ac:dyDescent="0.25"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</row>
    <row r="157" spans="1:56" x14ac:dyDescent="0.25"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</row>
  </sheetData>
  <conditionalFormatting sqref="J21:S30">
    <cfRule type="expression" dxfId="74" priority="31">
      <formula>AJ21</formula>
    </cfRule>
  </conditionalFormatting>
  <conditionalFormatting sqref="J35:S44">
    <cfRule type="expression" dxfId="73" priority="30">
      <formula>AJ21</formula>
    </cfRule>
  </conditionalFormatting>
  <conditionalFormatting sqref="BK35:BT44">
    <cfRule type="expression" dxfId="72" priority="29">
      <formula>AJ21</formula>
    </cfRule>
  </conditionalFormatting>
  <conditionalFormatting sqref="C50:D149 AA50:AA149 AQ151:AQ157 AC50:AD149 G50:Y149">
    <cfRule type="expression" dxfId="71" priority="28">
      <formula>$A50</formula>
    </cfRule>
  </conditionalFormatting>
  <conditionalFormatting sqref="AF50:AF149">
    <cfRule type="expression" dxfId="70" priority="27">
      <formula>$A50</formula>
    </cfRule>
  </conditionalFormatting>
  <conditionalFormatting sqref="G7">
    <cfRule type="expression" dxfId="69" priority="26">
      <formula>$F$7="Tweedy"</formula>
    </cfRule>
  </conditionalFormatting>
  <conditionalFormatting sqref="F8:I8">
    <cfRule type="expression" dxfId="68" priority="25">
      <formula>$F$7="Tweedy"</formula>
    </cfRule>
  </conditionalFormatting>
  <conditionalFormatting sqref="AM50:AM149">
    <cfRule type="expression" dxfId="67" priority="24">
      <formula>$A50</formula>
    </cfRule>
  </conditionalFormatting>
  <conditionalFormatting sqref="AN50:AN149">
    <cfRule type="expression" dxfId="66" priority="23">
      <formula>$A50</formula>
    </cfRule>
  </conditionalFormatting>
  <conditionalFormatting sqref="AO50:AO149">
    <cfRule type="expression" dxfId="65" priority="22">
      <formula>$A50</formula>
    </cfRule>
  </conditionalFormatting>
  <conditionalFormatting sqref="AP50:AP149">
    <cfRule type="expression" dxfId="64" priority="21">
      <formula>$A50</formula>
    </cfRule>
  </conditionalFormatting>
  <conditionalFormatting sqref="AG50:AG149">
    <cfRule type="expression" dxfId="63" priority="20">
      <formula>$A50</formula>
    </cfRule>
  </conditionalFormatting>
  <conditionalFormatting sqref="AH50:AH149">
    <cfRule type="expression" dxfId="62" priority="19">
      <formula>$A50</formula>
    </cfRule>
  </conditionalFormatting>
  <conditionalFormatting sqref="AI50:AI149">
    <cfRule type="expression" dxfId="61" priority="18">
      <formula>$A50</formula>
    </cfRule>
  </conditionalFormatting>
  <conditionalFormatting sqref="AJ50:AJ149">
    <cfRule type="expression" dxfId="60" priority="17">
      <formula>$A50</formula>
    </cfRule>
  </conditionalFormatting>
  <conditionalFormatting sqref="F12:H12">
    <cfRule type="expression" dxfId="59" priority="14">
      <formula>$F$12&lt;&gt;""</formula>
    </cfRule>
  </conditionalFormatting>
  <conditionalFormatting sqref="E16:F17">
    <cfRule type="expression" dxfId="58" priority="13">
      <formula>$E$16&lt;&gt;""</formula>
    </cfRule>
  </conditionalFormatting>
  <conditionalFormatting sqref="AJ37:AR37">
    <cfRule type="containsBlanks" dxfId="57" priority="32">
      <formula>LEN(TRIM(AJ37))=0</formula>
    </cfRule>
  </conditionalFormatting>
  <conditionalFormatting sqref="AJ38:AR38">
    <cfRule type="containsBlanks" dxfId="56" priority="12">
      <formula>LEN(TRIM(AJ38))=0</formula>
    </cfRule>
  </conditionalFormatting>
  <conditionalFormatting sqref="AX37:BF37">
    <cfRule type="containsBlanks" dxfId="55" priority="11">
      <formula>LEN(TRIM(AX37))=0</formula>
    </cfRule>
  </conditionalFormatting>
  <conditionalFormatting sqref="AX38:BF38">
    <cfRule type="containsBlanks" dxfId="54" priority="10">
      <formula>LEN(TRIM(AX38))=0</formula>
    </cfRule>
  </conditionalFormatting>
  <conditionalFormatting sqref="AS34:AS38">
    <cfRule type="containsBlanks" dxfId="53" priority="3">
      <formula>LEN(TRIM(AS34))=0</formula>
    </cfRule>
  </conditionalFormatting>
  <conditionalFormatting sqref="BG34:BG38">
    <cfRule type="containsBlanks" dxfId="52" priority="2">
      <formula>LEN(TRIM(BG34))=0</formula>
    </cfRule>
  </conditionalFormatting>
  <conditionalFormatting sqref="E50:E149">
    <cfRule type="expression" dxfId="51" priority="1">
      <formula>$A50</formula>
    </cfRule>
  </conditionalFormatting>
  <dataValidations count="6">
    <dataValidation type="list" showInputMessage="1" showErrorMessage="1" errorTitle="Invalid Entry" error="Please select from list provided." promptTitle="Number of Iterations" prompt="Please select from list provided." sqref="F11">
      <formula1>"100,1000,5000,10000,25000,50000"</formula1>
    </dataValidation>
    <dataValidation type="decimal" operator="greaterThan" showInputMessage="1" showErrorMessage="1" errorTitle="Invalid Entry" error="Please enter the Tweedy parameter, p. Must be a positive number." promptTitle="Only for Tweedy" prompt="Please enter the Tweedy parameter, p. Must be a positive number." sqref="G7">
      <formula1>0</formula1>
    </dataValidation>
    <dataValidation type="list" showErrorMessage="1" errorTitle="Invalid Entry" error="Please select from the options provided." sqref="F7">
      <formula1>$A$7:$A$10</formula1>
    </dataValidation>
    <dataValidation type="whole" showInputMessage="1" showErrorMessage="1" errorTitle="Development Period" error="Enter whole number between 1 and 10." promptTitle="Development Period" prompt="Enter whole number between 1 and 10." sqref="D15">
      <formula1>1</formula1>
      <formula2>10</formula2>
    </dataValidation>
    <dataValidation type="whole" showInputMessage="1" showErrorMessage="1" errorTitle="Exposure Period" error="Enter whole number between 1 and 10." promptTitle="Exposure Period" prompt="Enter whole number between 1 and 10." sqref="C15">
      <formula1>1</formula1>
      <formula2>10</formula2>
    </dataValidation>
    <dataValidation type="list" showInputMessage="1" showErrorMessage="1" errorTitle="Boolean" error="Enter TRUE or FALSE." promptTitle="Boolean" prompt="Enter TRUE or FALSE." sqref="W35:AF35 AD21:AF21 W21:W30 AB21:AB25 Y21:Y28 AC21:AC24 AE22 Z21:Z27 AA21:AA26 AD22:AD23 X21:X29 BM66:BT67">
      <formula1>"TRUE,FALSE"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5121" r:id="rId3" name="FitModelButton">
          <controlPr defaultSize="0" autoLine="0" r:id="rId4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3</xdr:col>
                <xdr:colOff>466725</xdr:colOff>
                <xdr:row>4</xdr:row>
                <xdr:rowOff>0</xdr:rowOff>
              </to>
            </anchor>
          </controlPr>
        </control>
      </mc:Choice>
      <mc:Fallback>
        <control shapeId="5121" r:id="rId3" name="FitModelButton"/>
      </mc:Fallback>
    </mc:AlternateContent>
    <mc:AlternateContent xmlns:mc="http://schemas.openxmlformats.org/markup-compatibility/2006">
      <mc:Choice Requires="x14">
        <control shapeId="5122" r:id="rId5" name="BootstrapButton">
          <controlPr defaultSize="0" autoLine="0" r:id="rId6">
            <anchor moveWithCells="1">
              <from>
                <xdr:col>2</xdr:col>
                <xdr:colOff>9525</xdr:colOff>
                <xdr:row>5</xdr:row>
                <xdr:rowOff>9525</xdr:rowOff>
              </from>
              <to>
                <xdr:col>3</xdr:col>
                <xdr:colOff>438150</xdr:colOff>
                <xdr:row>7</xdr:row>
                <xdr:rowOff>0</xdr:rowOff>
              </to>
            </anchor>
          </controlPr>
        </control>
      </mc:Choice>
      <mc:Fallback>
        <control shapeId="5122" r:id="rId5" name="BootstrapButton"/>
      </mc:Fallback>
    </mc:AlternateContent>
    <mc:AlternateContent xmlns:mc="http://schemas.openxmlformats.org/markup-compatibility/2006">
      <mc:Choice Requires="x14">
        <control shapeId="5123" r:id="rId7" name="FitModelButton2">
          <controlPr defaultSize="0" autoLine="0" r:id="rId8">
            <anchor moveWithCells="1">
              <from>
                <xdr:col>58</xdr:col>
                <xdr:colOff>19050</xdr:colOff>
                <xdr:row>64</xdr:row>
                <xdr:rowOff>0</xdr:rowOff>
              </from>
              <to>
                <xdr:col>60</xdr:col>
                <xdr:colOff>19050</xdr:colOff>
                <xdr:row>66</xdr:row>
                <xdr:rowOff>9525</xdr:rowOff>
              </to>
            </anchor>
          </controlPr>
        </control>
      </mc:Choice>
      <mc:Fallback>
        <control shapeId="5123" r:id="rId7" name="FitModelButton2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K165"/>
  <sheetViews>
    <sheetView topLeftCell="C1" workbookViewId="0">
      <selection activeCell="C2" sqref="C2"/>
    </sheetView>
  </sheetViews>
  <sheetFormatPr defaultRowHeight="15" x14ac:dyDescent="0.25"/>
  <cols>
    <col min="1" max="2" width="9.140625" hidden="1" customWidth="1"/>
    <col min="3" max="29" width="11.42578125" customWidth="1"/>
    <col min="34" max="34" width="9.5703125" bestFit="1" customWidth="1"/>
    <col min="35" max="35" width="11.42578125" customWidth="1"/>
    <col min="40" max="40" width="10.5703125" bestFit="1" customWidth="1"/>
    <col min="49" max="49" width="12" bestFit="1" customWidth="1"/>
    <col min="50" max="50" width="9.28515625" bestFit="1" customWidth="1"/>
    <col min="56" max="56" width="12" bestFit="1" customWidth="1"/>
    <col min="76" max="76" width="16.85546875" bestFit="1" customWidth="1"/>
    <col min="77" max="77" width="18" bestFit="1" customWidth="1"/>
    <col min="83" max="83" width="10" bestFit="1" customWidth="1"/>
  </cols>
  <sheetData>
    <row r="1" spans="1:89" ht="18.75" x14ac:dyDescent="0.3">
      <c r="C1" s="17" t="s">
        <v>19</v>
      </c>
      <c r="U1" s="1"/>
      <c r="V1" s="1"/>
      <c r="W1" s="1"/>
      <c r="X1" s="1"/>
      <c r="Y1" s="1"/>
      <c r="Z1" s="1"/>
    </row>
    <row r="2" spans="1:89" x14ac:dyDescent="0.25">
      <c r="BY2" s="1"/>
      <c r="BZ2" s="1"/>
      <c r="CK2" s="2"/>
    </row>
    <row r="3" spans="1:89" x14ac:dyDescent="0.25">
      <c r="G3" s="4" t="s">
        <v>42</v>
      </c>
      <c r="K3" s="4" t="s">
        <v>51</v>
      </c>
      <c r="L3" s="5"/>
      <c r="M3" s="5"/>
      <c r="N3" s="5"/>
      <c r="R3" s="4" t="str">
        <f>"Summary of Bootstrap Results ("&amp;TEXT(NumBootstrapIterations,"#,##0")&amp;" Iterations)"</f>
        <v>Summary of Bootstrap Results (1,000 Iterations)</v>
      </c>
      <c r="BX3" s="1"/>
      <c r="BY3" s="1"/>
      <c r="CJ3" s="2"/>
    </row>
    <row r="4" spans="1:89" x14ac:dyDescent="0.25">
      <c r="G4" s="9" t="s">
        <v>43</v>
      </c>
      <c r="H4" s="6"/>
      <c r="K4" s="6" t="s">
        <v>1</v>
      </c>
      <c r="L4" s="33" t="s">
        <v>52</v>
      </c>
      <c r="M4" s="33"/>
      <c r="N4" s="33"/>
      <c r="O4" s="6" t="s">
        <v>56</v>
      </c>
      <c r="P4" s="6"/>
      <c r="R4" s="6" t="s">
        <v>1</v>
      </c>
      <c r="S4" s="33" t="s">
        <v>79</v>
      </c>
      <c r="T4" s="33"/>
      <c r="U4" s="33" t="s">
        <v>81</v>
      </c>
      <c r="V4" s="33"/>
      <c r="W4" s="33"/>
      <c r="X4" s="33" t="s">
        <v>82</v>
      </c>
      <c r="Y4" s="33"/>
      <c r="Z4" s="33"/>
      <c r="AA4" s="33" t="s">
        <v>90</v>
      </c>
      <c r="AB4" s="33"/>
      <c r="AC4" s="33"/>
    </row>
    <row r="5" spans="1:89" x14ac:dyDescent="0.25">
      <c r="G5" s="8" t="s">
        <v>44</v>
      </c>
      <c r="H5" s="8"/>
      <c r="K5" s="6" t="s">
        <v>3</v>
      </c>
      <c r="L5" s="26" t="s">
        <v>53</v>
      </c>
      <c r="M5" s="26" t="s">
        <v>54</v>
      </c>
      <c r="N5" s="26" t="s">
        <v>55</v>
      </c>
      <c r="O5" s="26" t="s">
        <v>53</v>
      </c>
      <c r="P5" s="26" t="s">
        <v>57</v>
      </c>
      <c r="R5" s="6" t="s">
        <v>3</v>
      </c>
      <c r="S5" s="7" t="s">
        <v>80</v>
      </c>
      <c r="T5" s="7" t="s">
        <v>85</v>
      </c>
      <c r="U5" s="7" t="s">
        <v>80</v>
      </c>
      <c r="V5" s="7" t="s">
        <v>86</v>
      </c>
      <c r="W5" s="7" t="s">
        <v>84</v>
      </c>
      <c r="X5" s="7" t="s">
        <v>0</v>
      </c>
      <c r="Y5" s="7" t="s">
        <v>83</v>
      </c>
      <c r="Z5" s="7" t="s">
        <v>87</v>
      </c>
      <c r="AA5" s="7" t="s">
        <v>85</v>
      </c>
      <c r="AB5" s="7" t="s">
        <v>86</v>
      </c>
      <c r="AC5" s="7" t="s">
        <v>84</v>
      </c>
    </row>
    <row r="6" spans="1:89" x14ac:dyDescent="0.25">
      <c r="A6" s="9" t="s">
        <v>46</v>
      </c>
      <c r="B6" s="6"/>
      <c r="G6" s="9" t="s">
        <v>45</v>
      </c>
      <c r="H6" s="6"/>
      <c r="K6" s="6">
        <v>1</v>
      </c>
      <c r="L6" s="34">
        <f t="array" aca="1" ref="L6" ca="1">SUM(IF(Input!AC20:AL20,IF(AH21:AQ21,0,H35:Q35),0))</f>
        <v>8.4885405131398092E-10</v>
      </c>
      <c r="M6" s="34">
        <f t="array" aca="1" ref="M6" ca="1">SUM(IF(Input!AC20:AL20,IF(AH21:AQ21,H35:Q35,0),0))</f>
        <v>1683192.9999999928</v>
      </c>
      <c r="N6" s="34">
        <f t="array" ref="N6:N15" ca="1">L6:L15+M6:M15</f>
        <v>1683192.9999999937</v>
      </c>
      <c r="O6" s="34">
        <f t="array" aca="1" ref="O6" ca="1">SUM(IF(Input!AC20:AL20,0,H35:Q35))</f>
        <v>0</v>
      </c>
      <c r="P6" s="34">
        <f t="array" ref="P6:P15" ca="1">N6:N15+O6:O15</f>
        <v>1683192.9999999937</v>
      </c>
      <c r="R6" s="6">
        <v>1</v>
      </c>
      <c r="S6" s="34">
        <v>1683192.9999999928</v>
      </c>
      <c r="T6" s="34">
        <v>1688118.6171124273</v>
      </c>
      <c r="U6" s="34"/>
      <c r="V6" s="34"/>
      <c r="W6" s="34"/>
      <c r="X6" s="34"/>
      <c r="Y6" s="34"/>
      <c r="Z6" s="34"/>
      <c r="AA6" s="34"/>
      <c r="AB6" s="34"/>
      <c r="AC6" s="34"/>
    </row>
    <row r="7" spans="1:89" x14ac:dyDescent="0.25">
      <c r="A7" t="s">
        <v>47</v>
      </c>
      <c r="B7">
        <v>0</v>
      </c>
      <c r="G7" s="11" t="s">
        <v>48</v>
      </c>
      <c r="H7" s="32">
        <v>1.84</v>
      </c>
      <c r="K7" s="6">
        <v>2</v>
      </c>
      <c r="L7" s="34">
        <f t="array" aca="1" ref="L7" ca="1">SUM(IF(Input!AC21:AL21,IF(AH22:AQ22,0,H36:Q36),0))</f>
        <v>9.7044209936230088E-10</v>
      </c>
      <c r="M7" s="34">
        <f t="array" aca="1" ref="M7" ca="1">SUM(IF(Input!AC21:AL21,IF(AH22:AQ22,H36:Q36,0),0))</f>
        <v>3169052.0000000028</v>
      </c>
      <c r="N7" s="34">
        <f ca="1"/>
        <v>3169052.0000000037</v>
      </c>
      <c r="O7" s="34">
        <f t="array" aca="1" ref="O7" ca="1">SUM(IF(Input!AC21:AL21,0,H36:Q36))</f>
        <v>82847.33784714248</v>
      </c>
      <c r="P7" s="34">
        <f ca="1"/>
        <v>3251899.3378471462</v>
      </c>
      <c r="R7" s="6">
        <v>2</v>
      </c>
      <c r="S7" s="34">
        <v>3169052.0000000028</v>
      </c>
      <c r="T7" s="34">
        <v>3172763.1561078024</v>
      </c>
      <c r="U7" s="34">
        <v>82847.33784714248</v>
      </c>
      <c r="V7" s="34">
        <v>85814.237440718862</v>
      </c>
      <c r="W7" s="34">
        <v>81773.490857863973</v>
      </c>
      <c r="X7" s="34">
        <f t="array" ref="X7:X16">W7:W16-V7:V16</f>
        <v>-4040.7465828548884</v>
      </c>
      <c r="Y7" s="34">
        <v>108617.28938656699</v>
      </c>
      <c r="Z7" s="50">
        <f t="array" ref="Z7:Z16">Y7:Y16/U7:U16</f>
        <v>1.3110534654350798</v>
      </c>
      <c r="AA7" s="34">
        <v>424510.92678676086</v>
      </c>
      <c r="AB7" s="34">
        <v>83943.365383312936</v>
      </c>
      <c r="AC7" s="34">
        <v>67988.057244174794</v>
      </c>
      <c r="BX7" s="1"/>
      <c r="BY7" s="1"/>
    </row>
    <row r="8" spans="1:89" x14ac:dyDescent="0.25">
      <c r="A8" t="s">
        <v>48</v>
      </c>
      <c r="B8">
        <v>1</v>
      </c>
      <c r="G8" s="20" t="str">
        <f>IF(G7="Tweedy","Please verify the Tweedy parameter, p.","")</f>
        <v/>
      </c>
      <c r="K8" s="6">
        <v>3</v>
      </c>
      <c r="L8" s="34">
        <f t="array" aca="1" ref="L8" ca="1">SUM(IF(Input!AC22:AL22,IF(AH23:AQ23,0,H37:Q37),0))</f>
        <v>8.5386436463639683E-10</v>
      </c>
      <c r="M8" s="34">
        <f t="array" aca="1" ref="M8" ca="1">SUM(IF(Input!AC22:AL22,IF(AH23:AQ23,H37:Q37,0),0))</f>
        <v>3617008.9999999916</v>
      </c>
      <c r="N8" s="34">
        <f ca="1"/>
        <v>3617008.9999999925</v>
      </c>
      <c r="O8" s="34">
        <f t="array" aca="1" ref="O8" ca="1">SUM(IF(Input!AC22:AL22,0,H37:Q37))</f>
        <v>432900.8800117927</v>
      </c>
      <c r="P8" s="34">
        <f ca="1"/>
        <v>4049909.8800117853</v>
      </c>
      <c r="R8" s="6">
        <v>3</v>
      </c>
      <c r="S8" s="34">
        <v>3617008.9999999916</v>
      </c>
      <c r="T8" s="34">
        <v>3621204.2108559143</v>
      </c>
      <c r="U8" s="34">
        <v>432900.8800117927</v>
      </c>
      <c r="V8" s="34">
        <v>436391.95002924523</v>
      </c>
      <c r="W8" s="34">
        <v>426886.19897479989</v>
      </c>
      <c r="X8" s="34">
        <v>-9505.7510544453398</v>
      </c>
      <c r="Y8" s="34">
        <v>216835.53931680904</v>
      </c>
      <c r="Z8" s="50">
        <v>0.50088957848942739</v>
      </c>
      <c r="AA8" s="34">
        <v>448156.07133385254</v>
      </c>
      <c r="AB8" s="34">
        <v>156799.51289278589</v>
      </c>
      <c r="AC8" s="34">
        <v>151667.92004900047</v>
      </c>
    </row>
    <row r="9" spans="1:89" x14ac:dyDescent="0.25">
      <c r="A9" t="s">
        <v>49</v>
      </c>
      <c r="B9">
        <v>2</v>
      </c>
      <c r="C9" s="4" t="s">
        <v>77</v>
      </c>
      <c r="D9" s="5"/>
      <c r="G9" s="20" t="s">
        <v>108</v>
      </c>
      <c r="K9" s="6">
        <v>4</v>
      </c>
      <c r="L9" s="34">
        <f t="array" aca="1" ref="L9" ca="1">SUM(IF(Input!AC23:AL23,IF(AH24:AQ24,0,H38:Q38),0))</f>
        <v>3.679191139990245E-10</v>
      </c>
      <c r="M9" s="34">
        <f t="array" aca="1" ref="M9" ca="1">SUM(IF(Input!AC23:AL23,IF(AH24:AQ24,H38:Q38,0),0))</f>
        <v>4277659.9999999134</v>
      </c>
      <c r="N9" s="34">
        <f ca="1"/>
        <v>4277659.9999999134</v>
      </c>
      <c r="O9" s="34">
        <f t="array" aca="1" ref="O9" ca="1">SUM(IF(Input!AC23:AL23,0,H38:Q38))</f>
        <v>684406.55289535248</v>
      </c>
      <c r="P9" s="34">
        <f ca="1"/>
        <v>4962066.5528952656</v>
      </c>
      <c r="R9" s="6">
        <v>4</v>
      </c>
      <c r="S9" s="34">
        <v>4277659.9999999134</v>
      </c>
      <c r="T9" s="34">
        <v>4297689.6864783345</v>
      </c>
      <c r="U9" s="34">
        <v>684406.55289535248</v>
      </c>
      <c r="V9" s="34">
        <v>699772.65822253597</v>
      </c>
      <c r="W9" s="34">
        <v>676569.20524830115</v>
      </c>
      <c r="X9" s="34">
        <v>-23203.452974234824</v>
      </c>
      <c r="Y9" s="34">
        <v>296236.44272985862</v>
      </c>
      <c r="Z9" s="50">
        <v>0.43283694680689877</v>
      </c>
      <c r="AA9" s="34">
        <v>496610.73646649148</v>
      </c>
      <c r="AB9" s="34">
        <v>214337.72741268884</v>
      </c>
      <c r="AC9" s="34">
        <v>202074.35467160898</v>
      </c>
    </row>
    <row r="10" spans="1:89" x14ac:dyDescent="0.25">
      <c r="A10" t="s">
        <v>50</v>
      </c>
      <c r="B10">
        <f>TweedyP</f>
        <v>1.84</v>
      </c>
      <c r="C10" s="6" t="s">
        <v>78</v>
      </c>
      <c r="D10" s="6"/>
      <c r="G10" s="6" t="s">
        <v>109</v>
      </c>
      <c r="H10" s="6" t="s">
        <v>107</v>
      </c>
      <c r="I10" s="6" t="s">
        <v>106</v>
      </c>
      <c r="K10" s="6">
        <v>5</v>
      </c>
      <c r="L10" s="34">
        <f t="array" aca="1" ref="L10" ca="1">SUM(IF(Input!AC24:AL24,IF(AH25:AQ25,0,H39:Q39),0))</f>
        <v>0</v>
      </c>
      <c r="M10" s="34">
        <f t="array" aca="1" ref="M10" ca="1">SUM(IF(Input!AC24:AL24,IF(AH25:AQ25,H39:Q39,0),0))</f>
        <v>3873311.0000000163</v>
      </c>
      <c r="N10" s="34">
        <f ca="1"/>
        <v>3873311.0000000163</v>
      </c>
      <c r="O10" s="34">
        <f t="array" aca="1" ref="O10" ca="1">SUM(IF(Input!AC24:AL24,0,H39:Q39))</f>
        <v>982749.98468287708</v>
      </c>
      <c r="P10" s="34">
        <f ca="1"/>
        <v>4856060.9846828934</v>
      </c>
      <c r="R10" s="6">
        <v>5</v>
      </c>
      <c r="S10" s="34">
        <v>3873311.0000000163</v>
      </c>
      <c r="T10" s="34">
        <v>3883632.8105313038</v>
      </c>
      <c r="U10" s="34">
        <v>982749.98468287708</v>
      </c>
      <c r="V10" s="34">
        <v>997132.98111773049</v>
      </c>
      <c r="W10" s="34">
        <v>982383.95618563495</v>
      </c>
      <c r="X10" s="34">
        <v>-14749.024932095548</v>
      </c>
      <c r="Y10" s="34">
        <v>379938.74193420738</v>
      </c>
      <c r="Z10" s="50">
        <v>0.38660773121946124</v>
      </c>
      <c r="AA10" s="34">
        <v>458458.73966724914</v>
      </c>
      <c r="AB10" s="34">
        <v>277703.07488635025</v>
      </c>
      <c r="AC10" s="34">
        <v>247538.03904168517</v>
      </c>
    </row>
    <row r="11" spans="1:89" x14ac:dyDescent="0.25">
      <c r="C11" s="47">
        <v>57194.29233092261</v>
      </c>
      <c r="D11" s="8"/>
      <c r="G11" s="11">
        <v>7</v>
      </c>
      <c r="H11" s="8">
        <f>(IF(RefPay=10,0,VLOOKUP(10,A36:D44,4,FALSE))-IF(RefPay=G11,0,VLOOKUP(G11,A36:D44,4,FALSE)))/(10-G11)</f>
        <v>-6.9273998048475844</v>
      </c>
      <c r="I11" s="8">
        <f>IF(RefPay=10,0,VLOOKUP(10,A36:D44,4,FALSE))-10*H11</f>
        <v>62.483466149826342</v>
      </c>
      <c r="K11" s="6">
        <v>6</v>
      </c>
      <c r="L11" s="34">
        <f t="array" aca="1" ref="L11" ca="1">SUM(IF(Input!AC25:AL25,IF(AH26:AQ26,0,H40:Q40),0))</f>
        <v>0</v>
      </c>
      <c r="M11" s="34">
        <f t="array" aca="1" ref="M11" ca="1">SUM(IF(Input!AC25:AL25,IF(AH26:AQ26,H40:Q40,0),0))</f>
        <v>3691712.0000000079</v>
      </c>
      <c r="N11" s="34">
        <f ca="1"/>
        <v>3691712.0000000079</v>
      </c>
      <c r="O11" s="34">
        <f t="array" aca="1" ref="O11" ca="1">SUM(IF(Input!AC25:AL25,0,H40:Q40))</f>
        <v>1427518.5021474431</v>
      </c>
      <c r="P11" s="34">
        <f ca="1"/>
        <v>5119230.502147451</v>
      </c>
      <c r="R11" s="6">
        <v>6</v>
      </c>
      <c r="S11" s="34">
        <v>3691712.0000000079</v>
      </c>
      <c r="T11" s="34">
        <v>3711427.1944411416</v>
      </c>
      <c r="U11" s="34">
        <v>1427518.5021474431</v>
      </c>
      <c r="V11" s="34">
        <v>1461831.1191257301</v>
      </c>
      <c r="W11" s="34">
        <v>1423718.3905148043</v>
      </c>
      <c r="X11" s="34">
        <v>-38112.728610925842</v>
      </c>
      <c r="Y11" s="34">
        <v>511733.34208049835</v>
      </c>
      <c r="Z11" s="50">
        <v>0.35847755479924653</v>
      </c>
      <c r="AA11" s="34">
        <v>471496.92010487278</v>
      </c>
      <c r="AB11" s="34">
        <v>425023.83066291228</v>
      </c>
      <c r="AC11" s="34">
        <v>278724.7525198278</v>
      </c>
    </row>
    <row r="12" spans="1:89" x14ac:dyDescent="0.25">
      <c r="G12" s="20" t="str">
        <f ca="1">IF(ISERROR(MATCH(BaseDiagonal,PossibleBaseDiagonals,0)),"Please select valid base diagonal.","")</f>
        <v/>
      </c>
      <c r="H12" s="20"/>
      <c r="I12" s="20"/>
      <c r="K12" s="6">
        <v>7</v>
      </c>
      <c r="L12" s="34">
        <f t="array" aca="1" ref="L12" ca="1">SUM(IF(Input!AC26:AL26,IF(AH27:AQ27,0,H41:Q41),0))</f>
        <v>0</v>
      </c>
      <c r="M12" s="34">
        <f t="array" aca="1" ref="M12" ca="1">SUM(IF(Input!AC26:AL26,IF(AH27:AQ27,H41:Q41,0),0))</f>
        <v>3483129.9999999851</v>
      </c>
      <c r="N12" s="34">
        <f ca="1"/>
        <v>3483129.9999999851</v>
      </c>
      <c r="O12" s="34">
        <f t="array" aca="1" ref="O12" ca="1">SUM(IF(Input!AC26:AL26,0,H41:Q41))</f>
        <v>2179422.9257524</v>
      </c>
      <c r="P12" s="34">
        <f ca="1"/>
        <v>5662552.9257523846</v>
      </c>
      <c r="R12" s="6">
        <v>7</v>
      </c>
      <c r="S12" s="34">
        <v>3483129.9999999851</v>
      </c>
      <c r="T12" s="34">
        <v>3469061.7248782045</v>
      </c>
      <c r="U12" s="34">
        <v>2179422.9257524</v>
      </c>
      <c r="V12" s="34">
        <v>2211883.2291840687</v>
      </c>
      <c r="W12" s="34">
        <v>2195395.1043039975</v>
      </c>
      <c r="X12" s="34">
        <v>-16488.124880071264</v>
      </c>
      <c r="Y12" s="34">
        <v>676501.69129304425</v>
      </c>
      <c r="Z12" s="50">
        <v>0.31040404471266003</v>
      </c>
      <c r="AA12" s="34">
        <v>431895.71806933027</v>
      </c>
      <c r="AB12" s="34">
        <v>592915.26211846445</v>
      </c>
      <c r="AC12" s="34">
        <v>344866.38570431311</v>
      </c>
    </row>
    <row r="13" spans="1:89" x14ac:dyDescent="0.25">
      <c r="C13" s="4" t="s">
        <v>91</v>
      </c>
      <c r="D13" s="5"/>
      <c r="G13" s="4" t="s">
        <v>88</v>
      </c>
      <c r="K13" s="6">
        <v>8</v>
      </c>
      <c r="L13" s="34">
        <f t="array" aca="1" ref="L13" ca="1">SUM(IF(Input!AC27:AL27,IF(AH28:AQ28,0,H42:Q42),0))</f>
        <v>0</v>
      </c>
      <c r="M13" s="34">
        <f t="array" aca="1" ref="M13" ca="1">SUM(IF(Input!AC27:AL27,IF(AH28:AQ28,H42:Q42,0),0))</f>
        <v>2864497.999999973</v>
      </c>
      <c r="N13" s="34">
        <f ca="1"/>
        <v>2864497.999999973</v>
      </c>
      <c r="O13" s="34">
        <f t="array" aca="1" ref="O13" ca="1">SUM(IF(Input!AC27:AL27,0,H42:Q42))</f>
        <v>4003221.5940317987</v>
      </c>
      <c r="P13" s="34">
        <f ca="1"/>
        <v>6867719.5940317716</v>
      </c>
      <c r="R13" s="6">
        <v>8</v>
      </c>
      <c r="S13" s="34">
        <v>2864497.999999973</v>
      </c>
      <c r="T13" s="34">
        <v>2869392.9866374247</v>
      </c>
      <c r="U13" s="34">
        <v>4003221.5940317987</v>
      </c>
      <c r="V13" s="34">
        <v>4076890.4596749917</v>
      </c>
      <c r="W13" s="34">
        <v>4025037.3234775844</v>
      </c>
      <c r="X13" s="34">
        <v>-51853.136197407264</v>
      </c>
      <c r="Y13" s="34">
        <v>1162045.9422753535</v>
      </c>
      <c r="Z13" s="50">
        <v>0.29027769634531081</v>
      </c>
      <c r="AA13" s="34">
        <v>398298.2741446654</v>
      </c>
      <c r="AB13" s="34">
        <v>1057860.0062825889</v>
      </c>
      <c r="AC13" s="34">
        <v>480479.01019654708</v>
      </c>
    </row>
    <row r="14" spans="1:89" x14ac:dyDescent="0.25">
      <c r="C14" s="6">
        <v>5</v>
      </c>
      <c r="D14" s="6" t="s">
        <v>2</v>
      </c>
      <c r="E14" s="6" t="s">
        <v>20</v>
      </c>
      <c r="G14" s="9" t="s">
        <v>89</v>
      </c>
      <c r="H14" s="6"/>
      <c r="K14" s="6">
        <v>9</v>
      </c>
      <c r="L14" s="34">
        <f t="array" aca="1" ref="L14" ca="1">SUM(IF(Input!AC28:AL28,IF(AH29:AQ29,0,H43:Q43),0))</f>
        <v>0</v>
      </c>
      <c r="M14" s="34">
        <f t="array" aca="1" ref="M14" ca="1">SUM(IF(Input!AC28:AL28,IF(AH29:AQ29,H43:Q43,0),0))</f>
        <v>1363293.9999999907</v>
      </c>
      <c r="N14" s="34">
        <f ca="1"/>
        <v>1363293.9999999907</v>
      </c>
      <c r="O14" s="34">
        <f t="array" aca="1" ref="O14" ca="1">SUM(IF(Input!AC28:AL28,0,H43:Q43))</f>
        <v>4134841.0491726608</v>
      </c>
      <c r="P14" s="34">
        <f ca="1"/>
        <v>5498135.049172651</v>
      </c>
      <c r="R14" s="6">
        <v>9</v>
      </c>
      <c r="S14" s="34">
        <v>1363293.9999999907</v>
      </c>
      <c r="T14" s="34">
        <v>1351806.777262971</v>
      </c>
      <c r="U14" s="34">
        <v>4134841.0491726608</v>
      </c>
      <c r="V14" s="34">
        <v>4207885.4932869384</v>
      </c>
      <c r="W14" s="34">
        <v>4142763.7972140396</v>
      </c>
      <c r="X14" s="34">
        <v>-65121.696072898805</v>
      </c>
      <c r="Y14" s="34">
        <v>1382429.7949524072</v>
      </c>
      <c r="Z14" s="50">
        <v>0.33433686531408924</v>
      </c>
      <c r="AA14" s="34">
        <v>278056.08316886355</v>
      </c>
      <c r="AB14" s="34">
        <v>1294513.8395790101</v>
      </c>
      <c r="AC14" s="34">
        <v>468557.77812154585</v>
      </c>
    </row>
    <row r="15" spans="1:89" x14ac:dyDescent="0.25">
      <c r="C15" s="11">
        <v>4</v>
      </c>
      <c r="D15" s="11">
        <v>4</v>
      </c>
      <c r="E15" s="11">
        <v>9</v>
      </c>
      <c r="G15" s="49">
        <v>1000</v>
      </c>
      <c r="H15" s="8"/>
      <c r="K15" s="6">
        <v>10</v>
      </c>
      <c r="L15" s="34">
        <f t="array" aca="1" ref="L15" ca="1">SUM(IF(Input!AC29:AL29,IF(AH30:AQ30,0,H44:Q44),0))</f>
        <v>0</v>
      </c>
      <c r="M15" s="34">
        <f t="array" aca="1" ref="M15" ca="1">SUM(IF(Input!AC29:AL29,IF(AH30:AQ30,H44:Q44,0),0))</f>
        <v>344014.00000000425</v>
      </c>
      <c r="N15" s="34">
        <f ca="1"/>
        <v>344014.00000000425</v>
      </c>
      <c r="O15" s="34">
        <f t="array" aca="1" ref="O15" ca="1">SUM(IF(Input!AC29:AL29,0,H44:Q44))</f>
        <v>4049219.9887706866</v>
      </c>
      <c r="P15" s="34">
        <f ca="1"/>
        <v>4393233.9887706907</v>
      </c>
      <c r="R15" s="6">
        <v>10</v>
      </c>
      <c r="S15" s="34">
        <v>344014.00000000425</v>
      </c>
      <c r="T15" s="34">
        <v>347640.0473692154</v>
      </c>
      <c r="U15" s="34">
        <v>4049219.9887706866</v>
      </c>
      <c r="V15" s="34">
        <v>4259954.6039153868</v>
      </c>
      <c r="W15" s="34">
        <v>4044053.8856357024</v>
      </c>
      <c r="X15" s="34">
        <v>-215900.71827968443</v>
      </c>
      <c r="Y15" s="34">
        <v>2030981.9308132313</v>
      </c>
      <c r="Z15" s="50">
        <v>0.5015736207085707</v>
      </c>
      <c r="AA15" s="34">
        <v>135591.08805418297</v>
      </c>
      <c r="AB15" s="34">
        <v>1965392.5023991221</v>
      </c>
      <c r="AC15" s="34">
        <v>476118.63404600247</v>
      </c>
    </row>
    <row r="16" spans="1:89" x14ac:dyDescent="0.25">
      <c r="E16" t="str">
        <f>IF(RefExp+RefDev=RefPay+1,"Singularity: RefExp+RefDev=RefPay+1.","")</f>
        <v/>
      </c>
      <c r="K16" s="35" t="s">
        <v>57</v>
      </c>
      <c r="L16" s="36">
        <f ca="1">SUM(L6:L15)</f>
        <v>3.0410796293117032E-9</v>
      </c>
      <c r="M16" s="36">
        <f t="shared" ref="M16:P16" ca="1" si="0">SUM(M6:M15)</f>
        <v>28366872.999999877</v>
      </c>
      <c r="N16" s="36">
        <f t="shared" ca="1" si="0"/>
        <v>28366872.999999885</v>
      </c>
      <c r="O16" s="36">
        <f t="shared" ca="1" si="0"/>
        <v>17977128.815312155</v>
      </c>
      <c r="P16" s="36">
        <f t="shared" ca="1" si="0"/>
        <v>46344001.815312043</v>
      </c>
      <c r="R16" s="35" t="s">
        <v>57</v>
      </c>
      <c r="S16" s="36">
        <v>28366872.999999877</v>
      </c>
      <c r="T16" s="36">
        <v>28412737.211674705</v>
      </c>
      <c r="U16" s="36">
        <v>17977128.815312158</v>
      </c>
      <c r="V16" s="36">
        <v>18437556.731997345</v>
      </c>
      <c r="W16" s="36">
        <v>17998581.352412727</v>
      </c>
      <c r="X16" s="36">
        <v>-438975.37958461791</v>
      </c>
      <c r="Y16" s="36">
        <v>4436547.0580410305</v>
      </c>
      <c r="Z16" s="51">
        <v>0.24678841118733974</v>
      </c>
      <c r="AA16" s="36">
        <v>1242488.1452367285</v>
      </c>
      <c r="AB16" s="36">
        <v>4332068.1987764509</v>
      </c>
      <c r="AC16" s="36">
        <v>1016303.104695081</v>
      </c>
    </row>
    <row r="17" spans="1:71" x14ac:dyDescent="0.25">
      <c r="C17" s="4" t="s">
        <v>11</v>
      </c>
      <c r="D17" s="5"/>
      <c r="E17" s="20" t="str">
        <f>IF(RefExp+RefDev=RefPay+1,"Choose different reference periods.","")</f>
        <v/>
      </c>
      <c r="R17" s="38"/>
    </row>
    <row r="18" spans="1:71" x14ac:dyDescent="0.25">
      <c r="A18" s="19">
        <f>IF(RefExp=1,2,1)</f>
        <v>1</v>
      </c>
      <c r="C18" s="6" t="str">
        <f t="shared" ref="C18:C26" si="1">"α"&amp;INDEX(SubNums,A18+1)</f>
        <v>α₁</v>
      </c>
      <c r="D18" s="8">
        <v>-20.888053671158396</v>
      </c>
      <c r="F18" s="4" t="s">
        <v>35</v>
      </c>
      <c r="G18" s="5"/>
      <c r="H18" s="5"/>
      <c r="I18" s="5"/>
      <c r="J18" s="5"/>
      <c r="K18" s="5"/>
      <c r="L18" s="5"/>
      <c r="R18" s="5"/>
      <c r="S18" s="4" t="s">
        <v>21</v>
      </c>
      <c r="T18" s="5"/>
      <c r="U18" s="5"/>
      <c r="V18" s="5"/>
      <c r="W18" s="5"/>
      <c r="X18" s="5"/>
      <c r="Y18" s="5"/>
      <c r="AE18" s="5"/>
      <c r="AF18" s="4" t="s">
        <v>37</v>
      </c>
      <c r="AG18" s="5"/>
      <c r="AH18" s="5"/>
      <c r="AI18" s="5"/>
      <c r="AJ18" s="5"/>
      <c r="AK18" s="5"/>
      <c r="AL18" s="5"/>
      <c r="AS18" s="4" t="s">
        <v>29</v>
      </c>
      <c r="AT18" s="5"/>
      <c r="AU18" s="5"/>
      <c r="AV18" s="5"/>
      <c r="AW18" s="5"/>
      <c r="AX18" s="5"/>
      <c r="AY18" s="5"/>
      <c r="BG18" s="4" t="s">
        <v>30</v>
      </c>
      <c r="BH18" s="5"/>
      <c r="BI18" s="5"/>
      <c r="BJ18" s="5"/>
      <c r="BK18" s="5"/>
      <c r="BL18" s="5"/>
      <c r="BM18" s="5"/>
    </row>
    <row r="19" spans="1:71" x14ac:dyDescent="0.25">
      <c r="A19" s="19">
        <f t="shared" ref="A19:A20" si="2">A18+IF(A18+1=RefExp,2,1)</f>
        <v>2</v>
      </c>
      <c r="C19" s="6" t="str">
        <f t="shared" si="1"/>
        <v>α₂</v>
      </c>
      <c r="D19" s="8">
        <v>-13.762396961912604</v>
      </c>
      <c r="F19" s="6" t="s">
        <v>1</v>
      </c>
      <c r="G19" s="6" t="s">
        <v>2</v>
      </c>
      <c r="H19" s="6">
        <v>1</v>
      </c>
      <c r="I19" s="6">
        <v>2</v>
      </c>
      <c r="J19" s="6">
        <v>3</v>
      </c>
      <c r="K19" s="6">
        <v>4</v>
      </c>
      <c r="L19" s="6">
        <v>5</v>
      </c>
      <c r="M19" s="6">
        <v>6</v>
      </c>
      <c r="N19" s="6">
        <v>7</v>
      </c>
      <c r="O19" s="6">
        <v>8</v>
      </c>
      <c r="P19" s="6">
        <v>9</v>
      </c>
      <c r="Q19" s="6">
        <v>10</v>
      </c>
      <c r="S19" s="6" t="s">
        <v>1</v>
      </c>
      <c r="T19" s="6" t="s">
        <v>2</v>
      </c>
      <c r="U19" s="6">
        <v>1</v>
      </c>
      <c r="V19" s="6">
        <v>2</v>
      </c>
      <c r="W19" s="6">
        <v>3</v>
      </c>
      <c r="X19" s="6">
        <v>4</v>
      </c>
      <c r="Y19" s="6">
        <v>5</v>
      </c>
      <c r="Z19" s="6">
        <v>6</v>
      </c>
      <c r="AA19" s="6">
        <v>7</v>
      </c>
      <c r="AB19" s="6">
        <v>8</v>
      </c>
      <c r="AC19" s="6">
        <v>9</v>
      </c>
      <c r="AD19" s="6">
        <v>10</v>
      </c>
      <c r="AF19" s="6" t="s">
        <v>1</v>
      </c>
      <c r="AG19" s="6" t="s">
        <v>2</v>
      </c>
      <c r="AH19" s="6">
        <v>1</v>
      </c>
      <c r="AI19" s="6">
        <v>2</v>
      </c>
      <c r="AJ19" s="6">
        <v>3</v>
      </c>
      <c r="AK19" s="6">
        <v>4</v>
      </c>
      <c r="AL19" s="6">
        <v>5</v>
      </c>
      <c r="AM19" s="6">
        <v>6</v>
      </c>
      <c r="AN19" s="6">
        <v>7</v>
      </c>
      <c r="AO19" s="6">
        <v>8</v>
      </c>
      <c r="AP19" s="6">
        <v>9</v>
      </c>
      <c r="AQ19" s="6">
        <v>10</v>
      </c>
      <c r="AS19" s="6" t="s">
        <v>1</v>
      </c>
      <c r="AT19" s="6" t="s">
        <v>2</v>
      </c>
      <c r="AU19" s="6">
        <v>1</v>
      </c>
      <c r="AV19" s="6">
        <v>2</v>
      </c>
      <c r="AW19" s="6">
        <v>3</v>
      </c>
      <c r="AX19" s="6">
        <v>4</v>
      </c>
      <c r="AY19" s="6">
        <v>5</v>
      </c>
      <c r="AZ19" s="6">
        <v>6</v>
      </c>
      <c r="BA19" s="6">
        <v>7</v>
      </c>
      <c r="BB19" s="6">
        <v>8</v>
      </c>
      <c r="BC19" s="6">
        <v>9</v>
      </c>
      <c r="BD19" s="6">
        <v>10</v>
      </c>
      <c r="BE19" s="7" t="s">
        <v>28</v>
      </c>
      <c r="BG19" s="6" t="s">
        <v>1</v>
      </c>
      <c r="BH19" s="6" t="s">
        <v>2</v>
      </c>
      <c r="BI19" s="6">
        <v>1</v>
      </c>
      <c r="BJ19" s="6">
        <v>2</v>
      </c>
      <c r="BK19" s="6">
        <v>3</v>
      </c>
      <c r="BL19" s="6">
        <v>4</v>
      </c>
      <c r="BM19" s="6">
        <v>5</v>
      </c>
      <c r="BN19" s="6">
        <v>6</v>
      </c>
      <c r="BO19" s="6">
        <v>7</v>
      </c>
      <c r="BP19" s="6">
        <v>8</v>
      </c>
      <c r="BQ19" s="6">
        <v>9</v>
      </c>
      <c r="BR19" s="6">
        <v>10</v>
      </c>
      <c r="BS19" s="7" t="s">
        <v>28</v>
      </c>
    </row>
    <row r="20" spans="1:71" x14ac:dyDescent="0.25">
      <c r="A20" s="19">
        <f t="shared" si="2"/>
        <v>3</v>
      </c>
      <c r="C20" s="6" t="str">
        <f t="shared" si="1"/>
        <v>α₃</v>
      </c>
      <c r="D20" s="8">
        <v>-6.902490643519382</v>
      </c>
      <c r="F20" s="6" t="s">
        <v>3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S20" s="6" t="s">
        <v>3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F20" s="6" t="s">
        <v>3</v>
      </c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S20" s="6" t="s">
        <v>3</v>
      </c>
      <c r="AT20" s="29" t="s">
        <v>38</v>
      </c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22">
        <v>0</v>
      </c>
      <c r="BG20" s="6" t="s">
        <v>3</v>
      </c>
      <c r="BH20" s="29" t="s">
        <v>38</v>
      </c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22">
        <f>NumCellsIncluded</f>
        <v>45</v>
      </c>
    </row>
    <row r="21" spans="1:71" x14ac:dyDescent="0.25">
      <c r="A21" s="19">
        <f t="shared" ref="A21:A26" si="3">A20+IF(A20+1=RefExp,2,1)</f>
        <v>5</v>
      </c>
      <c r="B21" s="5"/>
      <c r="C21" s="6" t="str">
        <f t="shared" si="1"/>
        <v>α₅</v>
      </c>
      <c r="D21" s="8">
        <v>6.8424158795351451</v>
      </c>
      <c r="F21" s="6">
        <v>1</v>
      </c>
      <c r="G21" s="7"/>
      <c r="H21" s="58">
        <f t="array" ref="H21:Q30">Input!CleanData</f>
        <v>357848</v>
      </c>
      <c r="I21" s="58">
        <v>766940</v>
      </c>
      <c r="J21" s="58">
        <v>610542</v>
      </c>
      <c r="K21" s="58">
        <v>482940</v>
      </c>
      <c r="L21" s="58">
        <v>527326</v>
      </c>
      <c r="M21" s="58">
        <v>574398</v>
      </c>
      <c r="N21" s="58">
        <v>146342</v>
      </c>
      <c r="O21" s="58">
        <v>139950</v>
      </c>
      <c r="P21" s="58">
        <v>227229</v>
      </c>
      <c r="Q21" s="58">
        <v>67948</v>
      </c>
      <c r="S21" s="6">
        <v>1</v>
      </c>
      <c r="T21" s="7"/>
      <c r="U21" s="11" t="b">
        <v>1</v>
      </c>
      <c r="V21" s="11" t="b">
        <v>1</v>
      </c>
      <c r="W21" s="11" t="b">
        <v>0</v>
      </c>
      <c r="X21" s="11" t="b">
        <v>1</v>
      </c>
      <c r="Y21" s="11" t="b">
        <v>1</v>
      </c>
      <c r="Z21" s="11" t="b">
        <v>1</v>
      </c>
      <c r="AA21" s="11" t="b">
        <v>1</v>
      </c>
      <c r="AB21" s="11" t="b">
        <v>1</v>
      </c>
      <c r="AC21" s="11" t="b">
        <v>1</v>
      </c>
      <c r="AD21" s="11" t="b">
        <v>1</v>
      </c>
      <c r="AF21" s="6">
        <v>1</v>
      </c>
      <c r="AG21" s="7"/>
      <c r="AH21" s="8" t="b">
        <f t="array" ref="AH21:AQ30">IF(Input!InTriangle,IF(Input!HasValidInput,IF(OverrideDiagonals,OverrideCells,FALSE),FALSE),FALSE)</f>
        <v>0</v>
      </c>
      <c r="AI21" s="8" t="b">
        <v>0</v>
      </c>
      <c r="AJ21" s="8" t="b">
        <v>0</v>
      </c>
      <c r="AK21" s="8" t="b">
        <v>0</v>
      </c>
      <c r="AL21" s="8" t="b">
        <v>1</v>
      </c>
      <c r="AM21" s="8" t="b">
        <v>1</v>
      </c>
      <c r="AN21" s="8" t="b">
        <v>1</v>
      </c>
      <c r="AO21" s="8" t="b">
        <v>1</v>
      </c>
      <c r="AP21" s="8" t="b">
        <v>1</v>
      </c>
      <c r="AQ21" s="8" t="b">
        <v>1</v>
      </c>
      <c r="AS21" s="6">
        <v>1</v>
      </c>
      <c r="AT21" s="22">
        <v>0</v>
      </c>
      <c r="AU21" s="23">
        <f t="array" ref="AU21:BD30">IF(Input!InTriangle,IF(IncludedDataPoints,1,0)+LookupIncludedShifted,"")</f>
        <v>0</v>
      </c>
      <c r="AV21" s="23">
        <v>0</v>
      </c>
      <c r="AW21" s="23">
        <v>0</v>
      </c>
      <c r="AX21" s="23">
        <v>0</v>
      </c>
      <c r="AY21" s="23">
        <v>1</v>
      </c>
      <c r="AZ21" s="23">
        <v>2</v>
      </c>
      <c r="BA21" s="23">
        <v>3</v>
      </c>
      <c r="BB21" s="23">
        <v>4</v>
      </c>
      <c r="BC21" s="23">
        <v>5</v>
      </c>
      <c r="BD21" s="23">
        <v>6</v>
      </c>
      <c r="BE21" s="22">
        <f>BD21</f>
        <v>6</v>
      </c>
      <c r="BG21" s="6">
        <v>1</v>
      </c>
      <c r="BH21" s="22">
        <f>NumCellsIncluded</f>
        <v>45</v>
      </c>
      <c r="BI21" s="23">
        <f t="array" ref="BI21:BR30">IF(IncludedDataPoints,0,1)+LookupExtrapolatedShifted</f>
        <v>46</v>
      </c>
      <c r="BJ21" s="23">
        <v>47</v>
      </c>
      <c r="BK21" s="23">
        <v>48</v>
      </c>
      <c r="BL21" s="23">
        <v>49</v>
      </c>
      <c r="BM21" s="23">
        <v>49</v>
      </c>
      <c r="BN21" s="23">
        <v>49</v>
      </c>
      <c r="BO21" s="23">
        <v>49</v>
      </c>
      <c r="BP21" s="23">
        <v>49</v>
      </c>
      <c r="BQ21" s="23">
        <v>49</v>
      </c>
      <c r="BR21" s="23">
        <v>49</v>
      </c>
      <c r="BS21" s="22">
        <f>BR21</f>
        <v>49</v>
      </c>
    </row>
    <row r="22" spans="1:71" x14ac:dyDescent="0.25">
      <c r="A22" s="19">
        <f t="shared" si="3"/>
        <v>6</v>
      </c>
      <c r="C22" s="6" t="str">
        <f t="shared" si="1"/>
        <v>α₆</v>
      </c>
      <c r="D22" s="8">
        <v>13.805701961592799</v>
      </c>
      <c r="E22" s="5"/>
      <c r="F22" s="6">
        <v>2</v>
      </c>
      <c r="G22" s="7"/>
      <c r="H22" s="58">
        <v>352118</v>
      </c>
      <c r="I22" s="58">
        <v>884021</v>
      </c>
      <c r="J22" s="58">
        <v>933894</v>
      </c>
      <c r="K22" s="58">
        <v>1183289</v>
      </c>
      <c r="L22" s="58">
        <v>445745</v>
      </c>
      <c r="M22" s="58">
        <v>320996</v>
      </c>
      <c r="N22" s="58">
        <v>527804</v>
      </c>
      <c r="O22" s="58">
        <v>266172</v>
      </c>
      <c r="P22" s="58">
        <v>425046</v>
      </c>
      <c r="Q22" s="1" t="str">
        <v/>
      </c>
      <c r="S22" s="6">
        <v>2</v>
      </c>
      <c r="T22" s="7"/>
      <c r="U22" s="11" t="b">
        <v>1</v>
      </c>
      <c r="V22" s="11" t="b">
        <v>1</v>
      </c>
      <c r="W22" s="11" t="b">
        <v>1</v>
      </c>
      <c r="X22" s="11" t="b">
        <v>1</v>
      </c>
      <c r="Y22" s="11" t="b">
        <v>1</v>
      </c>
      <c r="Z22" s="11" t="b">
        <v>1</v>
      </c>
      <c r="AA22" s="11" t="b">
        <v>1</v>
      </c>
      <c r="AB22" s="11" t="b">
        <v>1</v>
      </c>
      <c r="AC22" s="11" t="b">
        <v>1</v>
      </c>
      <c r="AD22" s="15"/>
      <c r="AF22" s="6">
        <v>2</v>
      </c>
      <c r="AG22" s="7"/>
      <c r="AH22" s="8" t="b">
        <v>0</v>
      </c>
      <c r="AI22" s="8" t="b">
        <v>0</v>
      </c>
      <c r="AJ22" s="8" t="b">
        <v>0</v>
      </c>
      <c r="AK22" s="8" t="b">
        <v>1</v>
      </c>
      <c r="AL22" s="8" t="b">
        <v>1</v>
      </c>
      <c r="AM22" s="8" t="b">
        <v>1</v>
      </c>
      <c r="AN22" s="8" t="b">
        <v>1</v>
      </c>
      <c r="AO22" s="8" t="b">
        <v>1</v>
      </c>
      <c r="AP22" s="8" t="b">
        <v>1</v>
      </c>
      <c r="AQ22" s="14" t="b">
        <v>0</v>
      </c>
      <c r="AS22" s="6">
        <v>2</v>
      </c>
      <c r="AT22" s="22">
        <f>BD21</f>
        <v>6</v>
      </c>
      <c r="AU22" s="23">
        <v>6</v>
      </c>
      <c r="AV22" s="23">
        <v>6</v>
      </c>
      <c r="AW22" s="23">
        <v>6</v>
      </c>
      <c r="AX22" s="23">
        <v>7</v>
      </c>
      <c r="AY22" s="23">
        <v>8</v>
      </c>
      <c r="AZ22" s="23">
        <v>9</v>
      </c>
      <c r="BA22" s="23">
        <v>10</v>
      </c>
      <c r="BB22" s="23">
        <v>11</v>
      </c>
      <c r="BC22" s="23">
        <v>12</v>
      </c>
      <c r="BD22" s="25" t="str">
        <v/>
      </c>
      <c r="BE22" s="22">
        <f>BC22</f>
        <v>12</v>
      </c>
      <c r="BG22" s="6">
        <v>2</v>
      </c>
      <c r="BH22" s="22">
        <f>BR21</f>
        <v>49</v>
      </c>
      <c r="BI22" s="23">
        <v>50</v>
      </c>
      <c r="BJ22" s="23">
        <v>51</v>
      </c>
      <c r="BK22" s="23">
        <v>52</v>
      </c>
      <c r="BL22" s="23">
        <v>52</v>
      </c>
      <c r="BM22" s="23">
        <v>52</v>
      </c>
      <c r="BN22" s="23">
        <v>52</v>
      </c>
      <c r="BO22" s="23">
        <v>52</v>
      </c>
      <c r="BP22" s="23">
        <v>52</v>
      </c>
      <c r="BQ22" s="23">
        <v>52</v>
      </c>
      <c r="BR22" s="24">
        <v>53</v>
      </c>
      <c r="BS22" s="22">
        <f t="shared" ref="BS22:BS30" si="4">BR22</f>
        <v>53</v>
      </c>
    </row>
    <row r="23" spans="1:71" x14ac:dyDescent="0.25">
      <c r="A23" s="19">
        <f t="shared" si="3"/>
        <v>7</v>
      </c>
      <c r="B23" s="19"/>
      <c r="C23" s="6" t="str">
        <f t="shared" si="1"/>
        <v>α₇</v>
      </c>
      <c r="D23" s="8">
        <v>20.812533465962211</v>
      </c>
      <c r="F23" s="6">
        <v>3</v>
      </c>
      <c r="G23" s="7"/>
      <c r="H23" s="58">
        <v>290507</v>
      </c>
      <c r="I23" s="58">
        <v>1001799</v>
      </c>
      <c r="J23" s="58">
        <v>926219</v>
      </c>
      <c r="K23" s="58">
        <v>1016654</v>
      </c>
      <c r="L23" s="58">
        <v>750816</v>
      </c>
      <c r="M23" s="58">
        <v>146923</v>
      </c>
      <c r="N23" s="58">
        <v>495992</v>
      </c>
      <c r="O23" s="58">
        <v>280405</v>
      </c>
      <c r="P23" s="1" t="str">
        <v/>
      </c>
      <c r="Q23" s="1" t="str">
        <v/>
      </c>
      <c r="S23" s="6">
        <v>3</v>
      </c>
      <c r="T23" s="7"/>
      <c r="U23" s="11" t="b">
        <v>0</v>
      </c>
      <c r="V23" s="11" t="b">
        <v>1</v>
      </c>
      <c r="W23" s="11" t="b">
        <v>1</v>
      </c>
      <c r="X23" s="11" t="b">
        <v>1</v>
      </c>
      <c r="Y23" s="11" t="b">
        <v>1</v>
      </c>
      <c r="Z23" s="11" t="b">
        <v>1</v>
      </c>
      <c r="AA23" s="11" t="b">
        <v>1</v>
      </c>
      <c r="AB23" s="11" t="b">
        <v>1</v>
      </c>
      <c r="AC23" s="15"/>
      <c r="AD23" s="15"/>
      <c r="AF23" s="6">
        <v>3</v>
      </c>
      <c r="AG23" s="7"/>
      <c r="AH23" s="8" t="b">
        <v>0</v>
      </c>
      <c r="AI23" s="8" t="b">
        <v>0</v>
      </c>
      <c r="AJ23" s="8" t="b">
        <v>1</v>
      </c>
      <c r="AK23" s="8" t="b">
        <v>1</v>
      </c>
      <c r="AL23" s="8" t="b">
        <v>1</v>
      </c>
      <c r="AM23" s="8" t="b">
        <v>1</v>
      </c>
      <c r="AN23" s="8" t="b">
        <v>1</v>
      </c>
      <c r="AO23" s="8" t="b">
        <v>1</v>
      </c>
      <c r="AP23" s="14" t="b">
        <v>0</v>
      </c>
      <c r="AQ23" s="14" t="b">
        <v>0</v>
      </c>
      <c r="AS23" s="6">
        <v>3</v>
      </c>
      <c r="AT23" s="22">
        <f>BC22</f>
        <v>12</v>
      </c>
      <c r="AU23" s="23">
        <v>12</v>
      </c>
      <c r="AV23" s="23">
        <v>12</v>
      </c>
      <c r="AW23" s="23">
        <v>13</v>
      </c>
      <c r="AX23" s="23">
        <v>14</v>
      </c>
      <c r="AY23" s="23">
        <v>15</v>
      </c>
      <c r="AZ23" s="23">
        <v>16</v>
      </c>
      <c r="BA23" s="23">
        <v>17</v>
      </c>
      <c r="BB23" s="23">
        <v>18</v>
      </c>
      <c r="BC23" s="25" t="str">
        <v/>
      </c>
      <c r="BD23" s="25" t="str">
        <v/>
      </c>
      <c r="BE23" s="22">
        <f>BB23</f>
        <v>18</v>
      </c>
      <c r="BG23" s="6">
        <v>3</v>
      </c>
      <c r="BH23" s="22">
        <f t="shared" ref="BH23:BH30" si="5">BR22</f>
        <v>53</v>
      </c>
      <c r="BI23" s="23">
        <v>54</v>
      </c>
      <c r="BJ23" s="23">
        <v>55</v>
      </c>
      <c r="BK23" s="23">
        <v>55</v>
      </c>
      <c r="BL23" s="23">
        <v>55</v>
      </c>
      <c r="BM23" s="23">
        <v>55</v>
      </c>
      <c r="BN23" s="23">
        <v>55</v>
      </c>
      <c r="BO23" s="23">
        <v>55</v>
      </c>
      <c r="BP23" s="23">
        <v>55</v>
      </c>
      <c r="BQ23" s="24">
        <v>56</v>
      </c>
      <c r="BR23" s="24">
        <v>57</v>
      </c>
      <c r="BS23" s="22">
        <f t="shared" si="4"/>
        <v>57</v>
      </c>
    </row>
    <row r="24" spans="1:71" x14ac:dyDescent="0.25">
      <c r="A24" s="19">
        <f t="shared" si="3"/>
        <v>8</v>
      </c>
      <c r="B24" s="19"/>
      <c r="C24" s="6" t="str">
        <f t="shared" si="1"/>
        <v>α₈</v>
      </c>
      <c r="D24" s="8">
        <v>27.900678365490478</v>
      </c>
      <c r="F24" s="6">
        <v>4</v>
      </c>
      <c r="G24" s="7"/>
      <c r="H24" s="58">
        <v>310608</v>
      </c>
      <c r="I24" s="58">
        <v>1108250</v>
      </c>
      <c r="J24" s="58">
        <v>776189</v>
      </c>
      <c r="K24" s="58">
        <v>1562400</v>
      </c>
      <c r="L24" s="58">
        <v>272482</v>
      </c>
      <c r="M24" s="58">
        <v>352053</v>
      </c>
      <c r="N24" s="58">
        <v>206286</v>
      </c>
      <c r="O24" s="1" t="str">
        <v/>
      </c>
      <c r="P24" s="1" t="str">
        <v/>
      </c>
      <c r="Q24" s="1" t="str">
        <v/>
      </c>
      <c r="S24" s="6">
        <v>4</v>
      </c>
      <c r="T24" s="7"/>
      <c r="U24" s="11" t="b">
        <v>1</v>
      </c>
      <c r="V24" s="11" t="b">
        <v>1</v>
      </c>
      <c r="W24" s="11" t="b">
        <v>1</v>
      </c>
      <c r="X24" s="11" t="b">
        <v>1</v>
      </c>
      <c r="Y24" s="11" t="b">
        <v>1</v>
      </c>
      <c r="Z24" s="11" t="b">
        <v>1</v>
      </c>
      <c r="AA24" s="11" t="b">
        <v>1</v>
      </c>
      <c r="AB24" s="15"/>
      <c r="AC24" s="15"/>
      <c r="AD24" s="15"/>
      <c r="AF24" s="6">
        <v>4</v>
      </c>
      <c r="AG24" s="7"/>
      <c r="AH24" s="8" t="b">
        <v>0</v>
      </c>
      <c r="AI24" s="8" t="b">
        <v>1</v>
      </c>
      <c r="AJ24" s="8" t="b">
        <v>1</v>
      </c>
      <c r="AK24" s="8" t="b">
        <v>1</v>
      </c>
      <c r="AL24" s="8" t="b">
        <v>1</v>
      </c>
      <c r="AM24" s="8" t="b">
        <v>1</v>
      </c>
      <c r="AN24" s="8" t="b">
        <v>1</v>
      </c>
      <c r="AO24" s="14" t="b">
        <v>0</v>
      </c>
      <c r="AP24" s="14" t="b">
        <v>0</v>
      </c>
      <c r="AQ24" s="14" t="b">
        <v>0</v>
      </c>
      <c r="AS24" s="6">
        <v>4</v>
      </c>
      <c r="AT24" s="22">
        <f>BB23</f>
        <v>18</v>
      </c>
      <c r="AU24" s="23">
        <v>18</v>
      </c>
      <c r="AV24" s="23">
        <v>19</v>
      </c>
      <c r="AW24" s="23">
        <v>20</v>
      </c>
      <c r="AX24" s="23">
        <v>21</v>
      </c>
      <c r="AY24" s="23">
        <v>22</v>
      </c>
      <c r="AZ24" s="23">
        <v>23</v>
      </c>
      <c r="BA24" s="23">
        <v>24</v>
      </c>
      <c r="BB24" s="25" t="str">
        <v/>
      </c>
      <c r="BC24" s="25" t="str">
        <v/>
      </c>
      <c r="BD24" s="25" t="str">
        <v/>
      </c>
      <c r="BE24" s="22">
        <f>BA24</f>
        <v>24</v>
      </c>
      <c r="BG24" s="6">
        <v>4</v>
      </c>
      <c r="BH24" s="22">
        <f t="shared" si="5"/>
        <v>57</v>
      </c>
      <c r="BI24" s="23">
        <v>58</v>
      </c>
      <c r="BJ24" s="23">
        <v>58</v>
      </c>
      <c r="BK24" s="23">
        <v>58</v>
      </c>
      <c r="BL24" s="23">
        <v>58</v>
      </c>
      <c r="BM24" s="23">
        <v>58</v>
      </c>
      <c r="BN24" s="23">
        <v>58</v>
      </c>
      <c r="BO24" s="23">
        <v>58</v>
      </c>
      <c r="BP24" s="24">
        <v>59</v>
      </c>
      <c r="BQ24" s="24">
        <v>60</v>
      </c>
      <c r="BR24" s="24">
        <v>61</v>
      </c>
      <c r="BS24" s="22">
        <f t="shared" si="4"/>
        <v>61</v>
      </c>
    </row>
    <row r="25" spans="1:71" x14ac:dyDescent="0.25">
      <c r="A25" s="19">
        <f t="shared" si="3"/>
        <v>9</v>
      </c>
      <c r="B25" s="19"/>
      <c r="C25" s="6" t="str">
        <f t="shared" si="1"/>
        <v>α₉</v>
      </c>
      <c r="D25" s="8">
        <v>34.569137959023109</v>
      </c>
      <c r="F25" s="6">
        <v>5</v>
      </c>
      <c r="G25" s="7"/>
      <c r="H25" s="58">
        <v>443160</v>
      </c>
      <c r="I25" s="58">
        <v>693190</v>
      </c>
      <c r="J25" s="58">
        <v>991983</v>
      </c>
      <c r="K25" s="58">
        <v>769488</v>
      </c>
      <c r="L25" s="58">
        <v>504851</v>
      </c>
      <c r="M25" s="58">
        <v>470639</v>
      </c>
      <c r="N25" s="1" t="str">
        <v/>
      </c>
      <c r="O25" s="1" t="str">
        <v/>
      </c>
      <c r="P25" s="1" t="str">
        <v/>
      </c>
      <c r="Q25" s="1" t="str">
        <v/>
      </c>
      <c r="S25" s="6">
        <v>5</v>
      </c>
      <c r="T25" s="7"/>
      <c r="U25" s="11" t="b">
        <v>1</v>
      </c>
      <c r="V25" s="11" t="b">
        <v>1</v>
      </c>
      <c r="W25" s="11" t="b">
        <v>1</v>
      </c>
      <c r="X25" s="11" t="b">
        <v>1</v>
      </c>
      <c r="Y25" s="11" t="b">
        <v>1</v>
      </c>
      <c r="Z25" s="11" t="b">
        <v>1</v>
      </c>
      <c r="AA25" s="15"/>
      <c r="AB25" s="15"/>
      <c r="AC25" s="15"/>
      <c r="AD25" s="15"/>
      <c r="AF25" s="6">
        <v>5</v>
      </c>
      <c r="AG25" s="7"/>
      <c r="AH25" s="8" t="b">
        <v>1</v>
      </c>
      <c r="AI25" s="8" t="b">
        <v>1</v>
      </c>
      <c r="AJ25" s="8" t="b">
        <v>1</v>
      </c>
      <c r="AK25" s="8" t="b">
        <v>1</v>
      </c>
      <c r="AL25" s="8" t="b">
        <v>1</v>
      </c>
      <c r="AM25" s="8" t="b">
        <v>1</v>
      </c>
      <c r="AN25" s="14" t="b">
        <v>0</v>
      </c>
      <c r="AO25" s="14" t="b">
        <v>0</v>
      </c>
      <c r="AP25" s="14" t="b">
        <v>0</v>
      </c>
      <c r="AQ25" s="14" t="b">
        <v>0</v>
      </c>
      <c r="AS25" s="6">
        <v>5</v>
      </c>
      <c r="AT25" s="22">
        <f>BA24</f>
        <v>24</v>
      </c>
      <c r="AU25" s="23">
        <v>25</v>
      </c>
      <c r="AV25" s="23">
        <v>26</v>
      </c>
      <c r="AW25" s="23">
        <v>27</v>
      </c>
      <c r="AX25" s="23">
        <v>28</v>
      </c>
      <c r="AY25" s="23">
        <v>29</v>
      </c>
      <c r="AZ25" s="23">
        <v>30</v>
      </c>
      <c r="BA25" s="25" t="str">
        <v/>
      </c>
      <c r="BB25" s="25" t="str">
        <v/>
      </c>
      <c r="BC25" s="25" t="str">
        <v/>
      </c>
      <c r="BD25" s="25" t="str">
        <v/>
      </c>
      <c r="BE25" s="22">
        <f>AZ25</f>
        <v>30</v>
      </c>
      <c r="BG25" s="6">
        <v>5</v>
      </c>
      <c r="BH25" s="22">
        <f t="shared" si="5"/>
        <v>61</v>
      </c>
      <c r="BI25" s="23">
        <v>61</v>
      </c>
      <c r="BJ25" s="23">
        <v>61</v>
      </c>
      <c r="BK25" s="23">
        <v>61</v>
      </c>
      <c r="BL25" s="23">
        <v>61</v>
      </c>
      <c r="BM25" s="23">
        <v>61</v>
      </c>
      <c r="BN25" s="23">
        <v>61</v>
      </c>
      <c r="BO25" s="24">
        <v>62</v>
      </c>
      <c r="BP25" s="24">
        <v>63</v>
      </c>
      <c r="BQ25" s="24">
        <v>64</v>
      </c>
      <c r="BR25" s="24">
        <v>65</v>
      </c>
      <c r="BS25" s="22">
        <f t="shared" si="4"/>
        <v>65</v>
      </c>
    </row>
    <row r="26" spans="1:71" x14ac:dyDescent="0.25">
      <c r="A26" s="19">
        <f t="shared" si="3"/>
        <v>10</v>
      </c>
      <c r="B26" s="19"/>
      <c r="C26" s="6" t="str">
        <f t="shared" si="1"/>
        <v>α₁₀</v>
      </c>
      <c r="D26" s="8">
        <v>41.262127532685973</v>
      </c>
      <c r="F26" s="6">
        <v>6</v>
      </c>
      <c r="G26" s="7"/>
      <c r="H26" s="58">
        <v>396132</v>
      </c>
      <c r="I26" s="58">
        <v>937085</v>
      </c>
      <c r="J26" s="58">
        <v>847498</v>
      </c>
      <c r="K26" s="58">
        <v>805037</v>
      </c>
      <c r="L26" s="58">
        <v>705960</v>
      </c>
      <c r="M26" s="1" t="str">
        <v/>
      </c>
      <c r="N26" s="1" t="str">
        <v/>
      </c>
      <c r="O26" s="1" t="str">
        <v/>
      </c>
      <c r="P26" s="1" t="str">
        <v/>
      </c>
      <c r="Q26" s="1" t="str">
        <v/>
      </c>
      <c r="S26" s="6">
        <v>6</v>
      </c>
      <c r="T26" s="7"/>
      <c r="U26" s="11" t="b">
        <v>1</v>
      </c>
      <c r="V26" s="11" t="b">
        <v>1</v>
      </c>
      <c r="W26" s="11" t="b">
        <v>1</v>
      </c>
      <c r="X26" s="11" t="b">
        <v>1</v>
      </c>
      <c r="Y26" s="11" t="b">
        <v>1</v>
      </c>
      <c r="Z26" s="15"/>
      <c r="AA26" s="15"/>
      <c r="AB26" s="15"/>
      <c r="AC26" s="15"/>
      <c r="AD26" s="15"/>
      <c r="AF26" s="6">
        <v>6</v>
      </c>
      <c r="AG26" s="7"/>
      <c r="AH26" s="8" t="b">
        <v>1</v>
      </c>
      <c r="AI26" s="8" t="b">
        <v>1</v>
      </c>
      <c r="AJ26" s="8" t="b">
        <v>1</v>
      </c>
      <c r="AK26" s="8" t="b">
        <v>1</v>
      </c>
      <c r="AL26" s="8" t="b">
        <v>1</v>
      </c>
      <c r="AM26" s="14" t="b">
        <v>0</v>
      </c>
      <c r="AN26" s="14" t="b">
        <v>0</v>
      </c>
      <c r="AO26" s="14" t="b">
        <v>0</v>
      </c>
      <c r="AP26" s="14" t="b">
        <v>0</v>
      </c>
      <c r="AQ26" s="14" t="b">
        <v>0</v>
      </c>
      <c r="AS26" s="6">
        <v>6</v>
      </c>
      <c r="AT26" s="22">
        <f>AZ25</f>
        <v>30</v>
      </c>
      <c r="AU26" s="23">
        <v>31</v>
      </c>
      <c r="AV26" s="23">
        <v>32</v>
      </c>
      <c r="AW26" s="23">
        <v>33</v>
      </c>
      <c r="AX26" s="23">
        <v>34</v>
      </c>
      <c r="AY26" s="23">
        <v>35</v>
      </c>
      <c r="AZ26" s="25" t="str">
        <v/>
      </c>
      <c r="BA26" s="25" t="str">
        <v/>
      </c>
      <c r="BB26" s="25" t="str">
        <v/>
      </c>
      <c r="BC26" s="25" t="str">
        <v/>
      </c>
      <c r="BD26" s="25" t="str">
        <v/>
      </c>
      <c r="BE26" s="22">
        <f>AY26</f>
        <v>35</v>
      </c>
      <c r="BG26" s="6">
        <v>6</v>
      </c>
      <c r="BH26" s="22">
        <f t="shared" si="5"/>
        <v>65</v>
      </c>
      <c r="BI26" s="23">
        <v>65</v>
      </c>
      <c r="BJ26" s="23">
        <v>65</v>
      </c>
      <c r="BK26" s="23">
        <v>65</v>
      </c>
      <c r="BL26" s="23">
        <v>65</v>
      </c>
      <c r="BM26" s="23">
        <v>65</v>
      </c>
      <c r="BN26" s="24">
        <v>66</v>
      </c>
      <c r="BO26" s="24">
        <v>67</v>
      </c>
      <c r="BP26" s="24">
        <v>68</v>
      </c>
      <c r="BQ26" s="24">
        <v>69</v>
      </c>
      <c r="BR26" s="24">
        <v>70</v>
      </c>
      <c r="BS26" s="22">
        <f t="shared" si="4"/>
        <v>70</v>
      </c>
    </row>
    <row r="27" spans="1:71" x14ac:dyDescent="0.25">
      <c r="A27" s="19">
        <f>IF($D$15=1,2,1)</f>
        <v>1</v>
      </c>
      <c r="B27" s="19"/>
      <c r="C27" s="6" t="str">
        <f t="shared" ref="C27:C35" si="6">"β"&amp;INDEX(SubNums,A27+1)</f>
        <v>β₁</v>
      </c>
      <c r="D27" s="8">
        <v>-21.723158000834633</v>
      </c>
      <c r="F27" s="6">
        <v>7</v>
      </c>
      <c r="G27" s="7"/>
      <c r="H27" s="58">
        <v>440832</v>
      </c>
      <c r="I27" s="58">
        <v>847631</v>
      </c>
      <c r="J27" s="58">
        <v>1131398</v>
      </c>
      <c r="K27" s="58">
        <v>1063269</v>
      </c>
      <c r="L27" s="1" t="str">
        <v/>
      </c>
      <c r="M27" s="1" t="str">
        <v/>
      </c>
      <c r="N27" s="1" t="str">
        <v/>
      </c>
      <c r="O27" s="1" t="str">
        <v/>
      </c>
      <c r="P27" s="1" t="str">
        <v/>
      </c>
      <c r="Q27" s="1" t="str">
        <v/>
      </c>
      <c r="S27" s="6">
        <v>7</v>
      </c>
      <c r="T27" s="7"/>
      <c r="U27" s="11" t="b">
        <v>1</v>
      </c>
      <c r="V27" s="11" t="b">
        <v>1</v>
      </c>
      <c r="W27" s="11" t="b">
        <v>1</v>
      </c>
      <c r="X27" s="11" t="b">
        <v>1</v>
      </c>
      <c r="Y27" s="15"/>
      <c r="Z27" s="15"/>
      <c r="AA27" s="15"/>
      <c r="AB27" s="15"/>
      <c r="AC27" s="15"/>
      <c r="AD27" s="15"/>
      <c r="AF27" s="6">
        <v>7</v>
      </c>
      <c r="AG27" s="7"/>
      <c r="AH27" s="8" t="b">
        <v>1</v>
      </c>
      <c r="AI27" s="8" t="b">
        <v>1</v>
      </c>
      <c r="AJ27" s="8" t="b">
        <v>1</v>
      </c>
      <c r="AK27" s="8" t="b">
        <v>1</v>
      </c>
      <c r="AL27" s="14" t="b">
        <v>0</v>
      </c>
      <c r="AM27" s="14" t="b">
        <v>0</v>
      </c>
      <c r="AN27" s="14" t="b">
        <v>0</v>
      </c>
      <c r="AO27" s="14" t="b">
        <v>0</v>
      </c>
      <c r="AP27" s="14" t="b">
        <v>0</v>
      </c>
      <c r="AQ27" s="14" t="b">
        <v>0</v>
      </c>
      <c r="AS27" s="6">
        <v>7</v>
      </c>
      <c r="AT27" s="22">
        <f>AY26</f>
        <v>35</v>
      </c>
      <c r="AU27" s="23">
        <v>36</v>
      </c>
      <c r="AV27" s="23">
        <v>37</v>
      </c>
      <c r="AW27" s="23">
        <v>38</v>
      </c>
      <c r="AX27" s="23">
        <v>39</v>
      </c>
      <c r="AY27" s="25" t="str">
        <v/>
      </c>
      <c r="AZ27" s="25" t="str">
        <v/>
      </c>
      <c r="BA27" s="25" t="str">
        <v/>
      </c>
      <c r="BB27" s="25" t="str">
        <v/>
      </c>
      <c r="BC27" s="25" t="str">
        <v/>
      </c>
      <c r="BD27" s="25" t="str">
        <v/>
      </c>
      <c r="BE27" s="22">
        <f>AX27</f>
        <v>39</v>
      </c>
      <c r="BG27" s="6">
        <v>7</v>
      </c>
      <c r="BH27" s="22">
        <f t="shared" si="5"/>
        <v>70</v>
      </c>
      <c r="BI27" s="23">
        <v>70</v>
      </c>
      <c r="BJ27" s="23">
        <v>70</v>
      </c>
      <c r="BK27" s="23">
        <v>70</v>
      </c>
      <c r="BL27" s="23">
        <v>70</v>
      </c>
      <c r="BM27" s="24">
        <v>71</v>
      </c>
      <c r="BN27" s="24">
        <v>72</v>
      </c>
      <c r="BO27" s="24">
        <v>73</v>
      </c>
      <c r="BP27" s="24">
        <v>74</v>
      </c>
      <c r="BQ27" s="24">
        <v>75</v>
      </c>
      <c r="BR27" s="24">
        <v>76</v>
      </c>
      <c r="BS27" s="22">
        <f t="shared" si="4"/>
        <v>76</v>
      </c>
    </row>
    <row r="28" spans="1:71" x14ac:dyDescent="0.25">
      <c r="A28" s="19">
        <f t="shared" ref="A28:A34" si="7">A27+IF(A27+1=RefDev,2,1)</f>
        <v>2</v>
      </c>
      <c r="B28" s="19"/>
      <c r="C28" s="6" t="str">
        <f t="shared" si="6"/>
        <v>β₂</v>
      </c>
      <c r="D28" s="8">
        <v>-13.979191370201583</v>
      </c>
      <c r="F28" s="6">
        <v>8</v>
      </c>
      <c r="G28" s="7"/>
      <c r="H28" s="58">
        <v>359480</v>
      </c>
      <c r="I28" s="58">
        <v>1061648</v>
      </c>
      <c r="J28" s="58">
        <v>1443370</v>
      </c>
      <c r="K28" s="1" t="str">
        <v/>
      </c>
      <c r="L28" s="1" t="str">
        <v/>
      </c>
      <c r="M28" s="1" t="str">
        <v/>
      </c>
      <c r="N28" s="1" t="str">
        <v/>
      </c>
      <c r="O28" s="1" t="str">
        <v/>
      </c>
      <c r="P28" s="1" t="str">
        <v/>
      </c>
      <c r="Q28" s="1" t="str">
        <v/>
      </c>
      <c r="S28" s="6">
        <v>8</v>
      </c>
      <c r="T28" s="7"/>
      <c r="U28" s="11" t="b">
        <v>1</v>
      </c>
      <c r="V28" s="11" t="b">
        <v>1</v>
      </c>
      <c r="W28" s="11" t="b">
        <v>1</v>
      </c>
      <c r="X28" s="15"/>
      <c r="Y28" s="15"/>
      <c r="Z28" s="15"/>
      <c r="AA28" s="15"/>
      <c r="AB28" s="15"/>
      <c r="AC28" s="15"/>
      <c r="AD28" s="15"/>
      <c r="AF28" s="6">
        <v>8</v>
      </c>
      <c r="AG28" s="7"/>
      <c r="AH28" s="8" t="b">
        <v>1</v>
      </c>
      <c r="AI28" s="8" t="b">
        <v>1</v>
      </c>
      <c r="AJ28" s="8" t="b">
        <v>1</v>
      </c>
      <c r="AK28" s="14" t="b">
        <v>0</v>
      </c>
      <c r="AL28" s="14" t="b">
        <v>0</v>
      </c>
      <c r="AM28" s="14" t="b">
        <v>0</v>
      </c>
      <c r="AN28" s="14" t="b">
        <v>0</v>
      </c>
      <c r="AO28" s="14" t="b">
        <v>0</v>
      </c>
      <c r="AP28" s="14" t="b">
        <v>0</v>
      </c>
      <c r="AQ28" s="14" t="b">
        <v>0</v>
      </c>
      <c r="AS28" s="6">
        <v>8</v>
      </c>
      <c r="AT28" s="22">
        <f>AX27</f>
        <v>39</v>
      </c>
      <c r="AU28" s="23">
        <v>40</v>
      </c>
      <c r="AV28" s="23">
        <v>41</v>
      </c>
      <c r="AW28" s="23">
        <v>42</v>
      </c>
      <c r="AX28" s="25" t="str">
        <v/>
      </c>
      <c r="AY28" s="25" t="str">
        <v/>
      </c>
      <c r="AZ28" s="25" t="str">
        <v/>
      </c>
      <c r="BA28" s="25" t="str">
        <v/>
      </c>
      <c r="BB28" s="25" t="str">
        <v/>
      </c>
      <c r="BC28" s="25" t="str">
        <v/>
      </c>
      <c r="BD28" s="25" t="str">
        <v/>
      </c>
      <c r="BE28" s="22">
        <f>AW28</f>
        <v>42</v>
      </c>
      <c r="BG28" s="6">
        <v>8</v>
      </c>
      <c r="BH28" s="22">
        <f t="shared" si="5"/>
        <v>76</v>
      </c>
      <c r="BI28" s="23">
        <v>76</v>
      </c>
      <c r="BJ28" s="23">
        <v>76</v>
      </c>
      <c r="BK28" s="23">
        <v>76</v>
      </c>
      <c r="BL28" s="24">
        <v>77</v>
      </c>
      <c r="BM28" s="24">
        <v>78</v>
      </c>
      <c r="BN28" s="24">
        <v>79</v>
      </c>
      <c r="BO28" s="24">
        <v>80</v>
      </c>
      <c r="BP28" s="24">
        <v>81</v>
      </c>
      <c r="BQ28" s="24">
        <v>82</v>
      </c>
      <c r="BR28" s="24">
        <v>83</v>
      </c>
      <c r="BS28" s="22">
        <f t="shared" si="4"/>
        <v>83</v>
      </c>
    </row>
    <row r="29" spans="1:71" x14ac:dyDescent="0.25">
      <c r="A29" s="19">
        <f t="shared" si="7"/>
        <v>3</v>
      </c>
      <c r="B29" s="19"/>
      <c r="C29" s="6" t="str">
        <f t="shared" si="6"/>
        <v>β₃</v>
      </c>
      <c r="D29" s="8">
        <v>-6.9917958359953865</v>
      </c>
      <c r="F29" s="6">
        <v>9</v>
      </c>
      <c r="G29" s="7"/>
      <c r="H29" s="58">
        <v>376686</v>
      </c>
      <c r="I29" s="58">
        <v>986608</v>
      </c>
      <c r="J29" s="1" t="str">
        <v/>
      </c>
      <c r="K29" s="1" t="str">
        <v/>
      </c>
      <c r="L29" s="1" t="str">
        <v/>
      </c>
      <c r="M29" s="1" t="str">
        <v/>
      </c>
      <c r="N29" s="1" t="str">
        <v/>
      </c>
      <c r="O29" s="1" t="str">
        <v/>
      </c>
      <c r="P29" s="1" t="str">
        <v/>
      </c>
      <c r="Q29" s="1" t="str">
        <v/>
      </c>
      <c r="S29" s="6">
        <v>9</v>
      </c>
      <c r="T29" s="7"/>
      <c r="U29" s="11" t="b">
        <v>1</v>
      </c>
      <c r="V29" s="11" t="b">
        <v>1</v>
      </c>
      <c r="W29" s="15"/>
      <c r="X29" s="15"/>
      <c r="Y29" s="15"/>
      <c r="Z29" s="15"/>
      <c r="AA29" s="15"/>
      <c r="AB29" s="15"/>
      <c r="AC29" s="15"/>
      <c r="AD29" s="15"/>
      <c r="AF29" s="6">
        <v>9</v>
      </c>
      <c r="AG29" s="7"/>
      <c r="AH29" s="8" t="b">
        <v>1</v>
      </c>
      <c r="AI29" s="8" t="b">
        <v>1</v>
      </c>
      <c r="AJ29" s="14" t="b">
        <v>0</v>
      </c>
      <c r="AK29" s="14" t="b">
        <v>0</v>
      </c>
      <c r="AL29" s="14" t="b">
        <v>0</v>
      </c>
      <c r="AM29" s="14" t="b">
        <v>0</v>
      </c>
      <c r="AN29" s="14" t="b">
        <v>0</v>
      </c>
      <c r="AO29" s="14" t="b">
        <v>0</v>
      </c>
      <c r="AP29" s="14" t="b">
        <v>0</v>
      </c>
      <c r="AQ29" s="14" t="b">
        <v>0</v>
      </c>
      <c r="AS29" s="6">
        <v>9</v>
      </c>
      <c r="AT29" s="22">
        <f>AW28</f>
        <v>42</v>
      </c>
      <c r="AU29" s="23">
        <v>43</v>
      </c>
      <c r="AV29" s="23">
        <v>44</v>
      </c>
      <c r="AW29" s="25" t="str">
        <v/>
      </c>
      <c r="AX29" s="25" t="str">
        <v/>
      </c>
      <c r="AY29" s="25" t="str">
        <v/>
      </c>
      <c r="AZ29" s="25" t="str">
        <v/>
      </c>
      <c r="BA29" s="25" t="str">
        <v/>
      </c>
      <c r="BB29" s="25" t="str">
        <v/>
      </c>
      <c r="BC29" s="25" t="str">
        <v/>
      </c>
      <c r="BD29" s="25" t="str">
        <v/>
      </c>
      <c r="BE29" s="22">
        <f>AV29</f>
        <v>44</v>
      </c>
      <c r="BG29" s="6">
        <v>9</v>
      </c>
      <c r="BH29" s="22">
        <f t="shared" si="5"/>
        <v>83</v>
      </c>
      <c r="BI29" s="23">
        <v>83</v>
      </c>
      <c r="BJ29" s="23">
        <v>83</v>
      </c>
      <c r="BK29" s="24">
        <v>84</v>
      </c>
      <c r="BL29" s="24">
        <v>85</v>
      </c>
      <c r="BM29" s="24">
        <v>86</v>
      </c>
      <c r="BN29" s="24">
        <v>87</v>
      </c>
      <c r="BO29" s="24">
        <v>88</v>
      </c>
      <c r="BP29" s="24">
        <v>89</v>
      </c>
      <c r="BQ29" s="24">
        <v>90</v>
      </c>
      <c r="BR29" s="24">
        <v>91</v>
      </c>
      <c r="BS29" s="22">
        <f t="shared" si="4"/>
        <v>91</v>
      </c>
    </row>
    <row r="30" spans="1:71" x14ac:dyDescent="0.25">
      <c r="A30" s="19">
        <f t="shared" si="7"/>
        <v>5</v>
      </c>
      <c r="B30" s="19"/>
      <c r="C30" s="6" t="str">
        <f t="shared" si="6"/>
        <v>β₅</v>
      </c>
      <c r="D30" s="8">
        <v>6.2650276460607168</v>
      </c>
      <c r="F30" s="6">
        <v>10</v>
      </c>
      <c r="G30" s="7"/>
      <c r="H30" s="58">
        <v>344014</v>
      </c>
      <c r="I30" s="1" t="str">
        <v/>
      </c>
      <c r="J30" s="1" t="str">
        <v/>
      </c>
      <c r="K30" s="1" t="str">
        <v/>
      </c>
      <c r="L30" s="1" t="str">
        <v/>
      </c>
      <c r="M30" s="1" t="str">
        <v/>
      </c>
      <c r="N30" s="1" t="str">
        <v/>
      </c>
      <c r="O30" s="1" t="str">
        <v/>
      </c>
      <c r="P30" s="1" t="str">
        <v/>
      </c>
      <c r="Q30" s="1" t="str">
        <v/>
      </c>
      <c r="S30" s="6">
        <v>10</v>
      </c>
      <c r="T30" s="7"/>
      <c r="U30" s="11" t="b">
        <v>1</v>
      </c>
      <c r="V30" s="15"/>
      <c r="W30" s="15"/>
      <c r="X30" s="15"/>
      <c r="Y30" s="15"/>
      <c r="Z30" s="15"/>
      <c r="AA30" s="15"/>
      <c r="AB30" s="15"/>
      <c r="AC30" s="15"/>
      <c r="AD30" s="15"/>
      <c r="AF30" s="6">
        <v>10</v>
      </c>
      <c r="AG30" s="7"/>
      <c r="AH30" s="8" t="b">
        <v>1</v>
      </c>
      <c r="AI30" s="14" t="b">
        <v>0</v>
      </c>
      <c r="AJ30" s="14" t="b">
        <v>0</v>
      </c>
      <c r="AK30" s="14" t="b">
        <v>0</v>
      </c>
      <c r="AL30" s="14" t="b">
        <v>0</v>
      </c>
      <c r="AM30" s="14" t="b">
        <v>0</v>
      </c>
      <c r="AN30" s="14" t="b">
        <v>0</v>
      </c>
      <c r="AO30" s="14" t="b">
        <v>0</v>
      </c>
      <c r="AP30" s="14" t="b">
        <v>0</v>
      </c>
      <c r="AQ30" s="14" t="b">
        <v>0</v>
      </c>
      <c r="AS30" s="6">
        <v>10</v>
      </c>
      <c r="AT30" s="22">
        <f>AV29</f>
        <v>44</v>
      </c>
      <c r="AU30" s="23">
        <v>45</v>
      </c>
      <c r="AV30" s="25" t="str">
        <v/>
      </c>
      <c r="AW30" s="25" t="str">
        <v/>
      </c>
      <c r="AX30" s="25" t="str">
        <v/>
      </c>
      <c r="AY30" s="25" t="str">
        <v/>
      </c>
      <c r="AZ30" s="25" t="str">
        <v/>
      </c>
      <c r="BA30" s="25" t="str">
        <v/>
      </c>
      <c r="BB30" s="25" t="str">
        <v/>
      </c>
      <c r="BC30" s="25" t="str">
        <v/>
      </c>
      <c r="BD30" s="25" t="str">
        <v/>
      </c>
      <c r="BE30" s="22">
        <f>AU30</f>
        <v>45</v>
      </c>
      <c r="BG30" s="6">
        <v>10</v>
      </c>
      <c r="BH30" s="22">
        <f t="shared" si="5"/>
        <v>91</v>
      </c>
      <c r="BI30" s="23">
        <v>91</v>
      </c>
      <c r="BJ30" s="24">
        <v>92</v>
      </c>
      <c r="BK30" s="24">
        <v>93</v>
      </c>
      <c r="BL30" s="24">
        <v>94</v>
      </c>
      <c r="BM30" s="24">
        <v>95</v>
      </c>
      <c r="BN30" s="24">
        <v>96</v>
      </c>
      <c r="BO30" s="24">
        <v>97</v>
      </c>
      <c r="BP30" s="24">
        <v>98</v>
      </c>
      <c r="BQ30" s="24">
        <v>99</v>
      </c>
      <c r="BR30" s="24">
        <v>100</v>
      </c>
      <c r="BS30" s="22">
        <f t="shared" si="4"/>
        <v>100</v>
      </c>
    </row>
    <row r="31" spans="1:71" x14ac:dyDescent="0.25">
      <c r="A31" s="19">
        <f t="shared" si="7"/>
        <v>6</v>
      </c>
      <c r="B31" s="19"/>
      <c r="C31" s="6" t="str">
        <f t="shared" si="6"/>
        <v>β₆</v>
      </c>
      <c r="D31" s="8">
        <v>12.833359864912737</v>
      </c>
    </row>
    <row r="32" spans="1:71" x14ac:dyDescent="0.25">
      <c r="A32" s="19">
        <f t="shared" si="7"/>
        <v>7</v>
      </c>
      <c r="B32" s="19"/>
      <c r="C32" s="6" t="str">
        <f t="shared" si="6"/>
        <v>β₇</v>
      </c>
      <c r="D32" s="8">
        <v>19.652861908248681</v>
      </c>
      <c r="F32" s="4" t="s">
        <v>100</v>
      </c>
      <c r="G32" s="5"/>
      <c r="H32" s="5"/>
      <c r="I32" s="5"/>
      <c r="J32" s="5"/>
      <c r="K32" s="5"/>
      <c r="L32" s="5"/>
      <c r="S32" s="4" t="s">
        <v>22</v>
      </c>
      <c r="T32" s="5"/>
      <c r="U32" s="5"/>
      <c r="V32" s="5"/>
      <c r="W32" s="5"/>
      <c r="X32" s="5"/>
      <c r="Y32" s="5"/>
      <c r="AF32" s="20" t="s">
        <v>23</v>
      </c>
      <c r="AS32" s="4" t="s">
        <v>101</v>
      </c>
      <c r="AT32" s="5"/>
      <c r="AU32" s="5"/>
      <c r="AV32" s="5"/>
      <c r="AW32" s="5"/>
      <c r="AX32" s="5"/>
      <c r="AY32" s="5"/>
      <c r="BG32" s="4" t="s">
        <v>31</v>
      </c>
      <c r="BH32" s="5"/>
      <c r="BI32" s="5"/>
      <c r="BJ32" s="5"/>
      <c r="BK32" s="5"/>
      <c r="BL32" s="5"/>
      <c r="BM32" s="5"/>
    </row>
    <row r="33" spans="1:70" x14ac:dyDescent="0.25">
      <c r="A33" s="19">
        <f t="shared" si="7"/>
        <v>8</v>
      </c>
      <c r="B33" s="19"/>
      <c r="C33" s="6" t="str">
        <f t="shared" si="6"/>
        <v>β₈</v>
      </c>
      <c r="D33" s="8">
        <v>26.19462550339388</v>
      </c>
      <c r="F33" s="6" t="s">
        <v>1</v>
      </c>
      <c r="G33" s="6" t="s">
        <v>2</v>
      </c>
      <c r="H33" s="6">
        <v>1</v>
      </c>
      <c r="I33" s="6">
        <v>2</v>
      </c>
      <c r="J33" s="6">
        <v>3</v>
      </c>
      <c r="K33" s="6">
        <v>4</v>
      </c>
      <c r="L33" s="6">
        <v>5</v>
      </c>
      <c r="M33" s="6">
        <v>6</v>
      </c>
      <c r="N33" s="6">
        <v>7</v>
      </c>
      <c r="O33" s="6">
        <v>8</v>
      </c>
      <c r="P33" s="6">
        <v>9</v>
      </c>
      <c r="Q33" s="6">
        <v>10</v>
      </c>
      <c r="S33" s="6" t="s">
        <v>1</v>
      </c>
      <c r="T33" s="6" t="s">
        <v>20</v>
      </c>
      <c r="U33" s="6">
        <v>1</v>
      </c>
      <c r="V33" s="6">
        <v>2</v>
      </c>
      <c r="W33" s="6">
        <v>3</v>
      </c>
      <c r="X33" s="6">
        <v>4</v>
      </c>
      <c r="Y33" s="6">
        <v>5</v>
      </c>
      <c r="Z33" s="6">
        <v>6</v>
      </c>
      <c r="AA33" s="6">
        <v>7</v>
      </c>
      <c r="AB33" s="6">
        <v>8</v>
      </c>
      <c r="AC33" s="6">
        <v>9</v>
      </c>
      <c r="AD33" s="6">
        <v>10</v>
      </c>
      <c r="AF33" s="9" t="s">
        <v>24</v>
      </c>
      <c r="AG33" s="6"/>
      <c r="AH33" s="6"/>
      <c r="AI33" s="6"/>
      <c r="AS33" s="6" t="s">
        <v>1</v>
      </c>
      <c r="AT33" s="6" t="s">
        <v>20</v>
      </c>
      <c r="AU33" s="6">
        <v>1</v>
      </c>
      <c r="AV33" s="6">
        <v>2</v>
      </c>
      <c r="AW33" s="6">
        <v>3</v>
      </c>
      <c r="AX33" s="6">
        <v>4</v>
      </c>
      <c r="AY33" s="6">
        <v>5</v>
      </c>
      <c r="AZ33" s="6">
        <v>6</v>
      </c>
      <c r="BA33" s="6">
        <v>7</v>
      </c>
      <c r="BB33" s="6">
        <v>8</v>
      </c>
      <c r="BC33" s="6">
        <v>9</v>
      </c>
      <c r="BD33" s="6">
        <v>10</v>
      </c>
      <c r="BG33" s="6" t="s">
        <v>1</v>
      </c>
      <c r="BH33" s="6" t="s">
        <v>2</v>
      </c>
      <c r="BI33" s="6">
        <v>1</v>
      </c>
      <c r="BJ33" s="6">
        <v>2</v>
      </c>
      <c r="BK33" s="6">
        <v>3</v>
      </c>
      <c r="BL33" s="6">
        <v>4</v>
      </c>
      <c r="BM33" s="6">
        <v>5</v>
      </c>
      <c r="BN33" s="6">
        <v>6</v>
      </c>
      <c r="BO33" s="6">
        <v>7</v>
      </c>
      <c r="BP33" s="6">
        <v>8</v>
      </c>
      <c r="BQ33" s="6">
        <v>9</v>
      </c>
      <c r="BR33" s="6">
        <v>10</v>
      </c>
    </row>
    <row r="34" spans="1:70" x14ac:dyDescent="0.25">
      <c r="A34" s="19">
        <f t="shared" si="7"/>
        <v>9</v>
      </c>
      <c r="B34" s="19"/>
      <c r="C34" s="6" t="str">
        <f t="shared" si="6"/>
        <v>β₉</v>
      </c>
      <c r="D34" s="8">
        <v>33.40159224278802</v>
      </c>
      <c r="F34" s="6" t="s">
        <v>3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S34" s="6" t="s">
        <v>3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F34" s="9" t="s">
        <v>25</v>
      </c>
      <c r="AG34" s="6"/>
      <c r="AH34" s="6"/>
      <c r="AI34" s="6"/>
      <c r="AS34" s="6" t="s">
        <v>3</v>
      </c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G34" s="6" t="s">
        <v>3</v>
      </c>
      <c r="BH34" s="7"/>
      <c r="BI34" s="26"/>
      <c r="BJ34" s="26"/>
      <c r="BK34" s="26"/>
      <c r="BL34" s="26"/>
      <c r="BM34" s="26"/>
      <c r="BN34" s="26"/>
      <c r="BO34" s="26"/>
      <c r="BP34" s="26"/>
      <c r="BQ34" s="26"/>
      <c r="BR34" s="26"/>
    </row>
    <row r="35" spans="1:70" x14ac:dyDescent="0.25">
      <c r="A35" s="19">
        <f t="shared" ref="A35" si="8">A34+IF(A34+1=RefDev,2,1)</f>
        <v>10</v>
      </c>
      <c r="B35" s="19"/>
      <c r="C35" s="6" t="str">
        <f t="shared" si="6"/>
        <v>β₁₀</v>
      </c>
      <c r="D35" s="8">
        <v>38.805083555547093</v>
      </c>
      <c r="F35" s="6">
        <v>1</v>
      </c>
      <c r="G35" s="7"/>
      <c r="H35" s="56">
        <f t="array" aca="1" ref="H35:Q44" ca="1">INDEX(ModeledValues,LookupAll)</f>
        <v>3.1202249384941821E-19</v>
      </c>
      <c r="I35" s="56">
        <f ca="1"/>
        <v>7.2002550322804063E-16</v>
      </c>
      <c r="J35" s="56">
        <f ca="1"/>
        <v>7.7971376762856985E-13</v>
      </c>
      <c r="K35" s="56">
        <f ca="1"/>
        <v>8.4807361720882662E-10</v>
      </c>
      <c r="L35" s="56">
        <f ca="1"/>
        <v>516194.33031108452</v>
      </c>
      <c r="M35" s="56">
        <f ca="1"/>
        <v>313260.39418099116</v>
      </c>
      <c r="N35" s="56">
        <f ca="1"/>
        <v>346790.36918387876</v>
      </c>
      <c r="O35" s="56">
        <f ca="1"/>
        <v>167005.0127085009</v>
      </c>
      <c r="P35" s="56">
        <f ca="1"/>
        <v>271994.89361553808</v>
      </c>
      <c r="Q35" s="56">
        <f ca="1"/>
        <v>67947.999999999593</v>
      </c>
      <c r="S35" s="6">
        <v>1</v>
      </c>
      <c r="T35" s="7"/>
      <c r="U35" s="11" t="b">
        <v>0</v>
      </c>
      <c r="V35" s="11" t="b">
        <v>0</v>
      </c>
      <c r="W35" s="11" t="b">
        <v>0</v>
      </c>
      <c r="X35" s="11" t="b">
        <v>0</v>
      </c>
      <c r="Y35" s="11" t="b">
        <v>1</v>
      </c>
      <c r="Z35" s="11" t="b">
        <v>1</v>
      </c>
      <c r="AA35" s="11" t="b">
        <v>1</v>
      </c>
      <c r="AB35" s="11" t="b">
        <v>1</v>
      </c>
      <c r="AC35" s="11" t="b">
        <v>1</v>
      </c>
      <c r="AD35" s="11" t="b">
        <v>1</v>
      </c>
      <c r="AF35" s="9" t="s">
        <v>26</v>
      </c>
      <c r="AG35" s="6"/>
      <c r="AH35" s="6"/>
      <c r="AI35" s="6"/>
      <c r="AS35" s="6">
        <v>1</v>
      </c>
      <c r="AT35" s="7"/>
      <c r="AU35" s="8" t="b">
        <f t="array" ref="AU35:BD35">NOT(AH39:AQ39)</f>
        <v>1</v>
      </c>
      <c r="AV35" s="8" t="b">
        <v>1</v>
      </c>
      <c r="AW35" s="8" t="b">
        <v>1</v>
      </c>
      <c r="AX35" s="8" t="b">
        <v>1</v>
      </c>
      <c r="AY35" s="8" t="b">
        <v>0</v>
      </c>
      <c r="AZ35" s="8" t="b">
        <v>0</v>
      </c>
      <c r="BA35" s="8" t="b">
        <v>0</v>
      </c>
      <c r="BB35" s="8" t="b">
        <v>0</v>
      </c>
      <c r="BC35" s="8" t="b">
        <v>0</v>
      </c>
      <c r="BD35" s="8" t="b">
        <v>0</v>
      </c>
      <c r="BE35" s="8" t="b">
        <v>1</v>
      </c>
      <c r="BG35" s="6">
        <v>1</v>
      </c>
      <c r="BH35" s="12">
        <f>AQ44</f>
        <v>4</v>
      </c>
      <c r="BI35" s="27">
        <f t="array" ref="BI35:BR44">IF(IncludedDataPoints,LookupIncludedCells,LookupExtrapolatedCells)</f>
        <v>46</v>
      </c>
      <c r="BJ35" s="27">
        <v>47</v>
      </c>
      <c r="BK35" s="27">
        <v>48</v>
      </c>
      <c r="BL35" s="27">
        <v>49</v>
      </c>
      <c r="BM35" s="27">
        <v>1</v>
      </c>
      <c r="BN35" s="27">
        <v>2</v>
      </c>
      <c r="BO35" s="27">
        <v>3</v>
      </c>
      <c r="BP35" s="27">
        <v>4</v>
      </c>
      <c r="BQ35" s="27">
        <v>5</v>
      </c>
      <c r="BR35" s="27">
        <v>6</v>
      </c>
    </row>
    <row r="36" spans="1:70" x14ac:dyDescent="0.25">
      <c r="A36" s="19">
        <f t="shared" ref="A36:A44" si="9">INDEX(PayPeriodsIncluded,IF(OR(INDEX(PayPeriodsIncluded,B36)&gt;=RefPay,B36&gt;NumDiagonals),1,0)+B36)</f>
        <v>5</v>
      </c>
      <c r="B36" s="19">
        <v>1</v>
      </c>
      <c r="C36" s="6" t="str">
        <f t="shared" ref="C36:C44" si="10">IF(B36&gt;=NumDiagonals,"*","")&amp;"γ"&amp;INDEX(SubNums,A36+1)</f>
        <v>γ₅</v>
      </c>
      <c r="D36" s="8">
        <v>27.77726460779197</v>
      </c>
      <c r="F36" s="6">
        <v>2</v>
      </c>
      <c r="G36" s="7"/>
      <c r="H36" s="56">
        <f ca="1"/>
        <v>3.8798889230965587E-16</v>
      </c>
      <c r="I36" s="56">
        <f ca="1"/>
        <v>8.9532614775833699E-13</v>
      </c>
      <c r="J36" s="56">
        <f ca="1"/>
        <v>9.6954638522565027E-10</v>
      </c>
      <c r="K36" s="56">
        <f ca="1"/>
        <v>1220617.7559371565</v>
      </c>
      <c r="L36" s="56">
        <f ca="1"/>
        <v>546951.02542098123</v>
      </c>
      <c r="M36" s="56">
        <f ca="1"/>
        <v>471008.02868489176</v>
      </c>
      <c r="N36" s="56">
        <f ca="1"/>
        <v>299440.86199595447</v>
      </c>
      <c r="O36" s="56">
        <f ca="1"/>
        <v>250754.22157655275</v>
      </c>
      <c r="P36" s="56">
        <f ca="1"/>
        <v>380280.10638446605</v>
      </c>
      <c r="Q36" s="57">
        <f ca="1"/>
        <v>82847.33784714248</v>
      </c>
      <c r="S36" s="6">
        <v>2</v>
      </c>
      <c r="T36" s="7"/>
      <c r="U36" s="8" t="b">
        <f>V35</f>
        <v>0</v>
      </c>
      <c r="V36" s="8" t="b">
        <f t="shared" ref="V36:AC43" si="11">W35</f>
        <v>0</v>
      </c>
      <c r="W36" s="8" t="b">
        <f t="shared" si="11"/>
        <v>0</v>
      </c>
      <c r="X36" s="8" t="b">
        <f t="shared" si="11"/>
        <v>1</v>
      </c>
      <c r="Y36" s="8" t="b">
        <f t="shared" si="11"/>
        <v>1</v>
      </c>
      <c r="Z36" s="8" t="b">
        <f t="shared" si="11"/>
        <v>1</v>
      </c>
      <c r="AA36" s="8" t="b">
        <f t="shared" si="11"/>
        <v>1</v>
      </c>
      <c r="AB36" s="8" t="b">
        <f t="shared" si="11"/>
        <v>1</v>
      </c>
      <c r="AC36" s="8" t="b">
        <f t="shared" si="11"/>
        <v>1</v>
      </c>
      <c r="AS36" s="6">
        <v>2</v>
      </c>
      <c r="AT36" s="7"/>
      <c r="AU36" s="8" t="b">
        <f>AV35</f>
        <v>1</v>
      </c>
      <c r="AV36" s="8" t="b">
        <f t="shared" ref="AV36:BD44" si="12">AW35</f>
        <v>1</v>
      </c>
      <c r="AW36" s="8" t="b">
        <f t="shared" si="12"/>
        <v>1</v>
      </c>
      <c r="AX36" s="8" t="b">
        <f t="shared" si="12"/>
        <v>0</v>
      </c>
      <c r="AY36" s="8" t="b">
        <f t="shared" si="12"/>
        <v>0</v>
      </c>
      <c r="AZ36" s="8" t="b">
        <f t="shared" si="12"/>
        <v>0</v>
      </c>
      <c r="BA36" s="8" t="b">
        <f t="shared" si="12"/>
        <v>0</v>
      </c>
      <c r="BB36" s="8" t="b">
        <f t="shared" si="12"/>
        <v>0</v>
      </c>
      <c r="BC36" s="8" t="b">
        <f t="shared" si="12"/>
        <v>0</v>
      </c>
      <c r="BD36" s="8" t="b">
        <f t="shared" si="12"/>
        <v>1</v>
      </c>
      <c r="BE36" s="8" t="b">
        <v>1</v>
      </c>
      <c r="BG36" s="6">
        <v>2</v>
      </c>
      <c r="BH36" s="12">
        <f>BR35</f>
        <v>6</v>
      </c>
      <c r="BI36" s="27">
        <v>50</v>
      </c>
      <c r="BJ36" s="27">
        <v>51</v>
      </c>
      <c r="BK36" s="27">
        <v>52</v>
      </c>
      <c r="BL36" s="27">
        <v>7</v>
      </c>
      <c r="BM36" s="27">
        <v>8</v>
      </c>
      <c r="BN36" s="27">
        <v>9</v>
      </c>
      <c r="BO36" s="27">
        <v>10</v>
      </c>
      <c r="BP36" s="27">
        <v>11</v>
      </c>
      <c r="BQ36" s="27">
        <v>12</v>
      </c>
      <c r="BR36" s="28">
        <v>53</v>
      </c>
    </row>
    <row r="37" spans="1:70" x14ac:dyDescent="0.25">
      <c r="A37" s="19">
        <f t="shared" si="9"/>
        <v>6</v>
      </c>
      <c r="B37" s="19">
        <v>2</v>
      </c>
      <c r="C37" s="6" t="str">
        <f t="shared" si="10"/>
        <v>γ₆</v>
      </c>
      <c r="D37" s="8">
        <v>20.70948386019646</v>
      </c>
      <c r="E37" s="53"/>
      <c r="F37" s="6">
        <v>3</v>
      </c>
      <c r="G37" s="7"/>
      <c r="H37" s="56">
        <f ca="1"/>
        <v>3.6986118166757922E-13</v>
      </c>
      <c r="I37" s="56">
        <f ca="1"/>
        <v>8.5349450345472924E-10</v>
      </c>
      <c r="J37" s="56">
        <f ca="1"/>
        <v>1069795.5658999188</v>
      </c>
      <c r="K37" s="56">
        <f ca="1"/>
        <v>991518.8285011159</v>
      </c>
      <c r="L37" s="56">
        <f ca="1"/>
        <v>630459.70227977959</v>
      </c>
      <c r="M37" s="56">
        <f ca="1"/>
        <v>311787.2977509388</v>
      </c>
      <c r="N37" s="56">
        <f ca="1"/>
        <v>344679.83985329769</v>
      </c>
      <c r="O37" s="56">
        <f ca="1"/>
        <v>268767.76571494056</v>
      </c>
      <c r="P37" s="57">
        <f ca="1"/>
        <v>355460.67233814322</v>
      </c>
      <c r="Q37" s="57">
        <f ca="1"/>
        <v>77440.207673649464</v>
      </c>
      <c r="S37" s="6">
        <v>3</v>
      </c>
      <c r="T37" s="7"/>
      <c r="U37" s="8" t="b">
        <f t="shared" ref="U37:U43" si="13">V36</f>
        <v>0</v>
      </c>
      <c r="V37" s="8" t="b">
        <f t="shared" si="11"/>
        <v>0</v>
      </c>
      <c r="W37" s="8" t="b">
        <f t="shared" si="11"/>
        <v>1</v>
      </c>
      <c r="X37" s="8" t="b">
        <f t="shared" si="11"/>
        <v>1</v>
      </c>
      <c r="Y37" s="8" t="b">
        <f t="shared" si="11"/>
        <v>1</v>
      </c>
      <c r="Z37" s="8" t="b">
        <f t="shared" si="11"/>
        <v>1</v>
      </c>
      <c r="AA37" s="8" t="b">
        <f t="shared" si="11"/>
        <v>1</v>
      </c>
      <c r="AB37" s="8" t="b">
        <f t="shared" si="11"/>
        <v>1</v>
      </c>
      <c r="AF37" s="20" t="s">
        <v>97</v>
      </c>
      <c r="AS37" s="6">
        <v>3</v>
      </c>
      <c r="AT37" s="7"/>
      <c r="AU37" s="8" t="b">
        <f t="shared" ref="AU37:AU44" si="14">AV36</f>
        <v>1</v>
      </c>
      <c r="AV37" s="8" t="b">
        <f t="shared" si="12"/>
        <v>1</v>
      </c>
      <c r="AW37" s="8" t="b">
        <f t="shared" si="12"/>
        <v>0</v>
      </c>
      <c r="AX37" s="8" t="b">
        <f t="shared" si="12"/>
        <v>0</v>
      </c>
      <c r="AY37" s="8" t="b">
        <f t="shared" si="12"/>
        <v>0</v>
      </c>
      <c r="AZ37" s="8" t="b">
        <f t="shared" si="12"/>
        <v>0</v>
      </c>
      <c r="BA37" s="8" t="b">
        <f t="shared" si="12"/>
        <v>0</v>
      </c>
      <c r="BB37" s="8" t="b">
        <f t="shared" si="12"/>
        <v>0</v>
      </c>
      <c r="BC37" s="8" t="b">
        <f t="shared" si="12"/>
        <v>1</v>
      </c>
      <c r="BD37" s="8" t="b">
        <f t="shared" si="12"/>
        <v>1</v>
      </c>
      <c r="BE37" s="8" t="b">
        <v>1</v>
      </c>
      <c r="BG37" s="6">
        <v>3</v>
      </c>
      <c r="BH37" s="12">
        <f t="shared" ref="BH37:BH44" si="15">BR36</f>
        <v>53</v>
      </c>
      <c r="BI37" s="27">
        <v>54</v>
      </c>
      <c r="BJ37" s="27">
        <v>55</v>
      </c>
      <c r="BK37" s="27">
        <v>13</v>
      </c>
      <c r="BL37" s="27">
        <v>14</v>
      </c>
      <c r="BM37" s="27">
        <v>15</v>
      </c>
      <c r="BN37" s="27">
        <v>16</v>
      </c>
      <c r="BO37" s="27">
        <v>17</v>
      </c>
      <c r="BP37" s="27">
        <v>18</v>
      </c>
      <c r="BQ37" s="28">
        <v>56</v>
      </c>
      <c r="BR37" s="28">
        <v>57</v>
      </c>
    </row>
    <row r="38" spans="1:70" x14ac:dyDescent="0.25">
      <c r="A38" s="19">
        <f t="shared" si="9"/>
        <v>7</v>
      </c>
      <c r="B38" s="19">
        <v>3</v>
      </c>
      <c r="C38" s="6" t="str">
        <f t="shared" si="10"/>
        <v>γ₇</v>
      </c>
      <c r="D38" s="8">
        <v>13.99166751589325</v>
      </c>
      <c r="F38" s="6">
        <v>4</v>
      </c>
      <c r="G38" s="7"/>
      <c r="H38" s="56">
        <f ca="1"/>
        <v>3.679191139990245E-10</v>
      </c>
      <c r="I38" s="56">
        <f ca="1"/>
        <v>982713.82987013436</v>
      </c>
      <c r="J38" s="56">
        <f ca="1"/>
        <v>906809.81760093395</v>
      </c>
      <c r="K38" s="56">
        <f ca="1"/>
        <v>1192625.235947883</v>
      </c>
      <c r="L38" s="56">
        <f ca="1"/>
        <v>435493.40035998658</v>
      </c>
      <c r="M38" s="56">
        <f ca="1"/>
        <v>374504.787254108</v>
      </c>
      <c r="N38" s="56">
        <f ca="1"/>
        <v>385512.92896686768</v>
      </c>
      <c r="O38" s="57">
        <f ca="1"/>
        <v>262155.6787275722</v>
      </c>
      <c r="P38" s="57">
        <f ca="1"/>
        <v>346715.81084094621</v>
      </c>
      <c r="Q38" s="57">
        <f ca="1"/>
        <v>75535.063326834003</v>
      </c>
      <c r="S38" s="6">
        <v>4</v>
      </c>
      <c r="T38" s="7"/>
      <c r="U38" s="8" t="b">
        <f t="shared" si="13"/>
        <v>0</v>
      </c>
      <c r="V38" s="8" t="b">
        <f t="shared" si="11"/>
        <v>1</v>
      </c>
      <c r="W38" s="8" t="b">
        <f t="shared" si="11"/>
        <v>1</v>
      </c>
      <c r="X38" s="8" t="b">
        <f t="shared" si="11"/>
        <v>1</v>
      </c>
      <c r="Y38" s="8" t="b">
        <f t="shared" si="11"/>
        <v>1</v>
      </c>
      <c r="Z38" s="8" t="b">
        <f t="shared" si="11"/>
        <v>1</v>
      </c>
      <c r="AA38" s="8" t="b">
        <f t="shared" si="11"/>
        <v>1</v>
      </c>
      <c r="AF38" s="6"/>
      <c r="AG38" s="6"/>
      <c r="AH38" s="6">
        <v>1</v>
      </c>
      <c r="AI38" s="6">
        <v>2</v>
      </c>
      <c r="AJ38" s="6">
        <v>3</v>
      </c>
      <c r="AK38" s="6">
        <v>4</v>
      </c>
      <c r="AL38" s="6">
        <v>5</v>
      </c>
      <c r="AM38" s="6">
        <v>6</v>
      </c>
      <c r="AN38" s="6">
        <v>7</v>
      </c>
      <c r="AO38" s="6">
        <v>8</v>
      </c>
      <c r="AP38" s="6">
        <v>9</v>
      </c>
      <c r="AQ38" s="6">
        <v>10</v>
      </c>
      <c r="AS38" s="6">
        <v>4</v>
      </c>
      <c r="AT38" s="7"/>
      <c r="AU38" s="8" t="b">
        <f t="shared" si="14"/>
        <v>1</v>
      </c>
      <c r="AV38" s="8" t="b">
        <f t="shared" si="12"/>
        <v>0</v>
      </c>
      <c r="AW38" s="8" t="b">
        <f t="shared" si="12"/>
        <v>0</v>
      </c>
      <c r="AX38" s="8" t="b">
        <f t="shared" si="12"/>
        <v>0</v>
      </c>
      <c r="AY38" s="8" t="b">
        <f t="shared" si="12"/>
        <v>0</v>
      </c>
      <c r="AZ38" s="8" t="b">
        <f t="shared" si="12"/>
        <v>0</v>
      </c>
      <c r="BA38" s="8" t="b">
        <f t="shared" si="12"/>
        <v>0</v>
      </c>
      <c r="BB38" s="8" t="b">
        <f t="shared" si="12"/>
        <v>1</v>
      </c>
      <c r="BC38" s="8" t="b">
        <f t="shared" si="12"/>
        <v>1</v>
      </c>
      <c r="BD38" s="8" t="b">
        <f t="shared" si="12"/>
        <v>1</v>
      </c>
      <c r="BE38" s="8" t="b">
        <v>1</v>
      </c>
      <c r="BG38" s="6">
        <v>4</v>
      </c>
      <c r="BH38" s="12">
        <f t="shared" si="15"/>
        <v>57</v>
      </c>
      <c r="BI38" s="27">
        <v>58</v>
      </c>
      <c r="BJ38" s="27">
        <v>19</v>
      </c>
      <c r="BK38" s="27">
        <v>20</v>
      </c>
      <c r="BL38" s="27">
        <v>21</v>
      </c>
      <c r="BM38" s="27">
        <v>22</v>
      </c>
      <c r="BN38" s="27">
        <v>23</v>
      </c>
      <c r="BO38" s="27">
        <v>24</v>
      </c>
      <c r="BP38" s="28">
        <v>59</v>
      </c>
      <c r="BQ38" s="28">
        <v>60</v>
      </c>
      <c r="BR38" s="28">
        <v>61</v>
      </c>
    </row>
    <row r="39" spans="1:70" x14ac:dyDescent="0.25">
      <c r="A39" s="19">
        <f t="shared" si="9"/>
        <v>8</v>
      </c>
      <c r="B39" s="19">
        <v>4</v>
      </c>
      <c r="C39" s="6" t="str">
        <f t="shared" si="10"/>
        <v>γ₈</v>
      </c>
      <c r="D39" s="8">
        <v>6.7192072749314979</v>
      </c>
      <c r="F39" s="6">
        <v>5</v>
      </c>
      <c r="G39" s="7"/>
      <c r="H39" s="56">
        <f ca="1"/>
        <v>398922.51798168331</v>
      </c>
      <c r="I39" s="56">
        <f ca="1"/>
        <v>784426.66709272261</v>
      </c>
      <c r="J39" s="56">
        <f ca="1"/>
        <v>1027138.7267951538</v>
      </c>
      <c r="K39" s="56">
        <f ca="1"/>
        <v>775779.14714758692</v>
      </c>
      <c r="L39" s="56">
        <f ca="1"/>
        <v>492595.44885380595</v>
      </c>
      <c r="M39" s="56">
        <f ca="1"/>
        <v>394448.49212906341</v>
      </c>
      <c r="N39" s="57">
        <f ca="1"/>
        <v>354104.05311792297</v>
      </c>
      <c r="O39" s="57">
        <f ca="1"/>
        <v>240797.08204362594</v>
      </c>
      <c r="P39" s="57">
        <f ca="1"/>
        <v>318467.85068367381</v>
      </c>
      <c r="Q39" s="57">
        <f ca="1"/>
        <v>69380.998837654435</v>
      </c>
      <c r="S39" s="6">
        <v>5</v>
      </c>
      <c r="T39" s="7"/>
      <c r="U39" s="8" t="b">
        <f t="shared" si="13"/>
        <v>1</v>
      </c>
      <c r="V39" s="8" t="b">
        <f t="shared" si="11"/>
        <v>1</v>
      </c>
      <c r="W39" s="8" t="b">
        <f t="shared" si="11"/>
        <v>1</v>
      </c>
      <c r="X39" s="8" t="b">
        <f t="shared" si="11"/>
        <v>1</v>
      </c>
      <c r="Y39" s="8" t="b">
        <f t="shared" si="11"/>
        <v>1</v>
      </c>
      <c r="Z39" s="8" t="b">
        <f t="shared" si="11"/>
        <v>1</v>
      </c>
      <c r="AF39" s="9" t="s">
        <v>92</v>
      </c>
      <c r="AG39" s="6"/>
      <c r="AH39" s="8" t="b">
        <f>OR(AH21)</f>
        <v>0</v>
      </c>
      <c r="AI39" s="8" t="b">
        <f>OR(AH22,AI21)</f>
        <v>0</v>
      </c>
      <c r="AJ39" s="8" t="b">
        <f>OR(AH23,AI22,AJ21)</f>
        <v>0</v>
      </c>
      <c r="AK39" s="8" t="b">
        <f>OR(AH24,AI23,AJ22,AK21)</f>
        <v>0</v>
      </c>
      <c r="AL39" s="8" t="b">
        <f>OR(AH25,AI24,AJ23,AK22,AL21)</f>
        <v>1</v>
      </c>
      <c r="AM39" s="8" t="b">
        <f>OR(AH26,AI25,AJ24,AK23,AL22,AM21)</f>
        <v>1</v>
      </c>
      <c r="AN39" s="8" t="b">
        <f>OR(AH27,AI26,AJ25,AK24,AL23,AM22,AN21)</f>
        <v>1</v>
      </c>
      <c r="AO39" s="8" t="b">
        <f>OR(AH28,AI27,AJ26,AK25,AL24,AM23,AN22,AO21)</f>
        <v>1</v>
      </c>
      <c r="AP39" s="8" t="b">
        <f>OR(AH29,AI28,AJ27,AK26,AL25,AM24,AN23,AO22,AP21)</f>
        <v>1</v>
      </c>
      <c r="AQ39" s="8" t="b">
        <f>OR(AH30,AI29,AJ28,AK27,AL26,AM25,AN24,AO23,AP22,AQ21)</f>
        <v>1</v>
      </c>
      <c r="AS39" s="6">
        <v>5</v>
      </c>
      <c r="AT39" s="7"/>
      <c r="AU39" s="8" t="b">
        <f t="shared" si="14"/>
        <v>0</v>
      </c>
      <c r="AV39" s="8" t="b">
        <f t="shared" si="12"/>
        <v>0</v>
      </c>
      <c r="AW39" s="8" t="b">
        <f t="shared" si="12"/>
        <v>0</v>
      </c>
      <c r="AX39" s="8" t="b">
        <f t="shared" si="12"/>
        <v>0</v>
      </c>
      <c r="AY39" s="8" t="b">
        <f t="shared" si="12"/>
        <v>0</v>
      </c>
      <c r="AZ39" s="8" t="b">
        <f t="shared" si="12"/>
        <v>0</v>
      </c>
      <c r="BA39" s="8" t="b">
        <f t="shared" si="12"/>
        <v>1</v>
      </c>
      <c r="BB39" s="8" t="b">
        <f t="shared" si="12"/>
        <v>1</v>
      </c>
      <c r="BC39" s="8" t="b">
        <f t="shared" si="12"/>
        <v>1</v>
      </c>
      <c r="BD39" s="8" t="b">
        <f t="shared" si="12"/>
        <v>1</v>
      </c>
      <c r="BE39" s="8" t="b">
        <v>1</v>
      </c>
      <c r="BG39" s="6">
        <v>5</v>
      </c>
      <c r="BH39" s="12">
        <f t="shared" si="15"/>
        <v>61</v>
      </c>
      <c r="BI39" s="27">
        <v>25</v>
      </c>
      <c r="BJ39" s="27">
        <v>26</v>
      </c>
      <c r="BK39" s="27">
        <v>27</v>
      </c>
      <c r="BL39" s="27">
        <v>28</v>
      </c>
      <c r="BM39" s="27">
        <v>29</v>
      </c>
      <c r="BN39" s="27">
        <v>30</v>
      </c>
      <c r="BO39" s="28">
        <v>62</v>
      </c>
      <c r="BP39" s="28">
        <v>63</v>
      </c>
      <c r="BQ39" s="28">
        <v>64</v>
      </c>
      <c r="BR39" s="28">
        <v>65</v>
      </c>
    </row>
    <row r="40" spans="1:70" x14ac:dyDescent="0.25">
      <c r="A40" s="19">
        <f t="shared" si="9"/>
        <v>10</v>
      </c>
      <c r="B40" s="19">
        <v>5</v>
      </c>
      <c r="C40" s="6" t="str">
        <f t="shared" si="10"/>
        <v>γ₁₀</v>
      </c>
      <c r="D40" s="8">
        <v>-6.7905318986495011</v>
      </c>
      <c r="F40" s="6">
        <v>6</v>
      </c>
      <c r="G40" s="7"/>
      <c r="H40" s="56">
        <f ca="1"/>
        <v>359341.26720326813</v>
      </c>
      <c r="I40" s="56">
        <f ca="1"/>
        <v>1002671.1103956233</v>
      </c>
      <c r="J40" s="56">
        <f ca="1"/>
        <v>753974.17861041718</v>
      </c>
      <c r="K40" s="56">
        <f ca="1"/>
        <v>990239.351016336</v>
      </c>
      <c r="L40" s="56">
        <f ca="1"/>
        <v>585486.09277436335</v>
      </c>
      <c r="M40" s="57">
        <f ca="1"/>
        <v>408860.8360661784</v>
      </c>
      <c r="N40" s="57">
        <f ca="1"/>
        <v>367042.29348364507</v>
      </c>
      <c r="O40" s="57">
        <f ca="1"/>
        <v>249595.3166286659</v>
      </c>
      <c r="P40" s="57">
        <f ca="1"/>
        <v>330104.01684618782</v>
      </c>
      <c r="Q40" s="57">
        <f ca="1"/>
        <v>71916.039122765898</v>
      </c>
      <c r="S40" s="6">
        <v>6</v>
      </c>
      <c r="T40" s="7"/>
      <c r="U40" s="8" t="b">
        <f t="shared" si="13"/>
        <v>1</v>
      </c>
      <c r="V40" s="8" t="b">
        <f t="shared" si="11"/>
        <v>1</v>
      </c>
      <c r="W40" s="8" t="b">
        <f t="shared" si="11"/>
        <v>1</v>
      </c>
      <c r="X40" s="8" t="b">
        <f t="shared" si="11"/>
        <v>1</v>
      </c>
      <c r="Y40" s="8" t="b">
        <f t="shared" si="11"/>
        <v>1</v>
      </c>
      <c r="AF40" s="9" t="s">
        <v>93</v>
      </c>
      <c r="AG40" s="6"/>
      <c r="AH40" s="16">
        <f>COUNTIF(DiagHasData,TRUE)</f>
        <v>6</v>
      </c>
      <c r="AI40" s="9" t="s">
        <v>99</v>
      </c>
      <c r="AJ40" s="6"/>
      <c r="AK40" s="16">
        <f>NumDiagonals+17</f>
        <v>23</v>
      </c>
      <c r="AS40" s="6">
        <v>6</v>
      </c>
      <c r="AT40" s="7"/>
      <c r="AU40" s="8" t="b">
        <f t="shared" si="14"/>
        <v>0</v>
      </c>
      <c r="AV40" s="8" t="b">
        <f t="shared" si="12"/>
        <v>0</v>
      </c>
      <c r="AW40" s="8" t="b">
        <f t="shared" si="12"/>
        <v>0</v>
      </c>
      <c r="AX40" s="8" t="b">
        <f t="shared" si="12"/>
        <v>0</v>
      </c>
      <c r="AY40" s="8" t="b">
        <f t="shared" si="12"/>
        <v>0</v>
      </c>
      <c r="AZ40" s="8" t="b">
        <f t="shared" si="12"/>
        <v>1</v>
      </c>
      <c r="BA40" s="8" t="b">
        <f t="shared" si="12"/>
        <v>1</v>
      </c>
      <c r="BB40" s="8" t="b">
        <f t="shared" si="12"/>
        <v>1</v>
      </c>
      <c r="BC40" s="8" t="b">
        <f t="shared" si="12"/>
        <v>1</v>
      </c>
      <c r="BD40" s="8" t="b">
        <f t="shared" si="12"/>
        <v>1</v>
      </c>
      <c r="BE40" s="8" t="b">
        <v>1</v>
      </c>
      <c r="BG40" s="6">
        <v>6</v>
      </c>
      <c r="BH40" s="12">
        <f t="shared" si="15"/>
        <v>65</v>
      </c>
      <c r="BI40" s="27">
        <v>31</v>
      </c>
      <c r="BJ40" s="27">
        <v>32</v>
      </c>
      <c r="BK40" s="27">
        <v>33</v>
      </c>
      <c r="BL40" s="27">
        <v>34</v>
      </c>
      <c r="BM40" s="27">
        <v>35</v>
      </c>
      <c r="BN40" s="28">
        <v>66</v>
      </c>
      <c r="BO40" s="28">
        <v>67</v>
      </c>
      <c r="BP40" s="28">
        <v>68</v>
      </c>
      <c r="BQ40" s="28">
        <v>69</v>
      </c>
      <c r="BR40" s="28">
        <v>70</v>
      </c>
    </row>
    <row r="41" spans="1:70" x14ac:dyDescent="0.25">
      <c r="A41" s="19">
        <f t="shared" si="9"/>
        <v>1</v>
      </c>
      <c r="B41" s="19">
        <v>6</v>
      </c>
      <c r="C41" s="6" t="str">
        <f t="shared" si="10"/>
        <v>*γ₁</v>
      </c>
      <c r="D41" s="8">
        <v>0</v>
      </c>
      <c r="F41" s="6">
        <v>7</v>
      </c>
      <c r="G41" s="7"/>
      <c r="H41" s="56">
        <f ca="1"/>
        <v>479760.82671279873</v>
      </c>
      <c r="I41" s="56">
        <f ca="1"/>
        <v>768771.73486024409</v>
      </c>
      <c r="J41" s="56">
        <f ca="1"/>
        <v>1005240.7569771366</v>
      </c>
      <c r="K41" s="56">
        <f ca="1"/>
        <v>1229356.6814498059</v>
      </c>
      <c r="L41" s="57">
        <f ca="1"/>
        <v>633889.17070564895</v>
      </c>
      <c r="M41" s="57">
        <f ca="1"/>
        <v>442662.01965601405</v>
      </c>
      <c r="N41" s="57">
        <f ca="1"/>
        <v>397386.27082968352</v>
      </c>
      <c r="O41" s="57">
        <f ca="1"/>
        <v>270229.76330666256</v>
      </c>
      <c r="P41" s="57">
        <f ca="1"/>
        <v>357394.24739141465</v>
      </c>
      <c r="Q41" s="57">
        <f ca="1"/>
        <v>77861.453862976385</v>
      </c>
      <c r="S41" s="6">
        <v>7</v>
      </c>
      <c r="T41" s="7"/>
      <c r="U41" s="8" t="b">
        <f t="shared" si="13"/>
        <v>1</v>
      </c>
      <c r="V41" s="8" t="b">
        <f t="shared" si="11"/>
        <v>1</v>
      </c>
      <c r="W41" s="8" t="b">
        <f t="shared" si="11"/>
        <v>1</v>
      </c>
      <c r="X41" s="8" t="b">
        <f t="shared" si="11"/>
        <v>1</v>
      </c>
      <c r="AF41" s="9" t="s">
        <v>94</v>
      </c>
      <c r="AG41" s="6"/>
      <c r="AH41" s="16">
        <f>IF(AH39,1,0)</f>
        <v>0</v>
      </c>
      <c r="AI41" s="16">
        <f>IF(AI39,1,0)+AH41</f>
        <v>0</v>
      </c>
      <c r="AJ41" s="16">
        <f t="shared" ref="AJ41:AQ41" si="16">IF(AJ39,1,0)+AI41</f>
        <v>0</v>
      </c>
      <c r="AK41" s="16">
        <f t="shared" si="16"/>
        <v>0</v>
      </c>
      <c r="AL41" s="16">
        <f t="shared" si="16"/>
        <v>1</v>
      </c>
      <c r="AM41" s="16">
        <f t="shared" si="16"/>
        <v>2</v>
      </c>
      <c r="AN41" s="16">
        <f t="shared" si="16"/>
        <v>3</v>
      </c>
      <c r="AO41" s="16">
        <f t="shared" si="16"/>
        <v>4</v>
      </c>
      <c r="AP41" s="16">
        <f t="shared" si="16"/>
        <v>5</v>
      </c>
      <c r="AQ41" s="16">
        <f t="shared" si="16"/>
        <v>6</v>
      </c>
      <c r="AS41" s="6">
        <v>7</v>
      </c>
      <c r="AT41" s="7"/>
      <c r="AU41" s="8" t="b">
        <f t="shared" si="14"/>
        <v>0</v>
      </c>
      <c r="AV41" s="8" t="b">
        <f t="shared" si="12"/>
        <v>0</v>
      </c>
      <c r="AW41" s="8" t="b">
        <f t="shared" si="12"/>
        <v>0</v>
      </c>
      <c r="AX41" s="8" t="b">
        <f t="shared" si="12"/>
        <v>0</v>
      </c>
      <c r="AY41" s="8" t="b">
        <f t="shared" si="12"/>
        <v>1</v>
      </c>
      <c r="AZ41" s="8" t="b">
        <f t="shared" si="12"/>
        <v>1</v>
      </c>
      <c r="BA41" s="8" t="b">
        <f t="shared" si="12"/>
        <v>1</v>
      </c>
      <c r="BB41" s="8" t="b">
        <f t="shared" si="12"/>
        <v>1</v>
      </c>
      <c r="BC41" s="8" t="b">
        <f t="shared" si="12"/>
        <v>1</v>
      </c>
      <c r="BD41" s="8" t="b">
        <f t="shared" si="12"/>
        <v>1</v>
      </c>
      <c r="BE41" s="8" t="b">
        <v>1</v>
      </c>
      <c r="BG41" s="6">
        <v>7</v>
      </c>
      <c r="BH41" s="12">
        <f t="shared" si="15"/>
        <v>70</v>
      </c>
      <c r="BI41" s="27">
        <v>36</v>
      </c>
      <c r="BJ41" s="27">
        <v>37</v>
      </c>
      <c r="BK41" s="27">
        <v>38</v>
      </c>
      <c r="BL41" s="27">
        <v>39</v>
      </c>
      <c r="BM41" s="28">
        <v>71</v>
      </c>
      <c r="BN41" s="28">
        <v>72</v>
      </c>
      <c r="BO41" s="28">
        <v>73</v>
      </c>
      <c r="BP41" s="28">
        <v>74</v>
      </c>
      <c r="BQ41" s="28">
        <v>75</v>
      </c>
      <c r="BR41" s="28">
        <v>76</v>
      </c>
    </row>
    <row r="42" spans="1:70" x14ac:dyDescent="0.25">
      <c r="A42" s="19">
        <f t="shared" si="9"/>
        <v>2</v>
      </c>
      <c r="B42" s="19">
        <v>7</v>
      </c>
      <c r="C42" s="6" t="str">
        <f t="shared" si="10"/>
        <v>*γ₂</v>
      </c>
      <c r="D42" s="8">
        <v>0</v>
      </c>
      <c r="F42" s="6">
        <v>8</v>
      </c>
      <c r="G42" s="7"/>
      <c r="H42" s="56">
        <f ca="1"/>
        <v>399004.366566315</v>
      </c>
      <c r="I42" s="56">
        <f ca="1"/>
        <v>1111795.6793172141</v>
      </c>
      <c r="J42" s="56">
        <f ca="1"/>
        <v>1353697.9541164436</v>
      </c>
      <c r="K42" s="57">
        <f ca="1"/>
        <v>1443738.7514138569</v>
      </c>
      <c r="L42" s="57">
        <f ca="1"/>
        <v>744430.29729179933</v>
      </c>
      <c r="M42" s="57">
        <f ca="1"/>
        <v>519855.88983241201</v>
      </c>
      <c r="N42" s="57">
        <f ca="1"/>
        <v>466684.70358013257</v>
      </c>
      <c r="O42" s="57">
        <f ca="1"/>
        <v>317353.93556499819</v>
      </c>
      <c r="P42" s="57">
        <f ca="1"/>
        <v>419718.64819807006</v>
      </c>
      <c r="Q42" s="57">
        <f ca="1"/>
        <v>91439.368150529772</v>
      </c>
      <c r="S42" s="6">
        <v>8</v>
      </c>
      <c r="T42" s="7"/>
      <c r="U42" s="8" t="b">
        <f t="shared" si="13"/>
        <v>1</v>
      </c>
      <c r="V42" s="8" t="b">
        <f t="shared" si="11"/>
        <v>1</v>
      </c>
      <c r="W42" s="8" t="b">
        <f t="shared" si="11"/>
        <v>1</v>
      </c>
      <c r="AF42" s="9" t="s">
        <v>95</v>
      </c>
      <c r="AG42" s="6"/>
      <c r="AH42" s="16">
        <f>IF(AH39,0,1)+NumDiagonals</f>
        <v>7</v>
      </c>
      <c r="AI42" s="16">
        <f>IF(AI39,0,1)+AH42</f>
        <v>8</v>
      </c>
      <c r="AJ42" s="16">
        <f t="shared" ref="AJ42:AQ42" si="17">IF(AJ39,0,1)+AI42</f>
        <v>9</v>
      </c>
      <c r="AK42" s="16">
        <f t="shared" si="17"/>
        <v>10</v>
      </c>
      <c r="AL42" s="16">
        <f t="shared" si="17"/>
        <v>10</v>
      </c>
      <c r="AM42" s="16">
        <f t="shared" si="17"/>
        <v>10</v>
      </c>
      <c r="AN42" s="16">
        <f t="shared" si="17"/>
        <v>10</v>
      </c>
      <c r="AO42" s="16">
        <f t="shared" si="17"/>
        <v>10</v>
      </c>
      <c r="AP42" s="16">
        <f t="shared" si="17"/>
        <v>10</v>
      </c>
      <c r="AQ42" s="16">
        <f t="shared" si="17"/>
        <v>10</v>
      </c>
      <c r="AS42" s="6">
        <v>8</v>
      </c>
      <c r="AT42" s="7"/>
      <c r="AU42" s="8" t="b">
        <f t="shared" si="14"/>
        <v>0</v>
      </c>
      <c r="AV42" s="8" t="b">
        <f t="shared" si="12"/>
        <v>0</v>
      </c>
      <c r="AW42" s="8" t="b">
        <f t="shared" si="12"/>
        <v>0</v>
      </c>
      <c r="AX42" s="8" t="b">
        <f t="shared" si="12"/>
        <v>1</v>
      </c>
      <c r="AY42" s="8" t="b">
        <f t="shared" si="12"/>
        <v>1</v>
      </c>
      <c r="AZ42" s="8" t="b">
        <f t="shared" si="12"/>
        <v>1</v>
      </c>
      <c r="BA42" s="8" t="b">
        <f t="shared" si="12"/>
        <v>1</v>
      </c>
      <c r="BB42" s="8" t="b">
        <f t="shared" si="12"/>
        <v>1</v>
      </c>
      <c r="BC42" s="8" t="b">
        <f t="shared" si="12"/>
        <v>1</v>
      </c>
      <c r="BD42" s="8" t="b">
        <f t="shared" si="12"/>
        <v>1</v>
      </c>
      <c r="BE42" s="8" t="b">
        <v>1</v>
      </c>
      <c r="BG42" s="6">
        <v>8</v>
      </c>
      <c r="BH42" s="12">
        <f t="shared" si="15"/>
        <v>76</v>
      </c>
      <c r="BI42" s="27">
        <v>40</v>
      </c>
      <c r="BJ42" s="27">
        <v>41</v>
      </c>
      <c r="BK42" s="27">
        <v>42</v>
      </c>
      <c r="BL42" s="28">
        <v>77</v>
      </c>
      <c r="BM42" s="28">
        <v>78</v>
      </c>
      <c r="BN42" s="28">
        <v>79</v>
      </c>
      <c r="BO42" s="28">
        <v>80</v>
      </c>
      <c r="BP42" s="28">
        <v>81</v>
      </c>
      <c r="BQ42" s="28">
        <v>82</v>
      </c>
      <c r="BR42" s="28">
        <v>83</v>
      </c>
    </row>
    <row r="43" spans="1:70" x14ac:dyDescent="0.25">
      <c r="A43" s="19">
        <f t="shared" si="9"/>
        <v>3</v>
      </c>
      <c r="B43" s="19">
        <v>8</v>
      </c>
      <c r="C43" s="6" t="str">
        <f t="shared" si="10"/>
        <v>*γ₃</v>
      </c>
      <c r="D43" s="8">
        <v>0</v>
      </c>
      <c r="F43" s="6">
        <v>9</v>
      </c>
      <c r="G43" s="7"/>
      <c r="H43" s="56">
        <f ca="1"/>
        <v>379261.02153593919</v>
      </c>
      <c r="I43" s="56">
        <f ca="1"/>
        <v>984032.97846405162</v>
      </c>
      <c r="J43" s="57">
        <f ca="1"/>
        <v>1044877.7172314592</v>
      </c>
      <c r="K43" s="57">
        <f ca="1"/>
        <v>1114377.4327711998</v>
      </c>
      <c r="L43" s="57">
        <f ca="1"/>
        <v>574602.79621969711</v>
      </c>
      <c r="M43" s="57">
        <f ca="1"/>
        <v>401260.73457203241</v>
      </c>
      <c r="N43" s="57">
        <f ca="1"/>
        <v>360219.53513398167</v>
      </c>
      <c r="O43" s="57">
        <f ca="1"/>
        <v>244955.71906512062</v>
      </c>
      <c r="P43" s="57">
        <f ca="1"/>
        <v>323967.88491486042</v>
      </c>
      <c r="Q43" s="57">
        <f ca="1"/>
        <v>70579.229264309237</v>
      </c>
      <c r="S43" s="6">
        <v>9</v>
      </c>
      <c r="T43" s="7"/>
      <c r="U43" s="8" t="b">
        <f t="shared" si="13"/>
        <v>1</v>
      </c>
      <c r="V43" s="8" t="b">
        <f t="shared" si="11"/>
        <v>1</v>
      </c>
      <c r="AF43" s="9" t="s">
        <v>98</v>
      </c>
      <c r="AG43" s="6"/>
      <c r="AH43" s="16">
        <f t="array" ref="AH43:AQ43">IF(AH39:AQ39,AH41:AQ41,AH42:AQ42)</f>
        <v>7</v>
      </c>
      <c r="AI43" s="16">
        <v>8</v>
      </c>
      <c r="AJ43" s="16">
        <v>9</v>
      </c>
      <c r="AK43" s="16">
        <v>10</v>
      </c>
      <c r="AL43" s="16">
        <v>1</v>
      </c>
      <c r="AM43" s="16">
        <v>2</v>
      </c>
      <c r="AN43" s="16">
        <v>3</v>
      </c>
      <c r="AO43" s="16">
        <v>4</v>
      </c>
      <c r="AP43" s="16">
        <v>5</v>
      </c>
      <c r="AQ43" s="16">
        <v>6</v>
      </c>
      <c r="AS43" s="6">
        <v>9</v>
      </c>
      <c r="AT43" s="7"/>
      <c r="AU43" s="8" t="b">
        <f t="shared" si="14"/>
        <v>0</v>
      </c>
      <c r="AV43" s="8" t="b">
        <f t="shared" si="12"/>
        <v>0</v>
      </c>
      <c r="AW43" s="8" t="b">
        <f t="shared" si="12"/>
        <v>1</v>
      </c>
      <c r="AX43" s="8" t="b">
        <f t="shared" si="12"/>
        <v>1</v>
      </c>
      <c r="AY43" s="8" t="b">
        <f t="shared" si="12"/>
        <v>1</v>
      </c>
      <c r="AZ43" s="8" t="b">
        <f t="shared" si="12"/>
        <v>1</v>
      </c>
      <c r="BA43" s="8" t="b">
        <f t="shared" si="12"/>
        <v>1</v>
      </c>
      <c r="BB43" s="8" t="b">
        <f t="shared" si="12"/>
        <v>1</v>
      </c>
      <c r="BC43" s="8" t="b">
        <f t="shared" si="12"/>
        <v>1</v>
      </c>
      <c r="BD43" s="8" t="b">
        <f t="shared" si="12"/>
        <v>1</v>
      </c>
      <c r="BE43" s="8" t="b">
        <v>1</v>
      </c>
      <c r="BG43" s="6">
        <v>9</v>
      </c>
      <c r="BH43" s="12">
        <f t="shared" si="15"/>
        <v>83</v>
      </c>
      <c r="BI43" s="27">
        <v>43</v>
      </c>
      <c r="BJ43" s="27">
        <v>44</v>
      </c>
      <c r="BK43" s="28">
        <v>84</v>
      </c>
      <c r="BL43" s="28">
        <v>85</v>
      </c>
      <c r="BM43" s="28">
        <v>86</v>
      </c>
      <c r="BN43" s="28">
        <v>87</v>
      </c>
      <c r="BO43" s="28">
        <v>88</v>
      </c>
      <c r="BP43" s="28">
        <v>89</v>
      </c>
      <c r="BQ43" s="28">
        <v>90</v>
      </c>
      <c r="BR43" s="28">
        <v>91</v>
      </c>
    </row>
    <row r="44" spans="1:70" x14ac:dyDescent="0.25">
      <c r="A44" s="19">
        <f t="shared" si="9"/>
        <v>4</v>
      </c>
      <c r="B44" s="19">
        <v>9</v>
      </c>
      <c r="C44" s="6" t="str">
        <f t="shared" si="10"/>
        <v>*γ₄</v>
      </c>
      <c r="D44" s="8">
        <v>0</v>
      </c>
      <c r="F44" s="6">
        <v>10</v>
      </c>
      <c r="G44" s="7"/>
      <c r="H44" s="56">
        <f ca="1"/>
        <v>344014.00000000425</v>
      </c>
      <c r="I44" s="57">
        <f ca="1"/>
        <v>778406.73251453112</v>
      </c>
      <c r="J44" s="57">
        <f ca="1"/>
        <v>826537.18680943374</v>
      </c>
      <c r="K44" s="57">
        <f ca="1"/>
        <v>881514.05005279533</v>
      </c>
      <c r="L44" s="57">
        <f ca="1"/>
        <v>454532.21069605515</v>
      </c>
      <c r="M44" s="57">
        <f ca="1"/>
        <v>317412.18446979683</v>
      </c>
      <c r="N44" s="57">
        <f ca="1"/>
        <v>284947.06729159731</v>
      </c>
      <c r="O44" s="57">
        <f ca="1"/>
        <v>193769.09622058261</v>
      </c>
      <c r="P44" s="57">
        <f ca="1"/>
        <v>256270.66191403056</v>
      </c>
      <c r="Q44" s="57">
        <f ca="1"/>
        <v>55830.79880186369</v>
      </c>
      <c r="S44" s="6">
        <v>10</v>
      </c>
      <c r="T44" s="7"/>
      <c r="U44" s="8" t="b">
        <f>V43</f>
        <v>1</v>
      </c>
      <c r="AF44" s="9" t="s">
        <v>96</v>
      </c>
      <c r="AG44" s="6"/>
      <c r="AH44" s="16">
        <f>MATCH(AH38,$AH$43:$AQ$43,0)</f>
        <v>5</v>
      </c>
      <c r="AI44" s="16">
        <f t="shared" ref="AI44:AQ44" si="18">MATCH(AI38,$AH$43:$AQ$43,0)</f>
        <v>6</v>
      </c>
      <c r="AJ44" s="16">
        <f t="shared" si="18"/>
        <v>7</v>
      </c>
      <c r="AK44" s="16">
        <f t="shared" si="18"/>
        <v>8</v>
      </c>
      <c r="AL44" s="16">
        <f t="shared" si="18"/>
        <v>9</v>
      </c>
      <c r="AM44" s="16">
        <f t="shared" si="18"/>
        <v>10</v>
      </c>
      <c r="AN44" s="16">
        <f t="shared" si="18"/>
        <v>1</v>
      </c>
      <c r="AO44" s="16">
        <f t="shared" si="18"/>
        <v>2</v>
      </c>
      <c r="AP44" s="16">
        <f t="shared" si="18"/>
        <v>3</v>
      </c>
      <c r="AQ44" s="16">
        <f t="shared" si="18"/>
        <v>4</v>
      </c>
      <c r="AS44" s="6">
        <v>10</v>
      </c>
      <c r="AT44" s="7"/>
      <c r="AU44" s="8" t="b">
        <f t="shared" si="14"/>
        <v>0</v>
      </c>
      <c r="AV44" s="8" t="b">
        <f t="shared" si="12"/>
        <v>1</v>
      </c>
      <c r="AW44" s="8" t="b">
        <f t="shared" si="12"/>
        <v>1</v>
      </c>
      <c r="AX44" s="8" t="b">
        <f t="shared" si="12"/>
        <v>1</v>
      </c>
      <c r="AY44" s="8" t="b">
        <f t="shared" si="12"/>
        <v>1</v>
      </c>
      <c r="AZ44" s="8" t="b">
        <f t="shared" si="12"/>
        <v>1</v>
      </c>
      <c r="BA44" s="8" t="b">
        <f t="shared" si="12"/>
        <v>1</v>
      </c>
      <c r="BB44" s="8" t="b">
        <f t="shared" si="12"/>
        <v>1</v>
      </c>
      <c r="BC44" s="8" t="b">
        <f t="shared" si="12"/>
        <v>1</v>
      </c>
      <c r="BD44" s="8" t="b">
        <f t="shared" si="12"/>
        <v>1</v>
      </c>
      <c r="BG44" s="6">
        <v>10</v>
      </c>
      <c r="BH44" s="12">
        <f t="shared" si="15"/>
        <v>91</v>
      </c>
      <c r="BI44" s="27">
        <v>45</v>
      </c>
      <c r="BJ44" s="28">
        <v>92</v>
      </c>
      <c r="BK44" s="28">
        <v>93</v>
      </c>
      <c r="BL44" s="28">
        <v>94</v>
      </c>
      <c r="BM44" s="28">
        <v>95</v>
      </c>
      <c r="BN44" s="28">
        <v>96</v>
      </c>
      <c r="BO44" s="28">
        <v>97</v>
      </c>
      <c r="BP44" s="28">
        <v>98</v>
      </c>
      <c r="BQ44" s="28">
        <v>99</v>
      </c>
      <c r="BR44" s="28">
        <v>100</v>
      </c>
    </row>
    <row r="45" spans="1:70" x14ac:dyDescent="0.25">
      <c r="A45" s="19">
        <v>11</v>
      </c>
      <c r="B45" s="19"/>
      <c r="C45" s="6" t="str">
        <f t="shared" ref="C45:C53" si="19">"*γ"&amp;INDEX(SubNums,2)&amp;INDEX(SubNums,A45-9)</f>
        <v>*γ₁₁</v>
      </c>
      <c r="D45" s="8">
        <v>-13.717931703497086</v>
      </c>
    </row>
    <row r="46" spans="1:70" x14ac:dyDescent="0.25">
      <c r="A46" s="19">
        <v>12</v>
      </c>
      <c r="B46" s="19"/>
      <c r="C46" s="6" t="str">
        <f t="shared" si="19"/>
        <v>*γ₁₂</v>
      </c>
      <c r="D46" s="8">
        <v>-20.645331508344672</v>
      </c>
      <c r="F46" s="4" t="s">
        <v>111</v>
      </c>
    </row>
    <row r="47" spans="1:70" x14ac:dyDescent="0.25">
      <c r="A47" s="19">
        <v>13</v>
      </c>
      <c r="B47" s="19"/>
      <c r="C47" s="6" t="str">
        <f t="shared" si="19"/>
        <v>*γ₁₃</v>
      </c>
      <c r="D47" s="8">
        <v>-27.572731313192257</v>
      </c>
      <c r="F47" s="6" t="str">
        <f t="shared" ref="F47:N47" ca="1" si="20">IF(H33&lt;=10-NumDiagonals,OFFSET(ParNames_TopLeft,NumPars-1+H33,0),"")</f>
        <v>*γ₁</v>
      </c>
      <c r="G47" s="6" t="str">
        <f t="shared" ca="1" si="20"/>
        <v>*γ₂</v>
      </c>
      <c r="H47" s="6" t="str">
        <f t="shared" ca="1" si="20"/>
        <v>*γ₃</v>
      </c>
      <c r="I47" s="6" t="str">
        <f t="shared" ca="1" si="20"/>
        <v>*γ₄</v>
      </c>
      <c r="J47" s="6" t="str">
        <f t="shared" ca="1" si="20"/>
        <v/>
      </c>
      <c r="K47" s="6" t="str">
        <f t="shared" ca="1" si="20"/>
        <v/>
      </c>
      <c r="L47" s="6" t="str">
        <f t="shared" ca="1" si="20"/>
        <v/>
      </c>
      <c r="M47" s="6" t="str">
        <f t="shared" ca="1" si="20"/>
        <v/>
      </c>
      <c r="N47" s="6" t="str">
        <f t="shared" ca="1" si="20"/>
        <v/>
      </c>
    </row>
    <row r="48" spans="1:70" x14ac:dyDescent="0.25">
      <c r="A48" s="19">
        <v>14</v>
      </c>
      <c r="B48" s="19"/>
      <c r="C48" s="6" t="str">
        <f t="shared" si="19"/>
        <v>*γ₁₄</v>
      </c>
      <c r="D48" s="8">
        <v>-34.500131118039839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</row>
    <row r="49" spans="1:75" x14ac:dyDescent="0.25">
      <c r="A49" s="19">
        <v>15</v>
      </c>
      <c r="B49" s="19"/>
      <c r="C49" s="6" t="str">
        <f t="shared" si="19"/>
        <v>*γ₁₅</v>
      </c>
      <c r="D49" s="8">
        <v>-41.427530922887428</v>
      </c>
    </row>
    <row r="50" spans="1:75" x14ac:dyDescent="0.25">
      <c r="A50" s="19">
        <v>16</v>
      </c>
      <c r="B50" s="19"/>
      <c r="C50" s="6" t="str">
        <f t="shared" si="19"/>
        <v>*γ₁₆</v>
      </c>
      <c r="D50" s="8">
        <v>-48.35493072773501</v>
      </c>
      <c r="F50" s="4" t="s">
        <v>110</v>
      </c>
    </row>
    <row r="51" spans="1:75" x14ac:dyDescent="0.25">
      <c r="A51" s="19">
        <v>17</v>
      </c>
      <c r="B51" s="19"/>
      <c r="C51" s="6" t="str">
        <f t="shared" si="19"/>
        <v>*γ₁₇</v>
      </c>
      <c r="D51" s="8">
        <v>-55.282330532582591</v>
      </c>
      <c r="F51" s="6" t="str">
        <f t="array" ref="F51:N51">TRANSPOSE(C45:C53)</f>
        <v>*γ₁₁</v>
      </c>
      <c r="G51" s="6" t="str">
        <v>*γ₁₂</v>
      </c>
      <c r="H51" s="6" t="str">
        <v>*γ₁₃</v>
      </c>
      <c r="I51" s="6" t="str">
        <v>*γ₁₄</v>
      </c>
      <c r="J51" s="6" t="str">
        <v>*γ₁₅</v>
      </c>
      <c r="K51" s="6" t="str">
        <v>*γ₁₆</v>
      </c>
      <c r="L51" s="6" t="str">
        <v>*γ₁₇</v>
      </c>
      <c r="M51" s="6" t="str">
        <v>*γ₁₈</v>
      </c>
      <c r="N51" s="6" t="str">
        <v>*γ₁₉</v>
      </c>
    </row>
    <row r="52" spans="1:75" x14ac:dyDescent="0.25">
      <c r="A52" s="19">
        <v>18</v>
      </c>
      <c r="B52" s="19"/>
      <c r="C52" s="6" t="str">
        <f t="shared" si="19"/>
        <v>*γ₁₈</v>
      </c>
      <c r="D52" s="8">
        <v>-62.20973033743018</v>
      </c>
      <c r="F52" s="8">
        <f>$A45*$H$11+$I$11</f>
        <v>-13.717931703497086</v>
      </c>
      <c r="G52" s="8">
        <f>$A46*$H$11+$I$11</f>
        <v>-20.645331508344668</v>
      </c>
      <c r="H52" s="8">
        <f>$A47*$H$11+$I$11</f>
        <v>-27.57273131319225</v>
      </c>
      <c r="I52" s="8">
        <f>$A48*$H$11+$I$11</f>
        <v>-34.500131118039846</v>
      </c>
      <c r="J52" s="8">
        <f>$A49*$H$11+$I$11</f>
        <v>-41.427530922887428</v>
      </c>
      <c r="K52" s="8">
        <f>$A50*$H$11+$I$11</f>
        <v>-48.35493072773501</v>
      </c>
      <c r="L52" s="8">
        <f>$A51*$H$11+$I$11</f>
        <v>-55.282330532582591</v>
      </c>
      <c r="M52" s="8">
        <f>$A52*$H$11+$I$11</f>
        <v>-62.209730337430173</v>
      </c>
      <c r="N52" s="8">
        <f>$A53*$H$11+$I$11</f>
        <v>-69.137130142277755</v>
      </c>
    </row>
    <row r="53" spans="1:75" x14ac:dyDescent="0.25">
      <c r="A53" s="19">
        <v>19</v>
      </c>
      <c r="B53" s="19"/>
      <c r="C53" s="6" t="str">
        <f t="shared" si="19"/>
        <v>*γ₁₉</v>
      </c>
      <c r="D53" s="8">
        <v>-69.137130142277769</v>
      </c>
    </row>
    <row r="54" spans="1:75" x14ac:dyDescent="0.25">
      <c r="A54" t="s">
        <v>103</v>
      </c>
      <c r="AK54" s="40"/>
    </row>
    <row r="55" spans="1:75" x14ac:dyDescent="0.25">
      <c r="A55" s="59">
        <f ca="1">9-COUNTIF(F47:N47,"")</f>
        <v>4</v>
      </c>
      <c r="B55" s="60">
        <f>9-COUNTIF(F51:N51,"")</f>
        <v>9</v>
      </c>
      <c r="C55" s="20" t="s">
        <v>13</v>
      </c>
      <c r="F55" s="20" t="s">
        <v>34</v>
      </c>
      <c r="AQ55" s="20" t="s">
        <v>39</v>
      </c>
      <c r="AS55" s="20" t="s">
        <v>14</v>
      </c>
      <c r="AV55" s="20" t="s">
        <v>68</v>
      </c>
      <c r="BC55" s="20" t="s">
        <v>58</v>
      </c>
      <c r="BF55" s="2"/>
      <c r="BH55" s="20" t="s">
        <v>70</v>
      </c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W55" s="20" t="s">
        <v>63</v>
      </c>
    </row>
    <row r="56" spans="1:75" hidden="1" x14ac:dyDescent="0.25">
      <c r="A56" s="19" t="s">
        <v>104</v>
      </c>
      <c r="B56" s="19" t="s">
        <v>105</v>
      </c>
      <c r="C56" s="20"/>
      <c r="F56" s="54">
        <f t="array" ref="F56:AO56">TRANSPOSE(A18:A53)</f>
        <v>1</v>
      </c>
      <c r="G56" s="54">
        <v>2</v>
      </c>
      <c r="H56" s="54">
        <v>3</v>
      </c>
      <c r="I56" s="54">
        <v>5</v>
      </c>
      <c r="J56" s="54">
        <v>6</v>
      </c>
      <c r="K56" s="54">
        <v>7</v>
      </c>
      <c r="L56" s="54">
        <v>8</v>
      </c>
      <c r="M56" s="54">
        <v>9</v>
      </c>
      <c r="N56" s="54">
        <v>10</v>
      </c>
      <c r="O56" s="54">
        <v>1</v>
      </c>
      <c r="P56" s="54">
        <v>2</v>
      </c>
      <c r="Q56" s="54">
        <v>3</v>
      </c>
      <c r="R56" s="54">
        <v>5</v>
      </c>
      <c r="S56" s="54">
        <v>6</v>
      </c>
      <c r="T56" s="54">
        <v>7</v>
      </c>
      <c r="U56" s="54">
        <v>8</v>
      </c>
      <c r="V56" s="54">
        <v>9</v>
      </c>
      <c r="W56" s="54">
        <v>10</v>
      </c>
      <c r="X56" s="54">
        <v>5</v>
      </c>
      <c r="Y56" s="54">
        <v>6</v>
      </c>
      <c r="Z56" s="54">
        <v>7</v>
      </c>
      <c r="AA56" s="54">
        <v>8</v>
      </c>
      <c r="AB56" s="54">
        <v>10</v>
      </c>
      <c r="AC56" s="54">
        <v>1</v>
      </c>
      <c r="AD56" s="54">
        <v>2</v>
      </c>
      <c r="AE56" s="54">
        <v>3</v>
      </c>
      <c r="AF56" s="54">
        <v>4</v>
      </c>
      <c r="AG56" s="54">
        <v>11</v>
      </c>
      <c r="AH56" s="54">
        <v>12</v>
      </c>
      <c r="AI56" s="54">
        <v>13</v>
      </c>
      <c r="AJ56" s="54">
        <v>14</v>
      </c>
      <c r="AK56" s="54">
        <v>15</v>
      </c>
      <c r="AL56" s="54">
        <v>16</v>
      </c>
      <c r="AM56" s="54">
        <v>17</v>
      </c>
      <c r="AN56" s="54">
        <v>18</v>
      </c>
      <c r="AO56" s="54">
        <v>19</v>
      </c>
      <c r="AQ56" s="20"/>
      <c r="AS56" s="20"/>
      <c r="AV56">
        <f t="array" ref="AV56">SUM(IF(A58:A157,0,IF(ROUND(AV58:AV112,9)=1,0,1)))</f>
        <v>43</v>
      </c>
      <c r="AW56">
        <v>9</v>
      </c>
      <c r="BC56">
        <f>VLOOKUP(VarianceFunction,$A$7:$B$10,2,FALSE)</f>
        <v>1</v>
      </c>
      <c r="BE56">
        <f ca="1">SQRT(SUMSQ(BE58:BE157)/NumResiduals-BF56^2)</f>
        <v>231.60484612502395</v>
      </c>
      <c r="BF56" s="3">
        <f ca="1">SUM(BE58:BE157)/NumResiduals</f>
        <v>0.99186395233440727</v>
      </c>
      <c r="BN56" s="46">
        <f t="array" aca="1" ref="BN56:BO56" ca="1">LINEST(OFFSET(BO58,0,0,NumResiduals,1),OFFSET(BN58,0,0,NumResiduals,1))</f>
        <v>2.3607983292342586E-8</v>
      </c>
      <c r="BO56" s="46">
        <f ca="1"/>
        <v>-1.1065315449764815E-2</v>
      </c>
      <c r="BP56" s="46"/>
      <c r="BQ56" s="20"/>
      <c r="BR56" s="20"/>
      <c r="BS56" s="20"/>
      <c r="BT56" s="20"/>
    </row>
    <row r="57" spans="1:75" ht="17.25" x14ac:dyDescent="0.25">
      <c r="A57" t="s">
        <v>102</v>
      </c>
      <c r="B57" t="s">
        <v>32</v>
      </c>
      <c r="C57" s="18" t="s">
        <v>15</v>
      </c>
      <c r="D57" s="18" t="s">
        <v>16</v>
      </c>
      <c r="E57" s="19"/>
      <c r="F57" s="18" t="str">
        <f t="array" ref="F57:AO57">TRANSPOSE(C18:C53)</f>
        <v>α₁</v>
      </c>
      <c r="G57" s="18" t="str">
        <v>α₂</v>
      </c>
      <c r="H57" s="18" t="str">
        <v>α₃</v>
      </c>
      <c r="I57" s="18" t="str">
        <v>α₅</v>
      </c>
      <c r="J57" s="18" t="str">
        <v>α₆</v>
      </c>
      <c r="K57" s="18" t="str">
        <v>α₇</v>
      </c>
      <c r="L57" s="18" t="str">
        <v>α₈</v>
      </c>
      <c r="M57" s="18" t="str">
        <v>α₉</v>
      </c>
      <c r="N57" s="18" t="str">
        <v>α₁₀</v>
      </c>
      <c r="O57" s="18" t="str">
        <v>β₁</v>
      </c>
      <c r="P57" s="18" t="str">
        <v>β₂</v>
      </c>
      <c r="Q57" s="18" t="str">
        <v>β₃</v>
      </c>
      <c r="R57" s="18" t="str">
        <v>β₅</v>
      </c>
      <c r="S57" s="18" t="str">
        <v>β₆</v>
      </c>
      <c r="T57" s="18" t="str">
        <v>β₇</v>
      </c>
      <c r="U57" s="18" t="str">
        <v>β₈</v>
      </c>
      <c r="V57" s="18" t="str">
        <v>β₉</v>
      </c>
      <c r="W57" s="18" t="str">
        <v>β₁₀</v>
      </c>
      <c r="X57" s="18" t="str">
        <v>γ₅</v>
      </c>
      <c r="Y57" s="18" t="str">
        <v>γ₆</v>
      </c>
      <c r="Z57" s="18" t="str">
        <v>γ₇</v>
      </c>
      <c r="AA57" s="18" t="str">
        <v>γ₈</v>
      </c>
      <c r="AB57" s="18" t="str">
        <v>γ₁₀</v>
      </c>
      <c r="AC57" s="18" t="str">
        <v>*γ₁</v>
      </c>
      <c r="AD57" s="18" t="str">
        <v>*γ₂</v>
      </c>
      <c r="AE57" s="18" t="str">
        <v>*γ₃</v>
      </c>
      <c r="AF57" s="18" t="str">
        <v>*γ₄</v>
      </c>
      <c r="AG57" s="18" t="str">
        <v>*γ₁₁</v>
      </c>
      <c r="AH57" s="18" t="str">
        <v>*γ₁₂</v>
      </c>
      <c r="AI57" s="18" t="str">
        <v>*γ₁₃</v>
      </c>
      <c r="AJ57" s="18" t="str">
        <v>*γ₁₄</v>
      </c>
      <c r="AK57" s="18" t="str">
        <v>*γ₁₅</v>
      </c>
      <c r="AL57" s="18" t="str">
        <v>*γ₁₆</v>
      </c>
      <c r="AM57" s="18" t="str">
        <v>*γ₁₇</v>
      </c>
      <c r="AN57" s="18" t="str">
        <v>*γ₁₈</v>
      </c>
      <c r="AO57" s="18" t="str">
        <v>*γ₁₉</v>
      </c>
      <c r="AQ57" s="18" t="s">
        <v>40</v>
      </c>
      <c r="AS57" s="18" t="s">
        <v>17</v>
      </c>
      <c r="AT57" s="18" t="s">
        <v>18</v>
      </c>
      <c r="AV57" s="18" t="s">
        <v>41</v>
      </c>
      <c r="AW57" s="18" t="s">
        <v>64</v>
      </c>
      <c r="AX57" s="18" t="s">
        <v>65</v>
      </c>
      <c r="AY57" s="18" t="s">
        <v>66</v>
      </c>
      <c r="AZ57" s="18" t="s">
        <v>67</v>
      </c>
      <c r="BC57" s="18" t="s">
        <v>61</v>
      </c>
      <c r="BD57" s="18" t="s">
        <v>59</v>
      </c>
      <c r="BE57" s="18" t="s">
        <v>60</v>
      </c>
      <c r="BF57" s="18" t="s">
        <v>62</v>
      </c>
      <c r="BH57" s="18" t="s">
        <v>67</v>
      </c>
      <c r="BI57" s="18" t="s">
        <v>69</v>
      </c>
      <c r="BJ57" s="18" t="s">
        <v>64</v>
      </c>
      <c r="BK57" s="18" t="s">
        <v>3</v>
      </c>
      <c r="BL57" s="18" t="s">
        <v>2</v>
      </c>
      <c r="BM57" s="18" t="s">
        <v>20</v>
      </c>
      <c r="BN57" s="18" t="s">
        <v>72</v>
      </c>
      <c r="BO57" s="18" t="s">
        <v>71</v>
      </c>
      <c r="BP57" s="18" t="s">
        <v>76</v>
      </c>
      <c r="BQ57" s="18" t="s">
        <v>1</v>
      </c>
      <c r="BR57" s="18" t="s">
        <v>73</v>
      </c>
      <c r="BS57" s="18" t="s">
        <v>74</v>
      </c>
      <c r="BT57" s="18" t="s">
        <v>75</v>
      </c>
      <c r="BU57" s="20"/>
    </row>
    <row r="58" spans="1:75" x14ac:dyDescent="0.25">
      <c r="A58" s="19" t="b">
        <f t="shared" ref="A58:A122" si="21">B58&gt;$BE$30</f>
        <v>0</v>
      </c>
      <c r="B58" s="19">
        <v>1</v>
      </c>
      <c r="C58" s="21">
        <f t="shared" ref="C58" si="22">MATCH(B58-1,IF(A58,GetRow_Extrapolated,GetRow_Included),1)</f>
        <v>1</v>
      </c>
      <c r="D58" s="21">
        <f t="shared" ref="D58" ca="1" si="23">MATCH(B58-1,OFFSET(IF(A58,GetCol_Extrapolated,GetCol_Included),C58,0),1)</f>
        <v>5</v>
      </c>
      <c r="F58" s="21">
        <f t="array" ref="F58:F157">IF($C58:$C157=F$56,1,0)</f>
        <v>1</v>
      </c>
      <c r="G58" s="21">
        <f t="array" ref="G58:G157">IF($C58:$C157=G$56,1,0)</f>
        <v>0</v>
      </c>
      <c r="H58" s="21">
        <f t="array" ref="H58:H157">IF($C58:$C157=H$56,1,0)</f>
        <v>0</v>
      </c>
      <c r="I58" s="21">
        <f t="array" ref="I58:I157">IF($C58:$C157=I$56,1,0)</f>
        <v>0</v>
      </c>
      <c r="J58" s="21">
        <f t="array" ref="J58:J157">IF($C58:$C157=J$56,1,0)</f>
        <v>0</v>
      </c>
      <c r="K58" s="21">
        <f t="array" ref="K58:K157">IF($C58:$C157=K$56,1,0)</f>
        <v>0</v>
      </c>
      <c r="L58" s="21">
        <f t="array" ref="L58:L157">IF($C58:$C157=L$56,1,0)</f>
        <v>0</v>
      </c>
      <c r="M58" s="21">
        <f t="array" ref="M58:M157">IF($C58:$C157=M$56,1,0)</f>
        <v>0</v>
      </c>
      <c r="N58" s="21">
        <f t="array" ref="N58:N157">IF($C58:$C157=N$56,1,0)</f>
        <v>0</v>
      </c>
      <c r="O58" s="21">
        <f t="array" ref="O58:O157" ca="1">IF($D58:$D157=O$56,1,0)</f>
        <v>0</v>
      </c>
      <c r="P58" s="21">
        <f t="array" ref="P58:P157" ca="1">IF($D58:$D157=P$56,1,0)</f>
        <v>0</v>
      </c>
      <c r="Q58" s="21">
        <f t="array" ref="Q58:Q157" ca="1">IF($D58:$D157=Q$56,1,0)</f>
        <v>0</v>
      </c>
      <c r="R58" s="21">
        <f t="array" ref="R58:R157" ca="1">IF($D58:$D157=R$56,1,0)</f>
        <v>1</v>
      </c>
      <c r="S58" s="21">
        <f t="array" ref="S58:S157" ca="1">IF($D58:$D157=S$56,1,0)</f>
        <v>0</v>
      </c>
      <c r="T58" s="21">
        <f t="array" ref="T58:T157" ca="1">IF($D58:$D157=T$56,1,0)</f>
        <v>0</v>
      </c>
      <c r="U58" s="21">
        <f t="array" ref="U58:U157" ca="1">IF($D58:$D157=U$56,1,0)</f>
        <v>0</v>
      </c>
      <c r="V58" s="21">
        <f t="array" ref="V58:V157" ca="1">IF($D58:$D157=V$56,1,0)</f>
        <v>0</v>
      </c>
      <c r="W58" s="21">
        <f t="array" ref="W58:W157" ca="1">IF($D58:$D157=W$56,1,0)</f>
        <v>0</v>
      </c>
      <c r="X58" s="21">
        <f t="array" ref="X58:X157" ca="1">IF(LEFT(X$57,1)="*",IF($A$58:$A$157,IF($C58:$C157+$D58:$D157-1=X$56,1,0),""),IF($C58:$C157+$D58:$D157-1=X$56,1,0))</f>
        <v>1</v>
      </c>
      <c r="Y58" s="21">
        <f t="array" ref="Y58:Y157" ca="1">IF(LEFT(Y$57,1)="*",IF($A$58:$A$157,IF($C58:$C157+$D58:$D157-1=Y$56,1,0),""),IF($C58:$C157+$D58:$D157-1=Y$56,1,0))</f>
        <v>0</v>
      </c>
      <c r="Z58" s="21">
        <f t="array" ref="Z58:Z157" ca="1">IF(LEFT(Z$57,1)="*",IF($A$58:$A$157,IF($C58:$C157+$D58:$D157-1=Z$56,1,0),""),IF($C58:$C157+$D58:$D157-1=Z$56,1,0))</f>
        <v>0</v>
      </c>
      <c r="AA58" s="21">
        <f t="array" ref="AA58:AA157" ca="1">IF(LEFT(AA$57,1)="*",IF($A$58:$A$157,IF($C58:$C157+$D58:$D157-1=AA$56,1,0),""),IF($C58:$C157+$D58:$D157-1=AA$56,1,0))</f>
        <v>0</v>
      </c>
      <c r="AB58" s="21">
        <f t="array" ref="AB58:AB157" ca="1">IF(LEFT(AB$57,1)="*",IF($A$58:$A$157,IF($C58:$C157+$D58:$D157-1=AB$56,1,0),""),IF($C58:$C157+$D58:$D157-1=AB$56,1,0))</f>
        <v>0</v>
      </c>
      <c r="AC58" s="21" t="str">
        <f t="array" ref="AC58:AC157" ca="1">IF(LEFT(AC$57,1)="*",IF($A$58:$A$157,IF($C58:$C157+$D58:$D157-1=AC$56,1,0),""),IF($C58:$C157+$D58:$D157-1=AC$56,1,0))</f>
        <v/>
      </c>
      <c r="AD58" s="21" t="str">
        <f t="array" ref="AD58:AD157" ca="1">IF(LEFT(AD$57,1)="*",IF($A$58:$A$157,IF($C58:$C157+$D58:$D157-1=AD$56,1,0),""),IF($C58:$C157+$D58:$D157-1=AD$56,1,0))</f>
        <v/>
      </c>
      <c r="AE58" s="21" t="str">
        <f t="array" ref="AE58:AE157" ca="1">IF(LEFT(AE$57,1)="*",IF($A$58:$A$157,IF($C58:$C157+$D58:$D157-1=AE$56,1,0),""),IF($C58:$C157+$D58:$D157-1=AE$56,1,0))</f>
        <v/>
      </c>
      <c r="AF58" s="21" t="str">
        <f t="array" ref="AF58:AF157" ca="1">IF(LEFT(AF$57,1)="*",IF($A$58:$A$157,IF($C58:$C157+$D58:$D157-1=AF$56,1,0),""),IF($C58:$C157+$D58:$D157-1=AF$56,1,0))</f>
        <v/>
      </c>
      <c r="AG58" s="21" t="str">
        <f t="array" ref="AG58:AG157" ca="1">IF(LEFT(AG$57,1)="*",IF($A$58:$A$157,IF($C58:$C157+$D58:$D157-1=AG$56,1,0),""),IF($C58:$C157+$D58:$D157-1=AG$56,1,0))</f>
        <v/>
      </c>
      <c r="AH58" s="21" t="str">
        <f t="array" ref="AH58:AH157" ca="1">IF(LEFT(AH$57,1)="*",IF($A$58:$A$157,IF($C58:$C157+$D58:$D157-1=AH$56,1,0),""),IF($C58:$C157+$D58:$D157-1=AH$56,1,0))</f>
        <v/>
      </c>
      <c r="AI58" s="21" t="str">
        <f t="array" ref="AI58:AI157" ca="1">IF(LEFT(AI$57,1)="*",IF($A$58:$A$157,IF($C58:$C157+$D58:$D157-1=AI$56,1,0),""),IF($C58:$C157+$D58:$D157-1=AI$56,1,0))</f>
        <v/>
      </c>
      <c r="AJ58" s="21" t="str">
        <f t="array" ref="AJ58:AJ157" ca="1">IF(LEFT(AJ$57,1)="*",IF($A$58:$A$157,IF($C58:$C157+$D58:$D157-1=AJ$56,1,0),""),IF($C58:$C157+$D58:$D157-1=AJ$56,1,0))</f>
        <v/>
      </c>
      <c r="AK58" s="21" t="str">
        <f t="array" ref="AK58:AK157" ca="1">IF(LEFT(AK$57,1)="*",IF($A$58:$A$157,IF($C58:$C157+$D58:$D157-1=AK$56,1,0),""),IF($C58:$C157+$D58:$D157-1=AK$56,1,0))</f>
        <v/>
      </c>
      <c r="AL58" s="21" t="str">
        <f t="array" ref="AL58:AL157" ca="1">IF(LEFT(AL$57,1)="*",IF($A$58:$A$157,IF($C58:$C157+$D58:$D157-1=AL$56,1,0),""),IF($C58:$C157+$D58:$D157-1=AL$56,1,0))</f>
        <v/>
      </c>
      <c r="AM58" s="21" t="str">
        <f t="array" ref="AM58:AM157" ca="1">IF(LEFT(AM$57,1)="*",IF($A$58:$A$157,IF($C58:$C157+$D58:$D157-1=AM$56,1,0),""),IF($C58:$C157+$D58:$D157-1=AM$56,1,0))</f>
        <v/>
      </c>
      <c r="AN58" s="21" t="str">
        <f t="array" ref="AN58:AN157" ca="1">IF(LEFT(AN$57,1)="*",IF($A$58:$A$157,IF($C58:$C157+$D58:$D157-1=AN$56,1,0),""),IF($C58:$C157+$D58:$D157-1=AN$56,1,0))</f>
        <v/>
      </c>
      <c r="AO58" s="21" t="str">
        <f t="array" ref="AO58:AO157" ca="1">IF(LEFT(AO$57,1)="*",IF($A$58:$A$157,IF($C58:$C157+$D58:$D157-1=AO$56,1,0),""),IF($C58:$C157+$D58:$D157-1=AO$56,1,0))</f>
        <v/>
      </c>
      <c r="AQ58" s="30">
        <f t="shared" ref="AQ58:AQ89" ca="1" si="24">IF(A58,"",INDEX(CleanData,C58,D58))</f>
        <v>527326</v>
      </c>
      <c r="AS58" s="8">
        <f ca="1">IF(A58,MMULT(ExpandedModelMatrix ThisRow,ExpandedParameters),MMULT(ModelMatrix ThisRow,Parameters))</f>
        <v>13.15423858269429</v>
      </c>
      <c r="AT58" s="37">
        <f t="array" ref="AT58:AT157" ca="1">EXP(AS58:AS157)</f>
        <v>516194.33031108452</v>
      </c>
      <c r="AV58" s="31">
        <v>0.51382370551951828</v>
      </c>
      <c r="AW58" s="31" t="b">
        <f t="array" ref="AW58:AW157">IF(A58:A157,FALSE,ROUND(AV58:AV157,$AW$56)&lt;&gt;1)</f>
        <v>1</v>
      </c>
      <c r="AX58" s="41">
        <f>IF(AW58,1,0)</f>
        <v>1</v>
      </c>
      <c r="AY58" s="41">
        <f>$AX$157+IF(AW58,0,1)</f>
        <v>43</v>
      </c>
      <c r="AZ58" s="41">
        <f t="array" ref="AZ58:AZ157">IF(AW58:AW157,AX58:AX157,AY58:AY157)</f>
        <v>1</v>
      </c>
      <c r="BC58" s="37">
        <f t="array" aca="1" ref="BC58:BC157" ca="1">IF(A58:A157,"",AT58:AT157^($BC$56/2))</f>
        <v>718.46665219137662</v>
      </c>
      <c r="BD58" s="37">
        <f t="array" aca="1" ref="BD58:BD157" ca="1">IF($A58:$A157,"",(AQ58:AQ157-ModeledValues)/BC58:BC157)</f>
        <v>15.493648389891257</v>
      </c>
      <c r="BE58" s="37">
        <f t="array" aca="1" ref="BE58:BE157" ca="1">IF($A58:$A157,"",IF(ROUND(AV58:AV157,9)=1,"",BD58:BD157/SQRT(1-AV58:AV157)))</f>
        <v>22.220652431880154</v>
      </c>
      <c r="BF58" s="39">
        <f t="array" aca="1" ref="BF58:BF157" ca="1">IF($BE58:$BE157="","",BE58:BE157/$BE$56)</f>
        <v>9.5942087584320643E-2</v>
      </c>
      <c r="BH58" s="19">
        <v>1</v>
      </c>
      <c r="BI58" s="19">
        <f t="array" ref="BI58:BI112">MATCH(BH58:BH112,$AZ$58:$AZ$157,0)</f>
        <v>1</v>
      </c>
      <c r="BJ58" t="b">
        <f t="array" ref="BJ58:BJ112">INDEX($AW$58:$AW$157,BI58:BI112)</f>
        <v>1</v>
      </c>
      <c r="BK58" s="42">
        <f t="array" ref="BK58:BK112">IF($BJ58:$BJ112,INDEX($C$58:$C$157,$BI58:$BI112),"")</f>
        <v>1</v>
      </c>
      <c r="BL58" s="42">
        <f t="array" ref="BL58:BL112" ca="1">IF($BJ58:$BJ112,INDEX($D$58:$D$157,$BI58:$BI112),"")</f>
        <v>5</v>
      </c>
      <c r="BM58" s="42">
        <f t="array" ref="BM58:BM112" ca="1">IF($BJ58:$BJ112,BK58:BK112+BL58:BL112-1,"")</f>
        <v>5</v>
      </c>
      <c r="BN58" s="44">
        <f t="array" ref="BN58:BN112" ca="1">IF($BJ58:$BJ112,INDEX($AT$58:$AT$157,$BI58:$BI112),"")</f>
        <v>516194.33031108452</v>
      </c>
      <c r="BO58" s="45">
        <f t="array" ref="BO58:BO112" ca="1">IF($BJ58:$BJ112,INDEX($BF$58:$BF$157,$BI58:$BI112),"")</f>
        <v>9.5942087584320643E-2</v>
      </c>
      <c r="BP58">
        <f t="array" ref="BP58:BP110" ca="1">IF($BJ$58:$BJ$112,$BN$58:$BN$112*$BN$56+$BO$56,"")</f>
        <v>1.1209916758212375E-3</v>
      </c>
      <c r="BQ58" s="42">
        <v>1</v>
      </c>
      <c r="BR58" s="45">
        <f t="shared" ref="BR58:BR67" ca="1" si="25">IFERROR(AVERAGEIFS($BO$58:$BO$112,$BJ$58:$BJ$112,TRUE,$BK$58:$BK$112,$BQ58),"")</f>
        <v>-3.9108222340399845E-2</v>
      </c>
      <c r="BS58" s="45">
        <f t="shared" ref="BS58:BS67" ca="1" si="26">IFERROR(AVERAGEIFS($BO$58:$BO$112,$BJ$58:$BJ$112,TRUE,$BL$58:$BL$112,$BQ58),"")</f>
        <v>4.0182896690710299E-3</v>
      </c>
      <c r="BT58" s="45" t="str">
        <f t="shared" ref="BT58:BT67" ca="1" si="27">IFERROR(AVERAGEIFS($BO$58:$BO$112,$BJ$58:$BJ$112,TRUE,$BM$58:$BM$112,$BQ58),"")</f>
        <v/>
      </c>
      <c r="BU58" s="20"/>
      <c r="BV58" s="48"/>
    </row>
    <row r="59" spans="1:75" x14ac:dyDescent="0.25">
      <c r="A59" s="19" t="b">
        <f t="shared" si="21"/>
        <v>0</v>
      </c>
      <c r="B59" s="19">
        <v>2</v>
      </c>
      <c r="C59" s="21">
        <f t="shared" ref="C59:C89" si="28">MATCH(B59-1,IF(A59,GetRow_Extrapolated,GetRow_Included),1)</f>
        <v>1</v>
      </c>
      <c r="D59" s="21">
        <f t="shared" ref="D59:D89" ca="1" si="29">MATCH(B59-1,OFFSET(IF(A59,GetCol_Extrapolated,GetCol_Included),C59,0),1)</f>
        <v>6</v>
      </c>
      <c r="F59" s="21">
        <v>1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f ca="1"/>
        <v>0</v>
      </c>
      <c r="P59" s="21">
        <f ca="1"/>
        <v>0</v>
      </c>
      <c r="Q59" s="21">
        <f ca="1"/>
        <v>0</v>
      </c>
      <c r="R59" s="21">
        <f ca="1"/>
        <v>0</v>
      </c>
      <c r="S59" s="21">
        <f ca="1"/>
        <v>1</v>
      </c>
      <c r="T59" s="21">
        <f ca="1"/>
        <v>0</v>
      </c>
      <c r="U59" s="21">
        <f ca="1"/>
        <v>0</v>
      </c>
      <c r="V59" s="21">
        <f ca="1"/>
        <v>0</v>
      </c>
      <c r="W59" s="21">
        <f ca="1"/>
        <v>0</v>
      </c>
      <c r="X59" s="21">
        <f ca="1"/>
        <v>0</v>
      </c>
      <c r="Y59" s="21">
        <f ca="1"/>
        <v>1</v>
      </c>
      <c r="Z59" s="21">
        <f ca="1"/>
        <v>0</v>
      </c>
      <c r="AA59" s="21">
        <f ca="1"/>
        <v>0</v>
      </c>
      <c r="AB59" s="21">
        <f ca="1"/>
        <v>0</v>
      </c>
      <c r="AC59" s="21" t="str">
        <f ca="1"/>
        <v/>
      </c>
      <c r="AD59" s="21" t="str">
        <f ca="1"/>
        <v/>
      </c>
      <c r="AE59" s="21" t="str">
        <f ca="1"/>
        <v/>
      </c>
      <c r="AF59" s="21" t="str">
        <f ca="1"/>
        <v/>
      </c>
      <c r="AG59" s="21" t="str">
        <f ca="1"/>
        <v/>
      </c>
      <c r="AH59" s="21" t="str">
        <f ca="1"/>
        <v/>
      </c>
      <c r="AI59" s="21" t="str">
        <f ca="1"/>
        <v/>
      </c>
      <c r="AJ59" s="21" t="str">
        <f ca="1"/>
        <v/>
      </c>
      <c r="AK59" s="21" t="str">
        <f ca="1"/>
        <v/>
      </c>
      <c r="AL59" s="21" t="str">
        <f ca="1"/>
        <v/>
      </c>
      <c r="AM59" s="21" t="str">
        <f ca="1"/>
        <v/>
      </c>
      <c r="AN59" s="21" t="str">
        <f ca="1"/>
        <v/>
      </c>
      <c r="AO59" s="21" t="str">
        <f ca="1"/>
        <v/>
      </c>
      <c r="AQ59" s="30">
        <f t="shared" ca="1" si="24"/>
        <v>574398</v>
      </c>
      <c r="AS59" s="8">
        <f ca="1">IF(A59,MMULT(ExpandedModelMatrix ThisRow,ExpandedParameters),MMULT(ModelMatrix ThisRow,Parameters))</f>
        <v>12.654790053950801</v>
      </c>
      <c r="AT59" s="37">
        <f ca="1"/>
        <v>313260.39418099116</v>
      </c>
      <c r="AV59" s="31">
        <v>0.40289340363010728</v>
      </c>
      <c r="AW59" s="31" t="b">
        <v>1</v>
      </c>
      <c r="AX59" s="41">
        <f>AX58+IF(AW59,1,0)</f>
        <v>2</v>
      </c>
      <c r="AY59" s="41">
        <f>AY58+IF(AW59,0,1)</f>
        <v>43</v>
      </c>
      <c r="AZ59" s="41">
        <v>2</v>
      </c>
      <c r="BC59" s="37">
        <f ca="1"/>
        <v>559.69669838314314</v>
      </c>
      <c r="BD59" s="37">
        <f ca="1"/>
        <v>466.56985215990284</v>
      </c>
      <c r="BE59" s="37">
        <f ca="1"/>
        <v>603.79670480361824</v>
      </c>
      <c r="BF59" s="39">
        <f ca="1"/>
        <v>2.6070123959223168</v>
      </c>
      <c r="BH59" s="19">
        <v>2</v>
      </c>
      <c r="BI59" s="19">
        <v>2</v>
      </c>
      <c r="BJ59" t="b">
        <v>1</v>
      </c>
      <c r="BK59" s="42">
        <v>1</v>
      </c>
      <c r="BL59" s="42">
        <f ca="1"/>
        <v>6</v>
      </c>
      <c r="BM59" s="42">
        <f ca="1"/>
        <v>6</v>
      </c>
      <c r="BN59" s="44">
        <f ca="1"/>
        <v>313260.39418099116</v>
      </c>
      <c r="BO59" s="45">
        <f ca="1"/>
        <v>2.6070123959223168</v>
      </c>
      <c r="BP59">
        <f ca="1"/>
        <v>-3.6698692977873227E-3</v>
      </c>
      <c r="BQ59" s="42">
        <v>2</v>
      </c>
      <c r="BR59" s="45">
        <f t="shared" ca="1" si="25"/>
        <v>0.11174090405953219</v>
      </c>
      <c r="BS59" s="45">
        <f t="shared" ca="1" si="26"/>
        <v>-4.4937709688105493E-4</v>
      </c>
      <c r="BT59" s="45" t="str">
        <f t="shared" ca="1" si="27"/>
        <v/>
      </c>
      <c r="BU59" s="42"/>
      <c r="BV59" s="48"/>
    </row>
    <row r="60" spans="1:75" x14ac:dyDescent="0.25">
      <c r="A60" s="19" t="b">
        <f t="shared" si="21"/>
        <v>0</v>
      </c>
      <c r="B60" s="19">
        <v>3</v>
      </c>
      <c r="C60" s="21">
        <f t="shared" si="28"/>
        <v>1</v>
      </c>
      <c r="D60" s="21">
        <f t="shared" ca="1" si="29"/>
        <v>7</v>
      </c>
      <c r="F60" s="21">
        <v>1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f ca="1"/>
        <v>0</v>
      </c>
      <c r="P60" s="21">
        <f ca="1"/>
        <v>0</v>
      </c>
      <c r="Q60" s="21">
        <f ca="1"/>
        <v>0</v>
      </c>
      <c r="R60" s="21">
        <f ca="1"/>
        <v>0</v>
      </c>
      <c r="S60" s="21">
        <f ca="1"/>
        <v>0</v>
      </c>
      <c r="T60" s="21">
        <f ca="1"/>
        <v>1</v>
      </c>
      <c r="U60" s="21">
        <f ca="1"/>
        <v>0</v>
      </c>
      <c r="V60" s="21">
        <f ca="1"/>
        <v>0</v>
      </c>
      <c r="W60" s="21">
        <f ca="1"/>
        <v>0</v>
      </c>
      <c r="X60" s="21">
        <f ca="1"/>
        <v>0</v>
      </c>
      <c r="Y60" s="21">
        <f ca="1"/>
        <v>0</v>
      </c>
      <c r="Z60" s="21">
        <f ca="1"/>
        <v>1</v>
      </c>
      <c r="AA60" s="21">
        <f ca="1"/>
        <v>0</v>
      </c>
      <c r="AB60" s="21">
        <f ca="1"/>
        <v>0</v>
      </c>
      <c r="AC60" s="21" t="str">
        <f ca="1"/>
        <v/>
      </c>
      <c r="AD60" s="21" t="str">
        <f ca="1"/>
        <v/>
      </c>
      <c r="AE60" s="21" t="str">
        <f ca="1"/>
        <v/>
      </c>
      <c r="AF60" s="21" t="str">
        <f ca="1"/>
        <v/>
      </c>
      <c r="AG60" s="21" t="str">
        <f ca="1"/>
        <v/>
      </c>
      <c r="AH60" s="21" t="str">
        <f ca="1"/>
        <v/>
      </c>
      <c r="AI60" s="21" t="str">
        <f ca="1"/>
        <v/>
      </c>
      <c r="AJ60" s="21" t="str">
        <f ca="1"/>
        <v/>
      </c>
      <c r="AK60" s="21" t="str">
        <f ca="1"/>
        <v/>
      </c>
      <c r="AL60" s="21" t="str">
        <f ca="1"/>
        <v/>
      </c>
      <c r="AM60" s="21" t="str">
        <f ca="1"/>
        <v/>
      </c>
      <c r="AN60" s="21" t="str">
        <f ca="1"/>
        <v/>
      </c>
      <c r="AO60" s="21" t="str">
        <f ca="1"/>
        <v/>
      </c>
      <c r="AQ60" s="30">
        <f t="shared" ca="1" si="24"/>
        <v>146342</v>
      </c>
      <c r="AS60" s="8">
        <f ca="1">IF(A60,MMULT(ExpandedModelMatrix ThisRow,ExpandedParameters),MMULT(ModelMatrix ThisRow,Parameters))</f>
        <v>12.756475752983535</v>
      </c>
      <c r="AT60" s="37">
        <f ca="1"/>
        <v>346790.36918387876</v>
      </c>
      <c r="AV60" s="31">
        <v>0.45849691132396764</v>
      </c>
      <c r="AW60" s="31" t="b">
        <v>1</v>
      </c>
      <c r="AX60" s="41">
        <f t="shared" ref="AX60:AX123" si="30">AX59+IF(AW60,1,0)</f>
        <v>3</v>
      </c>
      <c r="AY60" s="41">
        <f t="shared" ref="AY60:AY123" si="31">AY59+IF(AW60,0,1)</f>
        <v>43</v>
      </c>
      <c r="AZ60" s="41">
        <v>3</v>
      </c>
      <c r="BC60" s="37">
        <f ca="1"/>
        <v>588.88909752505924</v>
      </c>
      <c r="BD60" s="37">
        <f ca="1"/>
        <v>-340.38390254855926</v>
      </c>
      <c r="BE60" s="37">
        <f ca="1"/>
        <v>-462.56050040610927</v>
      </c>
      <c r="BF60" s="39">
        <f ca="1"/>
        <v>-1.9971969850596814</v>
      </c>
      <c r="BH60" s="19">
        <v>3</v>
      </c>
      <c r="BI60" s="19">
        <v>3</v>
      </c>
      <c r="BJ60" t="b">
        <v>1</v>
      </c>
      <c r="BK60" s="42">
        <v>1</v>
      </c>
      <c r="BL60" s="42">
        <f ca="1"/>
        <v>7</v>
      </c>
      <c r="BM60" s="42">
        <f ca="1"/>
        <v>7</v>
      </c>
      <c r="BN60" s="44">
        <f ca="1"/>
        <v>346790.36918387876</v>
      </c>
      <c r="BO60" s="45">
        <f ca="1"/>
        <v>-1.9971969850596814</v>
      </c>
      <c r="BP60">
        <f ca="1"/>
        <v>-2.8782942081264883E-3</v>
      </c>
      <c r="BQ60" s="42">
        <v>3</v>
      </c>
      <c r="BR60" s="45">
        <f t="shared" ca="1" si="25"/>
        <v>2.2830928945304248E-2</v>
      </c>
      <c r="BS60" s="45">
        <f t="shared" ca="1" si="26"/>
        <v>1.03211997481056E-2</v>
      </c>
      <c r="BT60" s="45" t="str">
        <f t="shared" ca="1" si="27"/>
        <v/>
      </c>
      <c r="BU60" s="42"/>
      <c r="BV60" s="48"/>
    </row>
    <row r="61" spans="1:75" x14ac:dyDescent="0.25">
      <c r="A61" s="19" t="b">
        <f t="shared" si="21"/>
        <v>0</v>
      </c>
      <c r="B61" s="19">
        <v>4</v>
      </c>
      <c r="C61" s="21">
        <f t="shared" si="28"/>
        <v>1</v>
      </c>
      <c r="D61" s="21">
        <f t="shared" ca="1" si="29"/>
        <v>8</v>
      </c>
      <c r="F61" s="21">
        <v>1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f ca="1"/>
        <v>0</v>
      </c>
      <c r="P61" s="21">
        <f ca="1"/>
        <v>0</v>
      </c>
      <c r="Q61" s="21">
        <f ca="1"/>
        <v>0</v>
      </c>
      <c r="R61" s="21">
        <f ca="1"/>
        <v>0</v>
      </c>
      <c r="S61" s="21">
        <f ca="1"/>
        <v>0</v>
      </c>
      <c r="T61" s="21">
        <f ca="1"/>
        <v>0</v>
      </c>
      <c r="U61" s="21">
        <f ca="1"/>
        <v>1</v>
      </c>
      <c r="V61" s="21">
        <f ca="1"/>
        <v>0</v>
      </c>
      <c r="W61" s="21">
        <f ca="1"/>
        <v>0</v>
      </c>
      <c r="X61" s="21">
        <f ca="1"/>
        <v>0</v>
      </c>
      <c r="Y61" s="21">
        <f ca="1"/>
        <v>0</v>
      </c>
      <c r="Z61" s="21">
        <f ca="1"/>
        <v>0</v>
      </c>
      <c r="AA61" s="21">
        <f ca="1"/>
        <v>1</v>
      </c>
      <c r="AB61" s="21">
        <f ca="1"/>
        <v>0</v>
      </c>
      <c r="AC61" s="21" t="str">
        <f ca="1"/>
        <v/>
      </c>
      <c r="AD61" s="21" t="str">
        <f ca="1"/>
        <v/>
      </c>
      <c r="AE61" s="21" t="str">
        <f ca="1"/>
        <v/>
      </c>
      <c r="AF61" s="21" t="str">
        <f ca="1"/>
        <v/>
      </c>
      <c r="AG61" s="21" t="str">
        <f ca="1"/>
        <v/>
      </c>
      <c r="AH61" s="21" t="str">
        <f ca="1"/>
        <v/>
      </c>
      <c r="AI61" s="21" t="str">
        <f ca="1"/>
        <v/>
      </c>
      <c r="AJ61" s="21" t="str">
        <f ca="1"/>
        <v/>
      </c>
      <c r="AK61" s="21" t="str">
        <f ca="1"/>
        <v/>
      </c>
      <c r="AL61" s="21" t="str">
        <f ca="1"/>
        <v/>
      </c>
      <c r="AM61" s="21" t="str">
        <f ca="1"/>
        <v/>
      </c>
      <c r="AN61" s="21" t="str">
        <f ca="1"/>
        <v/>
      </c>
      <c r="AO61" s="21" t="str">
        <f ca="1"/>
        <v/>
      </c>
      <c r="AQ61" s="30">
        <f t="shared" ca="1" si="24"/>
        <v>139950</v>
      </c>
      <c r="AS61" s="8">
        <f ca="1">IF(A61,MMULT(ExpandedModelMatrix ThisRow,ExpandedParameters),MMULT(ModelMatrix ThisRow,Parameters))</f>
        <v>12.025779107166983</v>
      </c>
      <c r="AT61" s="37">
        <f ca="1"/>
        <v>167005.0127085009</v>
      </c>
      <c r="AV61" s="31">
        <v>0.35753556884193555</v>
      </c>
      <c r="AW61" s="31" t="b">
        <v>1</v>
      </c>
      <c r="AX61" s="41">
        <f t="shared" si="30"/>
        <v>4</v>
      </c>
      <c r="AY61" s="41">
        <f t="shared" si="31"/>
        <v>43</v>
      </c>
      <c r="AZ61" s="41">
        <v>4</v>
      </c>
      <c r="BC61" s="37">
        <f ca="1"/>
        <v>408.66246794696099</v>
      </c>
      <c r="BD61" s="37">
        <f ca="1"/>
        <v>-66.203810798725669</v>
      </c>
      <c r="BE61" s="37">
        <f ca="1"/>
        <v>-82.595891379938408</v>
      </c>
      <c r="BF61" s="39">
        <f ca="1"/>
        <v>-0.35662419315419608</v>
      </c>
      <c r="BH61" s="19">
        <v>4</v>
      </c>
      <c r="BI61" s="19">
        <v>4</v>
      </c>
      <c r="BJ61" t="b">
        <v>1</v>
      </c>
      <c r="BK61" s="42">
        <v>1</v>
      </c>
      <c r="BL61" s="42">
        <f ca="1"/>
        <v>8</v>
      </c>
      <c r="BM61" s="42">
        <f ca="1"/>
        <v>8</v>
      </c>
      <c r="BN61" s="44">
        <f ca="1"/>
        <v>167005.0127085009</v>
      </c>
      <c r="BO61" s="45">
        <f ca="1"/>
        <v>-0.35662419315419608</v>
      </c>
      <c r="BP61">
        <f ca="1"/>
        <v>-7.1226639000050648E-3</v>
      </c>
      <c r="BQ61" s="42">
        <v>4</v>
      </c>
      <c r="BR61" s="45">
        <f t="shared" ca="1" si="25"/>
        <v>-0.14586274542606878</v>
      </c>
      <c r="BS61" s="45">
        <f t="shared" ca="1" si="26"/>
        <v>-1.3136120485267206E-3</v>
      </c>
      <c r="BT61" s="45" t="str">
        <f t="shared" ca="1" si="27"/>
        <v/>
      </c>
      <c r="BU61" s="42"/>
      <c r="BV61" s="48"/>
    </row>
    <row r="62" spans="1:75" x14ac:dyDescent="0.25">
      <c r="A62" s="19" t="b">
        <f t="shared" si="21"/>
        <v>0</v>
      </c>
      <c r="B62" s="19">
        <v>5</v>
      </c>
      <c r="C62" s="21">
        <f t="shared" si="28"/>
        <v>1</v>
      </c>
      <c r="D62" s="21">
        <f t="shared" ca="1" si="29"/>
        <v>9</v>
      </c>
      <c r="F62" s="21">
        <v>1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f ca="1"/>
        <v>0</v>
      </c>
      <c r="P62" s="21">
        <f ca="1"/>
        <v>0</v>
      </c>
      <c r="Q62" s="21">
        <f ca="1"/>
        <v>0</v>
      </c>
      <c r="R62" s="21">
        <f ca="1"/>
        <v>0</v>
      </c>
      <c r="S62" s="21">
        <f ca="1"/>
        <v>0</v>
      </c>
      <c r="T62" s="21">
        <f ca="1"/>
        <v>0</v>
      </c>
      <c r="U62" s="21">
        <f ca="1"/>
        <v>0</v>
      </c>
      <c r="V62" s="21">
        <f ca="1"/>
        <v>1</v>
      </c>
      <c r="W62" s="21">
        <f ca="1"/>
        <v>0</v>
      </c>
      <c r="X62" s="21">
        <f ca="1"/>
        <v>0</v>
      </c>
      <c r="Y62" s="21">
        <f ca="1"/>
        <v>0</v>
      </c>
      <c r="Z62" s="21">
        <f ca="1"/>
        <v>0</v>
      </c>
      <c r="AA62" s="21">
        <f ca="1"/>
        <v>0</v>
      </c>
      <c r="AB62" s="21">
        <f ca="1"/>
        <v>0</v>
      </c>
      <c r="AC62" s="21" t="str">
        <f ca="1"/>
        <v/>
      </c>
      <c r="AD62" s="21" t="str">
        <f ca="1"/>
        <v/>
      </c>
      <c r="AE62" s="21" t="str">
        <f ca="1"/>
        <v/>
      </c>
      <c r="AF62" s="21" t="str">
        <f ca="1"/>
        <v/>
      </c>
      <c r="AG62" s="21" t="str">
        <f ca="1"/>
        <v/>
      </c>
      <c r="AH62" s="21" t="str">
        <f ca="1"/>
        <v/>
      </c>
      <c r="AI62" s="21" t="str">
        <f ca="1"/>
        <v/>
      </c>
      <c r="AJ62" s="21" t="str">
        <f ca="1"/>
        <v/>
      </c>
      <c r="AK62" s="21" t="str">
        <f ca="1"/>
        <v/>
      </c>
      <c r="AL62" s="21" t="str">
        <f ca="1"/>
        <v/>
      </c>
      <c r="AM62" s="21" t="str">
        <f ca="1"/>
        <v/>
      </c>
      <c r="AN62" s="21" t="str">
        <f ca="1"/>
        <v/>
      </c>
      <c r="AO62" s="21" t="str">
        <f ca="1"/>
        <v/>
      </c>
      <c r="AQ62" s="30">
        <f t="shared" ca="1" si="24"/>
        <v>227229</v>
      </c>
      <c r="AS62" s="8">
        <f ca="1">IF(A62,MMULT(ExpandedModelMatrix ThisRow,ExpandedParameters),MMULT(ModelMatrix ThisRow,Parameters))</f>
        <v>12.513538571629624</v>
      </c>
      <c r="AT62" s="37">
        <f ca="1"/>
        <v>271994.89361553808</v>
      </c>
      <c r="AV62" s="31">
        <v>0.53701755228482084</v>
      </c>
      <c r="AW62" s="31" t="b">
        <v>1</v>
      </c>
      <c r="AX62" s="41">
        <f t="shared" si="30"/>
        <v>5</v>
      </c>
      <c r="AY62" s="41">
        <f t="shared" si="31"/>
        <v>43</v>
      </c>
      <c r="AZ62" s="41">
        <v>5</v>
      </c>
      <c r="BC62" s="37">
        <f ca="1"/>
        <v>521.53129687060789</v>
      </c>
      <c r="BD62" s="37">
        <f ca="1"/>
        <v>-85.835488462822809</v>
      </c>
      <c r="BE62" s="37">
        <f ca="1"/>
        <v>-126.14923453630836</v>
      </c>
      <c r="BF62" s="39">
        <f ca="1"/>
        <v>-0.54467441699475927</v>
      </c>
      <c r="BH62" s="19">
        <v>5</v>
      </c>
      <c r="BI62" s="19">
        <v>5</v>
      </c>
      <c r="BJ62" t="b">
        <v>1</v>
      </c>
      <c r="BK62" s="42">
        <v>1</v>
      </c>
      <c r="BL62" s="42">
        <f ca="1"/>
        <v>9</v>
      </c>
      <c r="BM62" s="42">
        <f ca="1"/>
        <v>9</v>
      </c>
      <c r="BN62" s="44">
        <f ca="1"/>
        <v>271994.89361553808</v>
      </c>
      <c r="BO62" s="45">
        <f ca="1"/>
        <v>-0.54467441699475927</v>
      </c>
      <c r="BP62">
        <f ca="1"/>
        <v>-4.6440645456866927E-3</v>
      </c>
      <c r="BQ62" s="42">
        <v>5</v>
      </c>
      <c r="BR62" s="45">
        <f t="shared" ca="1" si="25"/>
        <v>4.2496882727519419E-2</v>
      </c>
      <c r="BS62" s="45">
        <f t="shared" ca="1" si="26"/>
        <v>-2.4042557780442658E-2</v>
      </c>
      <c r="BT62" s="45">
        <f t="shared" ca="1" si="27"/>
        <v>2.4491652768755222E-2</v>
      </c>
      <c r="BU62" s="42"/>
      <c r="BV62" s="48"/>
    </row>
    <row r="63" spans="1:75" x14ac:dyDescent="0.25">
      <c r="A63" s="19" t="b">
        <f t="shared" si="21"/>
        <v>0</v>
      </c>
      <c r="B63" s="19">
        <v>6</v>
      </c>
      <c r="C63" s="21">
        <f t="shared" si="28"/>
        <v>1</v>
      </c>
      <c r="D63" s="21">
        <f t="shared" ca="1" si="29"/>
        <v>10</v>
      </c>
      <c r="F63" s="21">
        <v>1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f ca="1"/>
        <v>0</v>
      </c>
      <c r="P63" s="21">
        <f ca="1"/>
        <v>0</v>
      </c>
      <c r="Q63" s="21">
        <f ca="1"/>
        <v>0</v>
      </c>
      <c r="R63" s="21">
        <f ca="1"/>
        <v>0</v>
      </c>
      <c r="S63" s="21">
        <f ca="1"/>
        <v>0</v>
      </c>
      <c r="T63" s="21">
        <f ca="1"/>
        <v>0</v>
      </c>
      <c r="U63" s="21">
        <f ca="1"/>
        <v>0</v>
      </c>
      <c r="V63" s="21">
        <f ca="1"/>
        <v>0</v>
      </c>
      <c r="W63" s="21">
        <f ca="1"/>
        <v>1</v>
      </c>
      <c r="X63" s="21">
        <f ca="1"/>
        <v>0</v>
      </c>
      <c r="Y63" s="21">
        <f ca="1"/>
        <v>0</v>
      </c>
      <c r="Z63" s="21">
        <f ca="1"/>
        <v>0</v>
      </c>
      <c r="AA63" s="21">
        <f ca="1"/>
        <v>0</v>
      </c>
      <c r="AB63" s="21">
        <f ca="1"/>
        <v>1</v>
      </c>
      <c r="AC63" s="21" t="str">
        <f ca="1"/>
        <v/>
      </c>
      <c r="AD63" s="21" t="str">
        <f ca="1"/>
        <v/>
      </c>
      <c r="AE63" s="21" t="str">
        <f ca="1"/>
        <v/>
      </c>
      <c r="AF63" s="21" t="str">
        <f ca="1"/>
        <v/>
      </c>
      <c r="AG63" s="21" t="str">
        <f ca="1"/>
        <v/>
      </c>
      <c r="AH63" s="21" t="str">
        <f ca="1"/>
        <v/>
      </c>
      <c r="AI63" s="21" t="str">
        <f ca="1"/>
        <v/>
      </c>
      <c r="AJ63" s="21" t="str">
        <f ca="1"/>
        <v/>
      </c>
      <c r="AK63" s="21" t="str">
        <f ca="1"/>
        <v/>
      </c>
      <c r="AL63" s="21" t="str">
        <f ca="1"/>
        <v/>
      </c>
      <c r="AM63" s="21" t="str">
        <f ca="1"/>
        <v/>
      </c>
      <c r="AN63" s="21" t="str">
        <f ca="1"/>
        <v/>
      </c>
      <c r="AO63" s="21" t="str">
        <f ca="1"/>
        <v/>
      </c>
      <c r="AQ63" s="30">
        <f t="shared" ca="1" si="24"/>
        <v>67948</v>
      </c>
      <c r="AS63" s="8">
        <f ca="1">IF(A63,MMULT(ExpandedModelMatrix ThisRow,ExpandedParameters),MMULT(ModelMatrix ThisRow,Parameters))</f>
        <v>11.126497985739196</v>
      </c>
      <c r="AT63" s="37">
        <f ca="1"/>
        <v>67947.999999999593</v>
      </c>
      <c r="AV63" s="31">
        <v>0.99999999999999623</v>
      </c>
      <c r="AW63" s="31" t="b">
        <v>0</v>
      </c>
      <c r="AX63" s="41">
        <f t="shared" si="30"/>
        <v>5</v>
      </c>
      <c r="AY63" s="41">
        <f t="shared" si="31"/>
        <v>44</v>
      </c>
      <c r="AZ63" s="41">
        <v>44</v>
      </c>
      <c r="BC63" s="37">
        <f ca="1"/>
        <v>260.66837169092759</v>
      </c>
      <c r="BD63" s="37">
        <f ca="1"/>
        <v>1.5631111045469927E-12</v>
      </c>
      <c r="BE63" s="37" t="str">
        <f ca="1"/>
        <v/>
      </c>
      <c r="BF63" s="39" t="str">
        <f ca="1"/>
        <v/>
      </c>
      <c r="BH63" s="19">
        <v>6</v>
      </c>
      <c r="BI63" s="19">
        <v>7</v>
      </c>
      <c r="BJ63" t="b">
        <v>1</v>
      </c>
      <c r="BK63" s="42">
        <v>2</v>
      </c>
      <c r="BL63" s="42">
        <f ca="1"/>
        <v>4</v>
      </c>
      <c r="BM63" s="42">
        <f ca="1"/>
        <v>5</v>
      </c>
      <c r="BN63" s="44">
        <f ca="1"/>
        <v>1220617.7559371565</v>
      </c>
      <c r="BO63" s="45">
        <f ca="1"/>
        <v>-0.24598961529860197</v>
      </c>
      <c r="BP63">
        <f ca="1"/>
        <v>1.7751008138736275E-2</v>
      </c>
      <c r="BQ63" s="42">
        <v>6</v>
      </c>
      <c r="BR63" s="45">
        <f t="shared" ca="1" si="25"/>
        <v>5.4172614585720515E-2</v>
      </c>
      <c r="BS63" s="45">
        <f t="shared" ca="1" si="26"/>
        <v>5.1669112027044287E-2</v>
      </c>
      <c r="BT63" s="45">
        <f t="shared" ca="1" si="27"/>
        <v>0.13703266353959451</v>
      </c>
      <c r="BU63" s="42"/>
      <c r="BV63" s="48"/>
    </row>
    <row r="64" spans="1:75" x14ac:dyDescent="0.25">
      <c r="A64" s="19" t="b">
        <f t="shared" si="21"/>
        <v>0</v>
      </c>
      <c r="B64" s="19">
        <v>7</v>
      </c>
      <c r="C64" s="21">
        <f t="shared" si="28"/>
        <v>2</v>
      </c>
      <c r="D64" s="21">
        <f t="shared" ca="1" si="29"/>
        <v>4</v>
      </c>
      <c r="F64" s="21">
        <v>0</v>
      </c>
      <c r="G64" s="21">
        <v>1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f ca="1"/>
        <v>0</v>
      </c>
      <c r="P64" s="21">
        <f ca="1"/>
        <v>0</v>
      </c>
      <c r="Q64" s="21">
        <f ca="1"/>
        <v>0</v>
      </c>
      <c r="R64" s="21">
        <f ca="1"/>
        <v>0</v>
      </c>
      <c r="S64" s="21">
        <f ca="1"/>
        <v>0</v>
      </c>
      <c r="T64" s="21">
        <f ca="1"/>
        <v>0</v>
      </c>
      <c r="U64" s="21">
        <f ca="1"/>
        <v>0</v>
      </c>
      <c r="V64" s="21">
        <f ca="1"/>
        <v>0</v>
      </c>
      <c r="W64" s="21">
        <f ca="1"/>
        <v>0</v>
      </c>
      <c r="X64" s="21">
        <f ca="1"/>
        <v>1</v>
      </c>
      <c r="Y64" s="21">
        <f ca="1"/>
        <v>0</v>
      </c>
      <c r="Z64" s="21">
        <f ca="1"/>
        <v>0</v>
      </c>
      <c r="AA64" s="21">
        <f ca="1"/>
        <v>0</v>
      </c>
      <c r="AB64" s="21">
        <f ca="1"/>
        <v>0</v>
      </c>
      <c r="AC64" s="21" t="str">
        <f ca="1"/>
        <v/>
      </c>
      <c r="AD64" s="21" t="str">
        <f ca="1"/>
        <v/>
      </c>
      <c r="AE64" s="21" t="str">
        <f ca="1"/>
        <v/>
      </c>
      <c r="AF64" s="21" t="str">
        <f ca="1"/>
        <v/>
      </c>
      <c r="AG64" s="21" t="str">
        <f ca="1"/>
        <v/>
      </c>
      <c r="AH64" s="21" t="str">
        <f ca="1"/>
        <v/>
      </c>
      <c r="AI64" s="21" t="str">
        <f ca="1"/>
        <v/>
      </c>
      <c r="AJ64" s="21" t="str">
        <f ca="1"/>
        <v/>
      </c>
      <c r="AK64" s="21" t="str">
        <f ca="1"/>
        <v/>
      </c>
      <c r="AL64" s="21" t="str">
        <f ca="1"/>
        <v/>
      </c>
      <c r="AM64" s="21" t="str">
        <f ca="1"/>
        <v/>
      </c>
      <c r="AN64" s="21" t="str">
        <f ca="1"/>
        <v/>
      </c>
      <c r="AO64" s="21" t="str">
        <f ca="1"/>
        <v/>
      </c>
      <c r="AQ64" s="30">
        <f t="shared" ca="1" si="24"/>
        <v>1183289</v>
      </c>
      <c r="AS64" s="8">
        <f ca="1">IF(A64,MMULT(ExpandedModelMatrix ThisRow,ExpandedParameters),MMULT(ModelMatrix ThisRow,Parameters))</f>
        <v>14.014867645879367</v>
      </c>
      <c r="AT64" s="37">
        <f ca="1"/>
        <v>1220617.7559371565</v>
      </c>
      <c r="AV64" s="31">
        <v>0.64829501973462722</v>
      </c>
      <c r="AW64" s="31" t="b">
        <v>1</v>
      </c>
      <c r="AX64" s="41">
        <f t="shared" si="30"/>
        <v>6</v>
      </c>
      <c r="AY64" s="41">
        <f t="shared" si="31"/>
        <v>44</v>
      </c>
      <c r="AZ64" s="41">
        <v>6</v>
      </c>
      <c r="BC64" s="37">
        <f ca="1"/>
        <v>1104.815711300829</v>
      </c>
      <c r="BD64" s="37">
        <f ca="1"/>
        <v>-33.787314531583718</v>
      </c>
      <c r="BE64" s="37">
        <f ca="1"/>
        <v>-56.972386999586547</v>
      </c>
      <c r="BF64" s="39">
        <f ca="1"/>
        <v>-0.24598961529860197</v>
      </c>
      <c r="BH64" s="19">
        <v>7</v>
      </c>
      <c r="BI64" s="19">
        <v>8</v>
      </c>
      <c r="BJ64" t="b">
        <v>1</v>
      </c>
      <c r="BK64" s="42">
        <v>2</v>
      </c>
      <c r="BL64" s="42">
        <f ca="1"/>
        <v>5</v>
      </c>
      <c r="BM64" s="42">
        <f ca="1"/>
        <v>6</v>
      </c>
      <c r="BN64" s="44">
        <f ca="1"/>
        <v>546951.02542098123</v>
      </c>
      <c r="BO64" s="45">
        <f ca="1"/>
        <v>-0.79965738693417465</v>
      </c>
      <c r="BP64">
        <f ca="1"/>
        <v>1.8470952201033539E-3</v>
      </c>
      <c r="BQ64" s="42">
        <v>7</v>
      </c>
      <c r="BR64" s="45">
        <f t="shared" ca="1" si="25"/>
        <v>4.961221328482035E-3</v>
      </c>
      <c r="BS64" s="45">
        <f t="shared" ca="1" si="26"/>
        <v>1.0327116014038462E-2</v>
      </c>
      <c r="BT64" s="45">
        <f t="shared" ca="1" si="27"/>
        <v>-0.14391738826812808</v>
      </c>
      <c r="BU64" s="42"/>
      <c r="BV64" s="48"/>
    </row>
    <row r="65" spans="1:74" x14ac:dyDescent="0.25">
      <c r="A65" s="19" t="b">
        <f t="shared" si="21"/>
        <v>0</v>
      </c>
      <c r="B65" s="19">
        <v>8</v>
      </c>
      <c r="C65" s="21">
        <f t="shared" si="28"/>
        <v>2</v>
      </c>
      <c r="D65" s="21">
        <f t="shared" ca="1" si="29"/>
        <v>5</v>
      </c>
      <c r="F65" s="21">
        <v>0</v>
      </c>
      <c r="G65" s="21">
        <v>1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f ca="1"/>
        <v>0</v>
      </c>
      <c r="P65" s="21">
        <f ca="1"/>
        <v>0</v>
      </c>
      <c r="Q65" s="21">
        <f ca="1"/>
        <v>0</v>
      </c>
      <c r="R65" s="21">
        <f ca="1"/>
        <v>1</v>
      </c>
      <c r="S65" s="21">
        <f ca="1"/>
        <v>0</v>
      </c>
      <c r="T65" s="21">
        <f ca="1"/>
        <v>0</v>
      </c>
      <c r="U65" s="21">
        <f ca="1"/>
        <v>0</v>
      </c>
      <c r="V65" s="21">
        <f ca="1"/>
        <v>0</v>
      </c>
      <c r="W65" s="21">
        <f ca="1"/>
        <v>0</v>
      </c>
      <c r="X65" s="21">
        <f ca="1"/>
        <v>0</v>
      </c>
      <c r="Y65" s="21">
        <f ca="1"/>
        <v>1</v>
      </c>
      <c r="Z65" s="21">
        <f ca="1"/>
        <v>0</v>
      </c>
      <c r="AA65" s="21">
        <f ca="1"/>
        <v>0</v>
      </c>
      <c r="AB65" s="21">
        <f ca="1"/>
        <v>0</v>
      </c>
      <c r="AC65" s="21" t="str">
        <f ca="1"/>
        <v/>
      </c>
      <c r="AD65" s="21" t="str">
        <f ca="1"/>
        <v/>
      </c>
      <c r="AE65" s="21" t="str">
        <f ca="1"/>
        <v/>
      </c>
      <c r="AF65" s="21" t="str">
        <f ca="1"/>
        <v/>
      </c>
      <c r="AG65" s="21" t="str">
        <f ca="1"/>
        <v/>
      </c>
      <c r="AH65" s="21" t="str">
        <f ca="1"/>
        <v/>
      </c>
      <c r="AI65" s="21" t="str">
        <f ca="1"/>
        <v/>
      </c>
      <c r="AJ65" s="21" t="str">
        <f ca="1"/>
        <v/>
      </c>
      <c r="AK65" s="21" t="str">
        <f ca="1"/>
        <v/>
      </c>
      <c r="AL65" s="21" t="str">
        <f ca="1"/>
        <v/>
      </c>
      <c r="AM65" s="21" t="str">
        <f ca="1"/>
        <v/>
      </c>
      <c r="AN65" s="21" t="str">
        <f ca="1"/>
        <v/>
      </c>
      <c r="AO65" s="21" t="str">
        <f ca="1"/>
        <v/>
      </c>
      <c r="AQ65" s="30">
        <f t="shared" ca="1" si="24"/>
        <v>445745</v>
      </c>
      <c r="AS65" s="8">
        <f ca="1">IF(A65,MMULT(ExpandedModelMatrix ThisRow,ExpandedParameters),MMULT(ModelMatrix ThisRow,Parameters))</f>
        <v>13.212114544344573</v>
      </c>
      <c r="AT65" s="37">
        <f ca="1"/>
        <v>546951.02542098123</v>
      </c>
      <c r="AV65" s="31">
        <v>0.45403964624736165</v>
      </c>
      <c r="AW65" s="31" t="b">
        <v>1</v>
      </c>
      <c r="AX65" s="41">
        <f t="shared" si="30"/>
        <v>7</v>
      </c>
      <c r="AY65" s="41">
        <f t="shared" si="31"/>
        <v>44</v>
      </c>
      <c r="AZ65" s="41">
        <v>7</v>
      </c>
      <c r="BC65" s="37">
        <f ca="1"/>
        <v>739.56137366751466</v>
      </c>
      <c r="BD65" s="37">
        <f ca="1"/>
        <v>-136.84601308894281</v>
      </c>
      <c r="BE65" s="37">
        <f ca="1"/>
        <v>-185.20452605362826</v>
      </c>
      <c r="BF65" s="39">
        <f ca="1"/>
        <v>-0.79965738693417465</v>
      </c>
      <c r="BH65" s="19">
        <v>8</v>
      </c>
      <c r="BI65" s="19">
        <v>9</v>
      </c>
      <c r="BJ65" t="b">
        <v>1</v>
      </c>
      <c r="BK65" s="42">
        <v>2</v>
      </c>
      <c r="BL65" s="42">
        <f ca="1"/>
        <v>6</v>
      </c>
      <c r="BM65" s="42">
        <f ca="1"/>
        <v>7</v>
      </c>
      <c r="BN65" s="44">
        <f ca="1"/>
        <v>471008.02868489176</v>
      </c>
      <c r="BO65" s="45">
        <f ca="1"/>
        <v>-1.2646437810405085</v>
      </c>
      <c r="BP65">
        <f ca="1"/>
        <v>5.4234221987326317E-5</v>
      </c>
      <c r="BQ65" s="42">
        <v>8</v>
      </c>
      <c r="BR65" s="45">
        <f t="shared" ca="1" si="25"/>
        <v>-3.2750720297103054E-2</v>
      </c>
      <c r="BS65" s="45">
        <f t="shared" ca="1" si="26"/>
        <v>-1.4229627327726748E-2</v>
      </c>
      <c r="BT65" s="45">
        <f t="shared" ca="1" si="27"/>
        <v>-2.1489020777969541E-2</v>
      </c>
      <c r="BU65" s="42"/>
      <c r="BV65" s="48"/>
    </row>
    <row r="66" spans="1:74" x14ac:dyDescent="0.25">
      <c r="A66" s="19" t="b">
        <f t="shared" si="21"/>
        <v>0</v>
      </c>
      <c r="B66" s="19">
        <v>9</v>
      </c>
      <c r="C66" s="21">
        <f t="shared" si="28"/>
        <v>2</v>
      </c>
      <c r="D66" s="21">
        <f t="shared" ca="1" si="29"/>
        <v>6</v>
      </c>
      <c r="F66" s="21">
        <v>0</v>
      </c>
      <c r="G66" s="21">
        <v>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f ca="1"/>
        <v>0</v>
      </c>
      <c r="P66" s="21">
        <f ca="1"/>
        <v>0</v>
      </c>
      <c r="Q66" s="21">
        <f ca="1"/>
        <v>0</v>
      </c>
      <c r="R66" s="21">
        <f ca="1"/>
        <v>0</v>
      </c>
      <c r="S66" s="21">
        <f ca="1"/>
        <v>1</v>
      </c>
      <c r="T66" s="21">
        <f ca="1"/>
        <v>0</v>
      </c>
      <c r="U66" s="21">
        <f ca="1"/>
        <v>0</v>
      </c>
      <c r="V66" s="21">
        <f ca="1"/>
        <v>0</v>
      </c>
      <c r="W66" s="21">
        <f ca="1"/>
        <v>0</v>
      </c>
      <c r="X66" s="21">
        <f ca="1"/>
        <v>0</v>
      </c>
      <c r="Y66" s="21">
        <f ca="1"/>
        <v>0</v>
      </c>
      <c r="Z66" s="21">
        <f ca="1"/>
        <v>1</v>
      </c>
      <c r="AA66" s="21">
        <f ca="1"/>
        <v>0</v>
      </c>
      <c r="AB66" s="21">
        <f ca="1"/>
        <v>0</v>
      </c>
      <c r="AC66" s="21" t="str">
        <f ca="1"/>
        <v/>
      </c>
      <c r="AD66" s="21" t="str">
        <f ca="1"/>
        <v/>
      </c>
      <c r="AE66" s="21" t="str">
        <f ca="1"/>
        <v/>
      </c>
      <c r="AF66" s="21" t="str">
        <f ca="1"/>
        <v/>
      </c>
      <c r="AG66" s="21" t="str">
        <f ca="1"/>
        <v/>
      </c>
      <c r="AH66" s="21" t="str">
        <f ca="1"/>
        <v/>
      </c>
      <c r="AI66" s="21" t="str">
        <f ca="1"/>
        <v/>
      </c>
      <c r="AJ66" s="21" t="str">
        <f ca="1"/>
        <v/>
      </c>
      <c r="AK66" s="21" t="str">
        <f ca="1"/>
        <v/>
      </c>
      <c r="AL66" s="21" t="str">
        <f ca="1"/>
        <v/>
      </c>
      <c r="AM66" s="21" t="str">
        <f ca="1"/>
        <v/>
      </c>
      <c r="AN66" s="21" t="str">
        <f ca="1"/>
        <v/>
      </c>
      <c r="AO66" s="21" t="str">
        <f ca="1"/>
        <v/>
      </c>
      <c r="AQ66" s="30">
        <f t="shared" ca="1" si="24"/>
        <v>320996</v>
      </c>
      <c r="AS66" s="8">
        <f ca="1">IF(A66,MMULT(ExpandedModelMatrix ThisRow,ExpandedParameters),MMULT(ModelMatrix ThisRow,Parameters))</f>
        <v>13.062630418893383</v>
      </c>
      <c r="AT66" s="37">
        <f ca="1"/>
        <v>471008.02868489176</v>
      </c>
      <c r="AV66" s="31">
        <v>0.44308085422043708</v>
      </c>
      <c r="AW66" s="31" t="b">
        <v>1</v>
      </c>
      <c r="AX66" s="41">
        <f t="shared" si="30"/>
        <v>8</v>
      </c>
      <c r="AY66" s="41">
        <f t="shared" si="31"/>
        <v>44</v>
      </c>
      <c r="AZ66" s="41">
        <v>8</v>
      </c>
      <c r="BC66" s="37">
        <f ca="1"/>
        <v>686.30024674692618</v>
      </c>
      <c r="BD66" s="37">
        <f ca="1"/>
        <v>-218.58075878006909</v>
      </c>
      <c r="BE66" s="37">
        <f ca="1"/>
        <v>-292.89762831085545</v>
      </c>
      <c r="BF66" s="39">
        <f ca="1"/>
        <v>-1.2646437810405085</v>
      </c>
      <c r="BH66" s="19">
        <v>9</v>
      </c>
      <c r="BI66" s="19">
        <v>10</v>
      </c>
      <c r="BJ66" t="b">
        <v>1</v>
      </c>
      <c r="BK66" s="42">
        <v>2</v>
      </c>
      <c r="BL66" s="42">
        <f ca="1"/>
        <v>7</v>
      </c>
      <c r="BM66" s="42">
        <f ca="1"/>
        <v>8</v>
      </c>
      <c r="BN66" s="44">
        <f ca="1"/>
        <v>299440.86199595447</v>
      </c>
      <c r="BO66" s="45">
        <f ca="1"/>
        <v>2.2561144082835245</v>
      </c>
      <c r="BP66">
        <f ca="1"/>
        <v>-3.9961205827196596E-3</v>
      </c>
      <c r="BQ66" s="42">
        <v>9</v>
      </c>
      <c r="BR66" s="45">
        <f t="shared" ca="1" si="25"/>
        <v>4.4729844828061971E-14</v>
      </c>
      <c r="BS66" s="45">
        <f t="shared" ca="1" si="26"/>
        <v>-2.3536728122053319E-14</v>
      </c>
      <c r="BT66" s="45">
        <f t="shared" ca="1" si="27"/>
        <v>2.6298753065543065E-2</v>
      </c>
      <c r="BU66" s="42"/>
      <c r="BV66" s="48"/>
    </row>
    <row r="67" spans="1:74" x14ac:dyDescent="0.25">
      <c r="A67" s="19" t="b">
        <f t="shared" si="21"/>
        <v>0</v>
      </c>
      <c r="B67" s="19">
        <v>10</v>
      </c>
      <c r="C67" s="21">
        <f t="shared" si="28"/>
        <v>2</v>
      </c>
      <c r="D67" s="21">
        <f t="shared" ca="1" si="29"/>
        <v>7</v>
      </c>
      <c r="F67" s="21">
        <v>0</v>
      </c>
      <c r="G67" s="21">
        <v>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f ca="1"/>
        <v>0</v>
      </c>
      <c r="P67" s="21">
        <f ca="1"/>
        <v>0</v>
      </c>
      <c r="Q67" s="21">
        <f ca="1"/>
        <v>0</v>
      </c>
      <c r="R67" s="21">
        <f ca="1"/>
        <v>0</v>
      </c>
      <c r="S67" s="21">
        <f ca="1"/>
        <v>0</v>
      </c>
      <c r="T67" s="21">
        <f ca="1"/>
        <v>1</v>
      </c>
      <c r="U67" s="21">
        <f ca="1"/>
        <v>0</v>
      </c>
      <c r="V67" s="21">
        <f ca="1"/>
        <v>0</v>
      </c>
      <c r="W67" s="21">
        <f ca="1"/>
        <v>0</v>
      </c>
      <c r="X67" s="21">
        <f ca="1"/>
        <v>0</v>
      </c>
      <c r="Y67" s="21">
        <f ca="1"/>
        <v>0</v>
      </c>
      <c r="Z67" s="21">
        <f ca="1"/>
        <v>0</v>
      </c>
      <c r="AA67" s="21">
        <f ca="1"/>
        <v>1</v>
      </c>
      <c r="AB67" s="21">
        <f ca="1"/>
        <v>0</v>
      </c>
      <c r="AC67" s="21" t="str">
        <f ca="1"/>
        <v/>
      </c>
      <c r="AD67" s="21" t="str">
        <f ca="1"/>
        <v/>
      </c>
      <c r="AE67" s="21" t="str">
        <f ca="1"/>
        <v/>
      </c>
      <c r="AF67" s="21" t="str">
        <f ca="1"/>
        <v/>
      </c>
      <c r="AG67" s="21" t="str">
        <f ca="1"/>
        <v/>
      </c>
      <c r="AH67" s="21" t="str">
        <f ca="1"/>
        <v/>
      </c>
      <c r="AI67" s="21" t="str">
        <f ca="1"/>
        <v/>
      </c>
      <c r="AJ67" s="21" t="str">
        <f ca="1"/>
        <v/>
      </c>
      <c r="AK67" s="21" t="str">
        <f ca="1"/>
        <v/>
      </c>
      <c r="AL67" s="21" t="str">
        <f ca="1"/>
        <v/>
      </c>
      <c r="AM67" s="21" t="str">
        <f ca="1"/>
        <v/>
      </c>
      <c r="AN67" s="21" t="str">
        <f ca="1"/>
        <v/>
      </c>
      <c r="AO67" s="21" t="str">
        <f ca="1"/>
        <v/>
      </c>
      <c r="AQ67" s="30">
        <f t="shared" ca="1" si="24"/>
        <v>527804</v>
      </c>
      <c r="AS67" s="8">
        <f ca="1">IF(A67,MMULT(ExpandedModelMatrix ThisRow,ExpandedParameters),MMULT(ModelMatrix ThisRow,Parameters))</f>
        <v>12.609672221267576</v>
      </c>
      <c r="AT67" s="37">
        <f ca="1"/>
        <v>299440.86199595447</v>
      </c>
      <c r="AV67" s="31">
        <v>0.36214286617014868</v>
      </c>
      <c r="AW67" s="31" t="b">
        <v>1</v>
      </c>
      <c r="AX67" s="41">
        <f t="shared" si="30"/>
        <v>9</v>
      </c>
      <c r="AY67" s="41">
        <f t="shared" si="31"/>
        <v>44</v>
      </c>
      <c r="AZ67" s="41">
        <v>9</v>
      </c>
      <c r="BC67" s="37">
        <f ca="1"/>
        <v>547.21189862424819</v>
      </c>
      <c r="BD67" s="37">
        <f ca="1"/>
        <v>417.32122159290753</v>
      </c>
      <c r="BE67" s="37">
        <f ca="1"/>
        <v>522.52703037095512</v>
      </c>
      <c r="BF67" s="39">
        <f ca="1"/>
        <v>2.2561144082835245</v>
      </c>
      <c r="BH67" s="19">
        <v>10</v>
      </c>
      <c r="BI67" s="19">
        <v>11</v>
      </c>
      <c r="BJ67" t="b">
        <v>1</v>
      </c>
      <c r="BK67" s="42">
        <v>2</v>
      </c>
      <c r="BL67" s="42">
        <f ca="1"/>
        <v>8</v>
      </c>
      <c r="BM67" s="42">
        <f ca="1"/>
        <v>9</v>
      </c>
      <c r="BN67" s="44">
        <f ca="1"/>
        <v>250754.22157655275</v>
      </c>
      <c r="BO67" s="45">
        <f ca="1"/>
        <v>0.17994738235224145</v>
      </c>
      <c r="BP67">
        <f ca="1"/>
        <v>-5.1455139763011866E-3</v>
      </c>
      <c r="BQ67" s="42">
        <v>10</v>
      </c>
      <c r="BR67" s="45" t="str">
        <f t="shared" si="25"/>
        <v/>
      </c>
      <c r="BS67" s="45" t="str">
        <f t="shared" ca="1" si="26"/>
        <v/>
      </c>
      <c r="BT67" s="45">
        <f t="shared" ca="1" si="27"/>
        <v>2.2767671114557051E-2</v>
      </c>
      <c r="BU67" s="42"/>
      <c r="BV67" s="48"/>
    </row>
    <row r="68" spans="1:74" x14ac:dyDescent="0.25">
      <c r="A68" s="19" t="b">
        <f t="shared" si="21"/>
        <v>0</v>
      </c>
      <c r="B68" s="19">
        <v>11</v>
      </c>
      <c r="C68" s="21">
        <f t="shared" si="28"/>
        <v>2</v>
      </c>
      <c r="D68" s="21">
        <f t="shared" ca="1" si="29"/>
        <v>8</v>
      </c>
      <c r="F68" s="21">
        <v>0</v>
      </c>
      <c r="G68" s="21">
        <v>1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f ca="1"/>
        <v>0</v>
      </c>
      <c r="P68" s="21">
        <f ca="1"/>
        <v>0</v>
      </c>
      <c r="Q68" s="21">
        <f ca="1"/>
        <v>0</v>
      </c>
      <c r="R68" s="21">
        <f ca="1"/>
        <v>0</v>
      </c>
      <c r="S68" s="21">
        <f ca="1"/>
        <v>0</v>
      </c>
      <c r="T68" s="21">
        <f ca="1"/>
        <v>0</v>
      </c>
      <c r="U68" s="21">
        <f ca="1"/>
        <v>1</v>
      </c>
      <c r="V68" s="21">
        <f ca="1"/>
        <v>0</v>
      </c>
      <c r="W68" s="21">
        <f ca="1"/>
        <v>0</v>
      </c>
      <c r="X68" s="21">
        <f ca="1"/>
        <v>0</v>
      </c>
      <c r="Y68" s="21">
        <f ca="1"/>
        <v>0</v>
      </c>
      <c r="Z68" s="21">
        <f ca="1"/>
        <v>0</v>
      </c>
      <c r="AA68" s="21">
        <f ca="1"/>
        <v>0</v>
      </c>
      <c r="AB68" s="21">
        <f ca="1"/>
        <v>0</v>
      </c>
      <c r="AC68" s="21" t="str">
        <f ca="1"/>
        <v/>
      </c>
      <c r="AD68" s="21" t="str">
        <f ca="1"/>
        <v/>
      </c>
      <c r="AE68" s="21" t="str">
        <f ca="1"/>
        <v/>
      </c>
      <c r="AF68" s="21" t="str">
        <f ca="1"/>
        <v/>
      </c>
      <c r="AG68" s="21" t="str">
        <f ca="1"/>
        <v/>
      </c>
      <c r="AH68" s="21" t="str">
        <f ca="1"/>
        <v/>
      </c>
      <c r="AI68" s="21" t="str">
        <f ca="1"/>
        <v/>
      </c>
      <c r="AJ68" s="21" t="str">
        <f ca="1"/>
        <v/>
      </c>
      <c r="AK68" s="21" t="str">
        <f ca="1"/>
        <v/>
      </c>
      <c r="AL68" s="21" t="str">
        <f ca="1"/>
        <v/>
      </c>
      <c r="AM68" s="21" t="str">
        <f ca="1"/>
        <v/>
      </c>
      <c r="AN68" s="21" t="str">
        <f ca="1"/>
        <v/>
      </c>
      <c r="AO68" s="21" t="str">
        <f ca="1"/>
        <v/>
      </c>
      <c r="AQ68" s="30">
        <f t="shared" ca="1" si="24"/>
        <v>266172</v>
      </c>
      <c r="AS68" s="8">
        <f ca="1">IF(A68,MMULT(ExpandedModelMatrix ThisRow,ExpandedParameters),MMULT(ModelMatrix ThisRow,Parameters))</f>
        <v>12.432228541481276</v>
      </c>
      <c r="AT68" s="37">
        <f ca="1"/>
        <v>250754.22157655275</v>
      </c>
      <c r="AV68" s="31">
        <v>0.45423083540601961</v>
      </c>
      <c r="AW68" s="31" t="b">
        <v>1</v>
      </c>
      <c r="AX68" s="41">
        <f t="shared" si="30"/>
        <v>10</v>
      </c>
      <c r="AY68" s="41">
        <f t="shared" si="31"/>
        <v>44</v>
      </c>
      <c r="AZ68" s="41">
        <v>10</v>
      </c>
      <c r="BC68" s="37">
        <f ca="1"/>
        <v>500.75365358282983</v>
      </c>
      <c r="BD68" s="37">
        <f ca="1"/>
        <v>30.789148143273586</v>
      </c>
      <c r="BE68" s="37">
        <f ca="1"/>
        <v>41.676685800291729</v>
      </c>
      <c r="BF68" s="39">
        <f ca="1"/>
        <v>0.17994738235224145</v>
      </c>
      <c r="BH68" s="19">
        <v>11</v>
      </c>
      <c r="BI68" s="19">
        <v>12</v>
      </c>
      <c r="BJ68" t="b">
        <v>1</v>
      </c>
      <c r="BK68" s="42">
        <v>2</v>
      </c>
      <c r="BL68" s="42">
        <f ca="1"/>
        <v>9</v>
      </c>
      <c r="BM68" s="42">
        <f ca="1"/>
        <v>10</v>
      </c>
      <c r="BN68" s="44">
        <f ca="1"/>
        <v>380280.10638446605</v>
      </c>
      <c r="BO68" s="45">
        <f ca="1"/>
        <v>0.5446744169947122</v>
      </c>
      <c r="BP68" s="42">
        <f ca="1"/>
        <v>-2.0876690518300788E-3</v>
      </c>
      <c r="BQ68" s="42"/>
      <c r="BR68" s="42"/>
      <c r="BS68" s="42"/>
      <c r="BT68" s="42"/>
      <c r="BU68" s="42"/>
      <c r="BV68" s="48"/>
    </row>
    <row r="69" spans="1:74" x14ac:dyDescent="0.25">
      <c r="A69" s="19" t="b">
        <f t="shared" si="21"/>
        <v>0</v>
      </c>
      <c r="B69" s="19">
        <v>12</v>
      </c>
      <c r="C69" s="21">
        <f t="shared" si="28"/>
        <v>2</v>
      </c>
      <c r="D69" s="21">
        <f t="shared" ca="1" si="29"/>
        <v>9</v>
      </c>
      <c r="F69" s="21">
        <v>0</v>
      </c>
      <c r="G69" s="21">
        <v>1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f ca="1"/>
        <v>0</v>
      </c>
      <c r="P69" s="21">
        <f ca="1"/>
        <v>0</v>
      </c>
      <c r="Q69" s="21">
        <f ca="1"/>
        <v>0</v>
      </c>
      <c r="R69" s="21">
        <f ca="1"/>
        <v>0</v>
      </c>
      <c r="S69" s="21">
        <f ca="1"/>
        <v>0</v>
      </c>
      <c r="T69" s="21">
        <f ca="1"/>
        <v>0</v>
      </c>
      <c r="U69" s="21">
        <f ca="1"/>
        <v>0</v>
      </c>
      <c r="V69" s="21">
        <f ca="1"/>
        <v>1</v>
      </c>
      <c r="W69" s="21">
        <f ca="1"/>
        <v>0</v>
      </c>
      <c r="X69" s="21">
        <f ca="1"/>
        <v>0</v>
      </c>
      <c r="Y69" s="21">
        <f ca="1"/>
        <v>0</v>
      </c>
      <c r="Z69" s="21">
        <f ca="1"/>
        <v>0</v>
      </c>
      <c r="AA69" s="21">
        <f ca="1"/>
        <v>0</v>
      </c>
      <c r="AB69" s="21">
        <f ca="1"/>
        <v>1</v>
      </c>
      <c r="AC69" s="21" t="str">
        <f ca="1"/>
        <v/>
      </c>
      <c r="AD69" s="21" t="str">
        <f ca="1"/>
        <v/>
      </c>
      <c r="AE69" s="21" t="str">
        <f ca="1"/>
        <v/>
      </c>
      <c r="AF69" s="21" t="str">
        <f ca="1"/>
        <v/>
      </c>
      <c r="AG69" s="21" t="str">
        <f ca="1"/>
        <v/>
      </c>
      <c r="AH69" s="21" t="str">
        <f ca="1"/>
        <v/>
      </c>
      <c r="AI69" s="21" t="str">
        <f ca="1"/>
        <v/>
      </c>
      <c r="AJ69" s="21" t="str">
        <f ca="1"/>
        <v/>
      </c>
      <c r="AK69" s="21" t="str">
        <f ca="1"/>
        <v/>
      </c>
      <c r="AL69" s="21" t="str">
        <f ca="1"/>
        <v/>
      </c>
      <c r="AM69" s="21" t="str">
        <f ca="1"/>
        <v/>
      </c>
      <c r="AN69" s="21" t="str">
        <f ca="1"/>
        <v/>
      </c>
      <c r="AO69" s="21" t="str">
        <f ca="1"/>
        <v/>
      </c>
      <c r="AQ69" s="30">
        <f t="shared" ca="1" si="24"/>
        <v>425046</v>
      </c>
      <c r="AS69" s="8">
        <f ca="1">IF(A69,MMULT(ExpandedModelMatrix ThisRow,ExpandedParameters),MMULT(ModelMatrix ThisRow,Parameters))</f>
        <v>12.848663382225915</v>
      </c>
      <c r="AT69" s="37">
        <f ca="1"/>
        <v>380280.10638446605</v>
      </c>
      <c r="AV69" s="31">
        <v>0.6688523551509814</v>
      </c>
      <c r="AW69" s="31" t="b">
        <v>1</v>
      </c>
      <c r="AX69" s="41">
        <f t="shared" si="30"/>
        <v>11</v>
      </c>
      <c r="AY69" s="41">
        <f t="shared" si="31"/>
        <v>44</v>
      </c>
      <c r="AZ69" s="41">
        <v>11</v>
      </c>
      <c r="BC69" s="37">
        <f ca="1"/>
        <v>616.66855472325335</v>
      </c>
      <c r="BD69" s="37">
        <f ca="1"/>
        <v>72.593118738839948</v>
      </c>
      <c r="BE69" s="37">
        <f ca="1"/>
        <v>126.14923453629744</v>
      </c>
      <c r="BF69" s="39">
        <f ca="1"/>
        <v>0.5446744169947122</v>
      </c>
      <c r="BH69" s="19">
        <v>12</v>
      </c>
      <c r="BI69" s="19">
        <v>13</v>
      </c>
      <c r="BJ69" t="b">
        <v>1</v>
      </c>
      <c r="BK69" s="42">
        <v>3</v>
      </c>
      <c r="BL69" s="42">
        <f ca="1"/>
        <v>3</v>
      </c>
      <c r="BM69" s="42">
        <f ca="1"/>
        <v>5</v>
      </c>
      <c r="BN69" s="44">
        <f ca="1"/>
        <v>1069795.5658999188</v>
      </c>
      <c r="BO69" s="45">
        <f ca="1"/>
        <v>-0.9259309646364049</v>
      </c>
      <c r="BP69" s="42">
        <f ca="1"/>
        <v>1.4190400396222651E-2</v>
      </c>
      <c r="BQ69" s="42"/>
      <c r="BR69" s="42"/>
      <c r="BS69" s="42"/>
      <c r="BT69" s="42"/>
      <c r="BU69" s="42"/>
      <c r="BV69" s="48"/>
    </row>
    <row r="70" spans="1:74" x14ac:dyDescent="0.25">
      <c r="A70" s="19" t="b">
        <f t="shared" si="21"/>
        <v>0</v>
      </c>
      <c r="B70" s="19">
        <v>13</v>
      </c>
      <c r="C70" s="21">
        <f t="shared" si="28"/>
        <v>3</v>
      </c>
      <c r="D70" s="21">
        <f t="shared" ca="1" si="29"/>
        <v>3</v>
      </c>
      <c r="F70" s="21">
        <v>0</v>
      </c>
      <c r="G70" s="21">
        <v>0</v>
      </c>
      <c r="H70" s="21">
        <v>1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f ca="1"/>
        <v>0</v>
      </c>
      <c r="P70" s="21">
        <f ca="1"/>
        <v>0</v>
      </c>
      <c r="Q70" s="21">
        <f ca="1"/>
        <v>1</v>
      </c>
      <c r="R70" s="21">
        <f ca="1"/>
        <v>0</v>
      </c>
      <c r="S70" s="21">
        <f ca="1"/>
        <v>0</v>
      </c>
      <c r="T70" s="21">
        <f ca="1"/>
        <v>0</v>
      </c>
      <c r="U70" s="21">
        <f ca="1"/>
        <v>0</v>
      </c>
      <c r="V70" s="21">
        <f ca="1"/>
        <v>0</v>
      </c>
      <c r="W70" s="21">
        <f ca="1"/>
        <v>0</v>
      </c>
      <c r="X70" s="21">
        <f ca="1"/>
        <v>1</v>
      </c>
      <c r="Y70" s="21">
        <f ca="1"/>
        <v>0</v>
      </c>
      <c r="Z70" s="21">
        <f ca="1"/>
        <v>0</v>
      </c>
      <c r="AA70" s="21">
        <f ca="1"/>
        <v>0</v>
      </c>
      <c r="AB70" s="21">
        <f ca="1"/>
        <v>0</v>
      </c>
      <c r="AC70" s="21" t="str">
        <f ca="1"/>
        <v/>
      </c>
      <c r="AD70" s="21" t="str">
        <f ca="1"/>
        <v/>
      </c>
      <c r="AE70" s="21" t="str">
        <f ca="1"/>
        <v/>
      </c>
      <c r="AF70" s="21" t="str">
        <f ca="1"/>
        <v/>
      </c>
      <c r="AG70" s="21" t="str">
        <f ca="1"/>
        <v/>
      </c>
      <c r="AH70" s="21" t="str">
        <f ca="1"/>
        <v/>
      </c>
      <c r="AI70" s="21" t="str">
        <f ca="1"/>
        <v/>
      </c>
      <c r="AJ70" s="21" t="str">
        <f ca="1"/>
        <v/>
      </c>
      <c r="AK70" s="21" t="str">
        <f ca="1"/>
        <v/>
      </c>
      <c r="AL70" s="21" t="str">
        <f ca="1"/>
        <v/>
      </c>
      <c r="AM70" s="21" t="str">
        <f ca="1"/>
        <v/>
      </c>
      <c r="AN70" s="21" t="str">
        <f ca="1"/>
        <v/>
      </c>
      <c r="AO70" s="21" t="str">
        <f ca="1"/>
        <v/>
      </c>
      <c r="AQ70" s="30">
        <f t="shared" ca="1" si="24"/>
        <v>926219</v>
      </c>
      <c r="AS70" s="8">
        <f ca="1">IF(A70,MMULT(ExpandedModelMatrix ThisRow,ExpandedParameters),MMULT(ModelMatrix ThisRow,Parameters))</f>
        <v>13.882978128277202</v>
      </c>
      <c r="AT70" s="37">
        <f ca="1"/>
        <v>1069795.5658999188</v>
      </c>
      <c r="AV70" s="31">
        <v>0.58100018697814237</v>
      </c>
      <c r="AW70" s="31" t="b">
        <v>1</v>
      </c>
      <c r="AX70" s="41">
        <f t="shared" si="30"/>
        <v>12</v>
      </c>
      <c r="AY70" s="41">
        <f t="shared" si="31"/>
        <v>44</v>
      </c>
      <c r="AZ70" s="41">
        <v>12</v>
      </c>
      <c r="BC70" s="37">
        <f ca="1"/>
        <v>1034.3092216063428</v>
      </c>
      <c r="BD70" s="37">
        <f ca="1"/>
        <v>-138.81396675255004</v>
      </c>
      <c r="BE70" s="37">
        <f ca="1"/>
        <v>-214.45009858700956</v>
      </c>
      <c r="BF70" s="39">
        <f ca="1"/>
        <v>-0.9259309646364049</v>
      </c>
      <c r="BH70" s="19">
        <v>13</v>
      </c>
      <c r="BI70" s="19">
        <v>14</v>
      </c>
      <c r="BJ70" t="b">
        <v>1</v>
      </c>
      <c r="BK70" s="42">
        <v>3</v>
      </c>
      <c r="BL70" s="42">
        <f ca="1"/>
        <v>4</v>
      </c>
      <c r="BM70" s="42">
        <f ca="1"/>
        <v>6</v>
      </c>
      <c r="BN70" s="44">
        <f ca="1"/>
        <v>991518.8285011159</v>
      </c>
      <c r="BO70" s="45">
        <f ca="1"/>
        <v>0.1668256778959035</v>
      </c>
      <c r="BP70" s="42">
        <f ca="1"/>
        <v>1.2342444487532623E-2</v>
      </c>
      <c r="BQ70" s="42"/>
      <c r="BR70" s="42"/>
      <c r="BS70" s="42"/>
      <c r="BT70" s="42"/>
      <c r="BU70" s="42"/>
      <c r="BV70" s="48"/>
    </row>
    <row r="71" spans="1:74" x14ac:dyDescent="0.25">
      <c r="A71" s="19" t="b">
        <f t="shared" si="21"/>
        <v>0</v>
      </c>
      <c r="B71" s="19">
        <v>14</v>
      </c>
      <c r="C71" s="21">
        <f t="shared" si="28"/>
        <v>3</v>
      </c>
      <c r="D71" s="21">
        <f t="shared" ca="1" si="29"/>
        <v>4</v>
      </c>
      <c r="F71" s="21">
        <v>0</v>
      </c>
      <c r="G71" s="21">
        <v>0</v>
      </c>
      <c r="H71" s="21">
        <v>1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f ca="1"/>
        <v>0</v>
      </c>
      <c r="P71" s="21">
        <f ca="1"/>
        <v>0</v>
      </c>
      <c r="Q71" s="21">
        <f ca="1"/>
        <v>0</v>
      </c>
      <c r="R71" s="21">
        <f ca="1"/>
        <v>0</v>
      </c>
      <c r="S71" s="21">
        <f ca="1"/>
        <v>0</v>
      </c>
      <c r="T71" s="21">
        <f ca="1"/>
        <v>0</v>
      </c>
      <c r="U71" s="21">
        <f ca="1"/>
        <v>0</v>
      </c>
      <c r="V71" s="21">
        <f ca="1"/>
        <v>0</v>
      </c>
      <c r="W71" s="21">
        <f ca="1"/>
        <v>0</v>
      </c>
      <c r="X71" s="21">
        <f ca="1"/>
        <v>0</v>
      </c>
      <c r="Y71" s="21">
        <f ca="1"/>
        <v>1</v>
      </c>
      <c r="Z71" s="21">
        <f ca="1"/>
        <v>0</v>
      </c>
      <c r="AA71" s="21">
        <f ca="1"/>
        <v>0</v>
      </c>
      <c r="AB71" s="21">
        <f ca="1"/>
        <v>0</v>
      </c>
      <c r="AC71" s="21" t="str">
        <f ca="1"/>
        <v/>
      </c>
      <c r="AD71" s="21" t="str">
        <f ca="1"/>
        <v/>
      </c>
      <c r="AE71" s="21" t="str">
        <f ca="1"/>
        <v/>
      </c>
      <c r="AF71" s="21" t="str">
        <f ca="1"/>
        <v/>
      </c>
      <c r="AG71" s="21" t="str">
        <f ca="1"/>
        <v/>
      </c>
      <c r="AH71" s="21" t="str">
        <f ca="1"/>
        <v/>
      </c>
      <c r="AI71" s="21" t="str">
        <f ca="1"/>
        <v/>
      </c>
      <c r="AJ71" s="21" t="str">
        <f ca="1"/>
        <v/>
      </c>
      <c r="AK71" s="21" t="str">
        <f ca="1"/>
        <v/>
      </c>
      <c r="AL71" s="21" t="str">
        <f ca="1"/>
        <v/>
      </c>
      <c r="AM71" s="21" t="str">
        <f ca="1"/>
        <v/>
      </c>
      <c r="AN71" s="21" t="str">
        <f ca="1"/>
        <v/>
      </c>
      <c r="AO71" s="21" t="str">
        <f ca="1"/>
        <v/>
      </c>
      <c r="AQ71" s="30">
        <f t="shared" ca="1" si="24"/>
        <v>1016654</v>
      </c>
      <c r="AS71" s="8">
        <f ca="1">IF(A71,MMULT(ExpandedModelMatrix ThisRow,ExpandedParameters),MMULT(ModelMatrix ThisRow,Parameters))</f>
        <v>13.806993216677078</v>
      </c>
      <c r="AT71" s="37">
        <f ca="1"/>
        <v>991518.8285011159</v>
      </c>
      <c r="AV71" s="31">
        <v>0.57318304946216359</v>
      </c>
      <c r="AW71" s="31" t="b">
        <v>1</v>
      </c>
      <c r="AX71" s="41">
        <f t="shared" si="30"/>
        <v>13</v>
      </c>
      <c r="AY71" s="41">
        <f t="shared" si="31"/>
        <v>44</v>
      </c>
      <c r="AZ71" s="41">
        <v>13</v>
      </c>
      <c r="BC71" s="37">
        <f ca="1"/>
        <v>995.75038463518354</v>
      </c>
      <c r="BD71" s="37">
        <f ca="1"/>
        <v>25.242442168970847</v>
      </c>
      <c r="BE71" s="37">
        <f ca="1"/>
        <v>38.637635458783542</v>
      </c>
      <c r="BF71" s="39">
        <f ca="1"/>
        <v>0.1668256778959035</v>
      </c>
      <c r="BH71" s="19">
        <v>14</v>
      </c>
      <c r="BI71" s="19">
        <v>15</v>
      </c>
      <c r="BJ71" t="b">
        <v>1</v>
      </c>
      <c r="BK71" s="42">
        <v>3</v>
      </c>
      <c r="BL71" s="42">
        <f ca="1"/>
        <v>5</v>
      </c>
      <c r="BM71" s="42">
        <f ca="1"/>
        <v>7</v>
      </c>
      <c r="BN71" s="44">
        <f ca="1"/>
        <v>630459.70227977959</v>
      </c>
      <c r="BO71" s="45">
        <f ca="1"/>
        <v>0.89409564829621058</v>
      </c>
      <c r="BP71" s="42">
        <f ca="1"/>
        <v>3.8185666681515018E-3</v>
      </c>
      <c r="BQ71" s="42"/>
      <c r="BR71" s="42"/>
      <c r="BS71" s="42"/>
      <c r="BT71" s="42"/>
      <c r="BU71" s="42"/>
      <c r="BV71" s="48"/>
    </row>
    <row r="72" spans="1:74" x14ac:dyDescent="0.25">
      <c r="A72" s="19" t="b">
        <f t="shared" si="21"/>
        <v>0</v>
      </c>
      <c r="B72" s="19">
        <v>15</v>
      </c>
      <c r="C72" s="21">
        <f t="shared" si="28"/>
        <v>3</v>
      </c>
      <c r="D72" s="21">
        <f t="shared" ca="1" si="29"/>
        <v>5</v>
      </c>
      <c r="F72" s="21">
        <v>0</v>
      </c>
      <c r="G72" s="21">
        <v>0</v>
      </c>
      <c r="H72" s="21">
        <v>1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f ca="1"/>
        <v>0</v>
      </c>
      <c r="P72" s="21">
        <f ca="1"/>
        <v>0</v>
      </c>
      <c r="Q72" s="21">
        <f ca="1"/>
        <v>0</v>
      </c>
      <c r="R72" s="21">
        <f ca="1"/>
        <v>1</v>
      </c>
      <c r="S72" s="21">
        <f ca="1"/>
        <v>0</v>
      </c>
      <c r="T72" s="21">
        <f ca="1"/>
        <v>0</v>
      </c>
      <c r="U72" s="21">
        <f ca="1"/>
        <v>0</v>
      </c>
      <c r="V72" s="21">
        <f ca="1"/>
        <v>0</v>
      </c>
      <c r="W72" s="21">
        <f ca="1"/>
        <v>0</v>
      </c>
      <c r="X72" s="21">
        <f ca="1"/>
        <v>0</v>
      </c>
      <c r="Y72" s="21">
        <f ca="1"/>
        <v>0</v>
      </c>
      <c r="Z72" s="21">
        <f ca="1"/>
        <v>1</v>
      </c>
      <c r="AA72" s="21">
        <f ca="1"/>
        <v>0</v>
      </c>
      <c r="AB72" s="21">
        <f ca="1"/>
        <v>0</v>
      </c>
      <c r="AC72" s="21" t="str">
        <f ca="1"/>
        <v/>
      </c>
      <c r="AD72" s="21" t="str">
        <f ca="1"/>
        <v/>
      </c>
      <c r="AE72" s="21" t="str">
        <f ca="1"/>
        <v/>
      </c>
      <c r="AF72" s="21" t="str">
        <f ca="1"/>
        <v/>
      </c>
      <c r="AG72" s="21" t="str">
        <f ca="1"/>
        <v/>
      </c>
      <c r="AH72" s="21" t="str">
        <f ca="1"/>
        <v/>
      </c>
      <c r="AI72" s="21" t="str">
        <f ca="1"/>
        <v/>
      </c>
      <c r="AJ72" s="21" t="str">
        <f ca="1"/>
        <v/>
      </c>
      <c r="AK72" s="21" t="str">
        <f ca="1"/>
        <v/>
      </c>
      <c r="AL72" s="21" t="str">
        <f ca="1"/>
        <v/>
      </c>
      <c r="AM72" s="21" t="str">
        <f ca="1"/>
        <v/>
      </c>
      <c r="AN72" s="21" t="str">
        <f ca="1"/>
        <v/>
      </c>
      <c r="AO72" s="21" t="str">
        <f ca="1"/>
        <v/>
      </c>
      <c r="AQ72" s="30">
        <f t="shared" ca="1" si="24"/>
        <v>750816</v>
      </c>
      <c r="AS72" s="8">
        <f ca="1">IF(A72,MMULT(ExpandedModelMatrix ThisRow,ExpandedParameters),MMULT(ModelMatrix ThisRow,Parameters))</f>
        <v>13.354204518434585</v>
      </c>
      <c r="AT72" s="37">
        <f ca="1"/>
        <v>630459.70227977959</v>
      </c>
      <c r="AV72" s="31">
        <v>0.46418229441367348</v>
      </c>
      <c r="AW72" s="31" t="b">
        <v>1</v>
      </c>
      <c r="AX72" s="41">
        <f t="shared" si="30"/>
        <v>14</v>
      </c>
      <c r="AY72" s="41">
        <f t="shared" si="31"/>
        <v>44</v>
      </c>
      <c r="AZ72" s="41">
        <v>14</v>
      </c>
      <c r="BC72" s="37">
        <f ca="1"/>
        <v>794.01492572859081</v>
      </c>
      <c r="BD72" s="37">
        <f ca="1"/>
        <v>151.57938953072079</v>
      </c>
      <c r="BE72" s="37">
        <f ca="1"/>
        <v>207.07688504469738</v>
      </c>
      <c r="BF72" s="39">
        <f ca="1"/>
        <v>0.89409564829621058</v>
      </c>
      <c r="BH72" s="19">
        <v>15</v>
      </c>
      <c r="BI72" s="19">
        <v>16</v>
      </c>
      <c r="BJ72" t="b">
        <v>1</v>
      </c>
      <c r="BK72" s="42">
        <v>3</v>
      </c>
      <c r="BL72" s="42">
        <f ca="1"/>
        <v>6</v>
      </c>
      <c r="BM72" s="42">
        <f ca="1"/>
        <v>8</v>
      </c>
      <c r="BN72" s="44">
        <f ca="1"/>
        <v>311787.2977509388</v>
      </c>
      <c r="BO72" s="45">
        <f ca="1"/>
        <v>-1.5507478087608073</v>
      </c>
      <c r="BP72" s="42">
        <f ca="1"/>
        <v>-3.7046461336960089E-3</v>
      </c>
      <c r="BQ72" s="42"/>
      <c r="BR72" s="42"/>
      <c r="BS72" s="42"/>
      <c r="BT72" s="42"/>
      <c r="BU72" s="42"/>
      <c r="BV72" s="48"/>
    </row>
    <row r="73" spans="1:74" x14ac:dyDescent="0.25">
      <c r="A73" s="19" t="b">
        <f t="shared" si="21"/>
        <v>0</v>
      </c>
      <c r="B73" s="19">
        <v>16</v>
      </c>
      <c r="C73" s="21">
        <f t="shared" si="28"/>
        <v>3</v>
      </c>
      <c r="D73" s="21">
        <f t="shared" ca="1" si="29"/>
        <v>6</v>
      </c>
      <c r="F73" s="21">
        <v>0</v>
      </c>
      <c r="G73" s="21">
        <v>0</v>
      </c>
      <c r="H73" s="21">
        <v>1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f ca="1"/>
        <v>0</v>
      </c>
      <c r="P73" s="21">
        <f ca="1"/>
        <v>0</v>
      </c>
      <c r="Q73" s="21">
        <f ca="1"/>
        <v>0</v>
      </c>
      <c r="R73" s="21">
        <f ca="1"/>
        <v>0</v>
      </c>
      <c r="S73" s="21">
        <f ca="1"/>
        <v>1</v>
      </c>
      <c r="T73" s="21">
        <f ca="1"/>
        <v>0</v>
      </c>
      <c r="U73" s="21">
        <f ca="1"/>
        <v>0</v>
      </c>
      <c r="V73" s="21">
        <f ca="1"/>
        <v>0</v>
      </c>
      <c r="W73" s="21">
        <f ca="1"/>
        <v>0</v>
      </c>
      <c r="X73" s="21">
        <f ca="1"/>
        <v>0</v>
      </c>
      <c r="Y73" s="21">
        <f ca="1"/>
        <v>0</v>
      </c>
      <c r="Z73" s="21">
        <f ca="1"/>
        <v>0</v>
      </c>
      <c r="AA73" s="21">
        <f ca="1"/>
        <v>1</v>
      </c>
      <c r="AB73" s="21">
        <f ca="1"/>
        <v>0</v>
      </c>
      <c r="AC73" s="21" t="str">
        <f ca="1"/>
        <v/>
      </c>
      <c r="AD73" s="21" t="str">
        <f ca="1"/>
        <v/>
      </c>
      <c r="AE73" s="21" t="str">
        <f ca="1"/>
        <v/>
      </c>
      <c r="AF73" s="21" t="str">
        <f ca="1"/>
        <v/>
      </c>
      <c r="AG73" s="21" t="str">
        <f ca="1"/>
        <v/>
      </c>
      <c r="AH73" s="21" t="str">
        <f ca="1"/>
        <v/>
      </c>
      <c r="AI73" s="21" t="str">
        <f ca="1"/>
        <v/>
      </c>
      <c r="AJ73" s="21" t="str">
        <f ca="1"/>
        <v/>
      </c>
      <c r="AK73" s="21" t="str">
        <f ca="1"/>
        <v/>
      </c>
      <c r="AL73" s="21" t="str">
        <f ca="1"/>
        <v/>
      </c>
      <c r="AM73" s="21" t="str">
        <f ca="1"/>
        <v/>
      </c>
      <c r="AN73" s="21" t="str">
        <f ca="1"/>
        <v/>
      </c>
      <c r="AO73" s="21" t="str">
        <f ca="1"/>
        <v/>
      </c>
      <c r="AQ73" s="30">
        <f t="shared" ca="1" si="24"/>
        <v>146923</v>
      </c>
      <c r="AS73" s="8">
        <f ca="1">IF(A73,MMULT(ExpandedModelMatrix ThisRow,ExpandedParameters),MMULT(ModelMatrix ThisRow,Parameters))</f>
        <v>12.650076496324854</v>
      </c>
      <c r="AT73" s="37">
        <f ca="1"/>
        <v>311787.2977509388</v>
      </c>
      <c r="AV73" s="31">
        <v>0.32420156929657162</v>
      </c>
      <c r="AW73" s="31" t="b">
        <v>1</v>
      </c>
      <c r="AX73" s="41">
        <f t="shared" si="30"/>
        <v>15</v>
      </c>
      <c r="AY73" s="41">
        <f t="shared" si="31"/>
        <v>44</v>
      </c>
      <c r="AZ73" s="41">
        <v>15</v>
      </c>
      <c r="BC73" s="37">
        <f ca="1"/>
        <v>558.37917023375689</v>
      </c>
      <c r="BD73" s="37">
        <f ca="1"/>
        <v>-295.25510001012555</v>
      </c>
      <c r="BE73" s="37">
        <f ca="1"/>
        <v>-359.16070762676486</v>
      </c>
      <c r="BF73" s="39">
        <f ca="1"/>
        <v>-1.5507478087608073</v>
      </c>
      <c r="BH73" s="19">
        <v>16</v>
      </c>
      <c r="BI73" s="19">
        <v>17</v>
      </c>
      <c r="BJ73" t="b">
        <v>1</v>
      </c>
      <c r="BK73" s="42">
        <v>3</v>
      </c>
      <c r="BL73" s="42">
        <f ca="1"/>
        <v>7</v>
      </c>
      <c r="BM73" s="42">
        <f ca="1"/>
        <v>9</v>
      </c>
      <c r="BN73" s="44">
        <f ca="1"/>
        <v>344679.83985329769</v>
      </c>
      <c r="BO73" s="45">
        <f ca="1"/>
        <v>1.4187550920581491</v>
      </c>
      <c r="BP73" s="42">
        <f ca="1"/>
        <v>-2.9281195493008443E-3</v>
      </c>
      <c r="BQ73" s="42"/>
      <c r="BR73" s="42"/>
      <c r="BS73" s="42"/>
      <c r="BT73" s="42"/>
      <c r="BU73" s="42"/>
      <c r="BV73" s="48"/>
    </row>
    <row r="74" spans="1:74" x14ac:dyDescent="0.25">
      <c r="A74" s="19" t="b">
        <f t="shared" si="21"/>
        <v>0</v>
      </c>
      <c r="B74" s="19">
        <v>17</v>
      </c>
      <c r="C74" s="21">
        <f t="shared" si="28"/>
        <v>3</v>
      </c>
      <c r="D74" s="21">
        <f t="shared" ca="1" si="29"/>
        <v>7</v>
      </c>
      <c r="F74" s="21">
        <v>0</v>
      </c>
      <c r="G74" s="21">
        <v>0</v>
      </c>
      <c r="H74" s="21">
        <v>1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f ca="1"/>
        <v>0</v>
      </c>
      <c r="P74" s="21">
        <f ca="1"/>
        <v>0</v>
      </c>
      <c r="Q74" s="21">
        <f ca="1"/>
        <v>0</v>
      </c>
      <c r="R74" s="21">
        <f ca="1"/>
        <v>0</v>
      </c>
      <c r="S74" s="21">
        <f ca="1"/>
        <v>0</v>
      </c>
      <c r="T74" s="21">
        <f ca="1"/>
        <v>1</v>
      </c>
      <c r="U74" s="21">
        <f ca="1"/>
        <v>0</v>
      </c>
      <c r="V74" s="21">
        <f ca="1"/>
        <v>0</v>
      </c>
      <c r="W74" s="21">
        <f ca="1"/>
        <v>0</v>
      </c>
      <c r="X74" s="21">
        <f ca="1"/>
        <v>0</v>
      </c>
      <c r="Y74" s="21">
        <f ca="1"/>
        <v>0</v>
      </c>
      <c r="Z74" s="21">
        <f ca="1"/>
        <v>0</v>
      </c>
      <c r="AA74" s="21">
        <f ca="1"/>
        <v>0</v>
      </c>
      <c r="AB74" s="21">
        <f ca="1"/>
        <v>0</v>
      </c>
      <c r="AC74" s="21" t="str">
        <f ca="1"/>
        <v/>
      </c>
      <c r="AD74" s="21" t="str">
        <f ca="1"/>
        <v/>
      </c>
      <c r="AE74" s="21" t="str">
        <f ca="1"/>
        <v/>
      </c>
      <c r="AF74" s="21" t="str">
        <f ca="1"/>
        <v/>
      </c>
      <c r="AG74" s="21" t="str">
        <f ca="1"/>
        <v/>
      </c>
      <c r="AH74" s="21" t="str">
        <f ca="1"/>
        <v/>
      </c>
      <c r="AI74" s="21" t="str">
        <f ca="1"/>
        <v/>
      </c>
      <c r="AJ74" s="21" t="str">
        <f ca="1"/>
        <v/>
      </c>
      <c r="AK74" s="21" t="str">
        <f ca="1"/>
        <v/>
      </c>
      <c r="AL74" s="21" t="str">
        <f ca="1"/>
        <v/>
      </c>
      <c r="AM74" s="21" t="str">
        <f ca="1"/>
        <v/>
      </c>
      <c r="AN74" s="21" t="str">
        <f ca="1"/>
        <v/>
      </c>
      <c r="AO74" s="21" t="str">
        <f ca="1"/>
        <v/>
      </c>
      <c r="AQ74" s="30">
        <f t="shared" ca="1" si="24"/>
        <v>495992</v>
      </c>
      <c r="AS74" s="8">
        <f ca="1">IF(A74,MMULT(ExpandedModelMatrix ThisRow,ExpandedParameters),MMULT(ModelMatrix ThisRow,Parameters))</f>
        <v>12.750371264729299</v>
      </c>
      <c r="AT74" s="37">
        <f ca="1"/>
        <v>344679.83985329769</v>
      </c>
      <c r="AV74" s="31">
        <v>0.38479248923686232</v>
      </c>
      <c r="AW74" s="31" t="b">
        <v>1</v>
      </c>
      <c r="AX74" s="41">
        <f t="shared" si="30"/>
        <v>16</v>
      </c>
      <c r="AY74" s="41">
        <f t="shared" si="31"/>
        <v>44</v>
      </c>
      <c r="AZ74" s="41">
        <v>16</v>
      </c>
      <c r="BC74" s="37">
        <f ca="1"/>
        <v>587.09440454947082</v>
      </c>
      <c r="BD74" s="37">
        <f ca="1"/>
        <v>257.73054380039179</v>
      </c>
      <c r="BE74" s="37">
        <f ca="1"/>
        <v>328.5905547852218</v>
      </c>
      <c r="BF74" s="39">
        <f ca="1"/>
        <v>1.4187550920581491</v>
      </c>
      <c r="BH74" s="19">
        <v>17</v>
      </c>
      <c r="BI74" s="19">
        <v>18</v>
      </c>
      <c r="BJ74" t="b">
        <v>1</v>
      </c>
      <c r="BK74" s="42">
        <v>3</v>
      </c>
      <c r="BL74" s="42">
        <f ca="1"/>
        <v>8</v>
      </c>
      <c r="BM74" s="42">
        <f ca="1"/>
        <v>10</v>
      </c>
      <c r="BN74" s="44">
        <f ca="1"/>
        <v>268767.76571494056</v>
      </c>
      <c r="BO74" s="45">
        <f ca="1"/>
        <v>0.13398792881877439</v>
      </c>
      <c r="BP74" s="42">
        <f ca="1"/>
        <v>-4.7202505272462515E-3</v>
      </c>
      <c r="BQ74" s="42"/>
      <c r="BR74" s="42"/>
      <c r="BS74" s="42"/>
      <c r="BT74" s="42"/>
      <c r="BU74" s="42"/>
      <c r="BV74" s="48"/>
    </row>
    <row r="75" spans="1:74" x14ac:dyDescent="0.25">
      <c r="A75" s="19" t="b">
        <f t="shared" si="21"/>
        <v>0</v>
      </c>
      <c r="B75" s="19">
        <v>18</v>
      </c>
      <c r="C75" s="21">
        <f t="shared" si="28"/>
        <v>3</v>
      </c>
      <c r="D75" s="21">
        <f t="shared" ca="1" si="29"/>
        <v>8</v>
      </c>
      <c r="F75" s="21">
        <v>0</v>
      </c>
      <c r="G75" s="21">
        <v>0</v>
      </c>
      <c r="H75" s="21">
        <v>1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f ca="1"/>
        <v>0</v>
      </c>
      <c r="P75" s="21">
        <f ca="1"/>
        <v>0</v>
      </c>
      <c r="Q75" s="21">
        <f ca="1"/>
        <v>0</v>
      </c>
      <c r="R75" s="21">
        <f ca="1"/>
        <v>0</v>
      </c>
      <c r="S75" s="21">
        <f ca="1"/>
        <v>0</v>
      </c>
      <c r="T75" s="21">
        <f ca="1"/>
        <v>0</v>
      </c>
      <c r="U75" s="21">
        <f ca="1"/>
        <v>1</v>
      </c>
      <c r="V75" s="21">
        <f ca="1"/>
        <v>0</v>
      </c>
      <c r="W75" s="21">
        <f ca="1"/>
        <v>0</v>
      </c>
      <c r="X75" s="21">
        <f ca="1"/>
        <v>0</v>
      </c>
      <c r="Y75" s="21">
        <f ca="1"/>
        <v>0</v>
      </c>
      <c r="Z75" s="21">
        <f ca="1"/>
        <v>0</v>
      </c>
      <c r="AA75" s="21">
        <f ca="1"/>
        <v>0</v>
      </c>
      <c r="AB75" s="21">
        <f ca="1"/>
        <v>1</v>
      </c>
      <c r="AC75" s="21" t="str">
        <f ca="1"/>
        <v/>
      </c>
      <c r="AD75" s="21" t="str">
        <f ca="1"/>
        <v/>
      </c>
      <c r="AE75" s="21" t="str">
        <f ca="1"/>
        <v/>
      </c>
      <c r="AF75" s="21" t="str">
        <f ca="1"/>
        <v/>
      </c>
      <c r="AG75" s="21" t="str">
        <f ca="1"/>
        <v/>
      </c>
      <c r="AH75" s="21" t="str">
        <f ca="1"/>
        <v/>
      </c>
      <c r="AI75" s="21" t="str">
        <f ca="1"/>
        <v/>
      </c>
      <c r="AJ75" s="21" t="str">
        <f ca="1"/>
        <v/>
      </c>
      <c r="AK75" s="21" t="str">
        <f ca="1"/>
        <v/>
      </c>
      <c r="AL75" s="21" t="str">
        <f ca="1"/>
        <v/>
      </c>
      <c r="AM75" s="21" t="str">
        <f ca="1"/>
        <v/>
      </c>
      <c r="AN75" s="21" t="str">
        <f ca="1"/>
        <v/>
      </c>
      <c r="AO75" s="21" t="str">
        <f ca="1"/>
        <v/>
      </c>
      <c r="AQ75" s="30">
        <f t="shared" ca="1" si="24"/>
        <v>280405</v>
      </c>
      <c r="AS75" s="8">
        <f ca="1">IF(A75,MMULT(ExpandedModelMatrix ThisRow,ExpandedParameters),MMULT(ModelMatrix ThisRow,Parameters))</f>
        <v>12.501602961224997</v>
      </c>
      <c r="AT75" s="37">
        <f ca="1"/>
        <v>268767.76571494056</v>
      </c>
      <c r="AV75" s="31">
        <v>0.47676625880293361</v>
      </c>
      <c r="AW75" s="31" t="b">
        <v>1</v>
      </c>
      <c r="AX75" s="41">
        <f t="shared" si="30"/>
        <v>17</v>
      </c>
      <c r="AY75" s="41">
        <f t="shared" si="31"/>
        <v>44</v>
      </c>
      <c r="AZ75" s="41">
        <v>17</v>
      </c>
      <c r="BC75" s="37">
        <f ca="1"/>
        <v>518.42816832705046</v>
      </c>
      <c r="BD75" s="37">
        <f ca="1"/>
        <v>22.447148893572646</v>
      </c>
      <c r="BE75" s="37">
        <f ca="1"/>
        <v>31.032253636682906</v>
      </c>
      <c r="BF75" s="39">
        <f ca="1"/>
        <v>0.13398792881877439</v>
      </c>
      <c r="BH75" s="19">
        <v>18</v>
      </c>
      <c r="BI75" s="19">
        <v>19</v>
      </c>
      <c r="BJ75" t="b">
        <v>1</v>
      </c>
      <c r="BK75" s="42">
        <v>4</v>
      </c>
      <c r="BL75" s="42">
        <f ca="1"/>
        <v>2</v>
      </c>
      <c r="BM75" s="42">
        <f ca="1"/>
        <v>5</v>
      </c>
      <c r="BN75" s="44">
        <f ca="1"/>
        <v>982713.82987013436</v>
      </c>
      <c r="BO75" s="45">
        <f ca="1"/>
        <v>0.81344801654281196</v>
      </c>
      <c r="BP75" s="42">
        <f ca="1"/>
        <v>1.213457622696331E-2</v>
      </c>
      <c r="BQ75" s="42"/>
      <c r="BR75" s="42"/>
      <c r="BS75" s="42"/>
      <c r="BT75" s="42"/>
      <c r="BU75" s="42"/>
      <c r="BV75" s="48"/>
    </row>
    <row r="76" spans="1:74" x14ac:dyDescent="0.25">
      <c r="A76" s="19" t="b">
        <f t="shared" si="21"/>
        <v>0</v>
      </c>
      <c r="B76" s="19">
        <v>19</v>
      </c>
      <c r="C76" s="21">
        <f t="shared" si="28"/>
        <v>4</v>
      </c>
      <c r="D76" s="21">
        <f t="shared" ca="1" si="29"/>
        <v>2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f ca="1"/>
        <v>0</v>
      </c>
      <c r="P76" s="21">
        <f ca="1"/>
        <v>1</v>
      </c>
      <c r="Q76" s="21">
        <f ca="1"/>
        <v>0</v>
      </c>
      <c r="R76" s="21">
        <f ca="1"/>
        <v>0</v>
      </c>
      <c r="S76" s="21">
        <f ca="1"/>
        <v>0</v>
      </c>
      <c r="T76" s="21">
        <f ca="1"/>
        <v>0</v>
      </c>
      <c r="U76" s="21">
        <f ca="1"/>
        <v>0</v>
      </c>
      <c r="V76" s="21">
        <f ca="1"/>
        <v>0</v>
      </c>
      <c r="W76" s="21">
        <f ca="1"/>
        <v>0</v>
      </c>
      <c r="X76" s="21">
        <f ca="1"/>
        <v>1</v>
      </c>
      <c r="Y76" s="21">
        <f ca="1"/>
        <v>0</v>
      </c>
      <c r="Z76" s="21">
        <f ca="1"/>
        <v>0</v>
      </c>
      <c r="AA76" s="21">
        <f ca="1"/>
        <v>0</v>
      </c>
      <c r="AB76" s="21">
        <f ca="1"/>
        <v>0</v>
      </c>
      <c r="AC76" s="21" t="str">
        <f ca="1"/>
        <v/>
      </c>
      <c r="AD76" s="21" t="str">
        <f ca="1"/>
        <v/>
      </c>
      <c r="AE76" s="21" t="str">
        <f ca="1"/>
        <v/>
      </c>
      <c r="AF76" s="21" t="str">
        <f ca="1"/>
        <v/>
      </c>
      <c r="AG76" s="21" t="str">
        <f ca="1"/>
        <v/>
      </c>
      <c r="AH76" s="21" t="str">
        <f ca="1"/>
        <v/>
      </c>
      <c r="AI76" s="21" t="str">
        <f ca="1"/>
        <v/>
      </c>
      <c r="AJ76" s="21" t="str">
        <f ca="1"/>
        <v/>
      </c>
      <c r="AK76" s="21" t="str">
        <f ca="1"/>
        <v/>
      </c>
      <c r="AL76" s="21" t="str">
        <f ca="1"/>
        <v/>
      </c>
      <c r="AM76" s="21" t="str">
        <f ca="1"/>
        <v/>
      </c>
      <c r="AN76" s="21" t="str">
        <f ca="1"/>
        <v/>
      </c>
      <c r="AO76" s="21" t="str">
        <f ca="1"/>
        <v/>
      </c>
      <c r="AQ76" s="30">
        <f t="shared" ca="1" si="24"/>
        <v>1108250</v>
      </c>
      <c r="AS76" s="8">
        <f ca="1">IF(A76,MMULT(ExpandedModelMatrix ThisRow,ExpandedParameters),MMULT(ModelMatrix ThisRow,Parameters))</f>
        <v>13.798073237590387</v>
      </c>
      <c r="AT76" s="37">
        <f ca="1"/>
        <v>982713.82987013436</v>
      </c>
      <c r="AV76" s="31">
        <v>0.54819005283998024</v>
      </c>
      <c r="AW76" s="31" t="b">
        <v>1</v>
      </c>
      <c r="AX76" s="41">
        <f t="shared" si="30"/>
        <v>18</v>
      </c>
      <c r="AY76" s="41">
        <f t="shared" si="31"/>
        <v>44</v>
      </c>
      <c r="AZ76" s="41">
        <v>18</v>
      </c>
      <c r="BC76" s="37">
        <f ca="1"/>
        <v>991.31923711291631</v>
      </c>
      <c r="BD76" s="37">
        <f ca="1"/>
        <v>126.63546255338777</v>
      </c>
      <c r="BE76" s="37">
        <f ca="1"/>
        <v>188.39850270210391</v>
      </c>
      <c r="BF76" s="39">
        <f ca="1"/>
        <v>0.81344801654281196</v>
      </c>
      <c r="BH76" s="19">
        <v>19</v>
      </c>
      <c r="BI76" s="19">
        <v>20</v>
      </c>
      <c r="BJ76" t="b">
        <v>1</v>
      </c>
      <c r="BK76" s="42">
        <v>4</v>
      </c>
      <c r="BL76" s="42">
        <f ca="1"/>
        <v>3</v>
      </c>
      <c r="BM76" s="42">
        <f ca="1"/>
        <v>6</v>
      </c>
      <c r="BN76" s="44">
        <f ca="1"/>
        <v>906809.81760093395</v>
      </c>
      <c r="BO76" s="45">
        <f ca="1"/>
        <v>-0.85950086146252935</v>
      </c>
      <c r="BP76" s="42">
        <f ca="1"/>
        <v>1.0342635573490262E-2</v>
      </c>
      <c r="BQ76" s="42"/>
      <c r="BR76" s="42"/>
      <c r="BS76" s="42"/>
      <c r="BT76" s="42"/>
      <c r="BU76" s="42"/>
      <c r="BV76" s="48"/>
    </row>
    <row r="77" spans="1:74" x14ac:dyDescent="0.25">
      <c r="A77" s="19" t="b">
        <f t="shared" si="21"/>
        <v>0</v>
      </c>
      <c r="B77" s="19">
        <v>20</v>
      </c>
      <c r="C77" s="21">
        <f t="shared" si="28"/>
        <v>4</v>
      </c>
      <c r="D77" s="21">
        <f t="shared" ca="1" si="29"/>
        <v>3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f ca="1"/>
        <v>0</v>
      </c>
      <c r="P77" s="21">
        <f ca="1"/>
        <v>0</v>
      </c>
      <c r="Q77" s="21">
        <f ca="1"/>
        <v>1</v>
      </c>
      <c r="R77" s="21">
        <f ca="1"/>
        <v>0</v>
      </c>
      <c r="S77" s="21">
        <f ca="1"/>
        <v>0</v>
      </c>
      <c r="T77" s="21">
        <f ca="1"/>
        <v>0</v>
      </c>
      <c r="U77" s="21">
        <f ca="1"/>
        <v>0</v>
      </c>
      <c r="V77" s="21">
        <f ca="1"/>
        <v>0</v>
      </c>
      <c r="W77" s="21">
        <f ca="1"/>
        <v>0</v>
      </c>
      <c r="X77" s="21">
        <f ca="1"/>
        <v>0</v>
      </c>
      <c r="Y77" s="21">
        <f ca="1"/>
        <v>1</v>
      </c>
      <c r="Z77" s="21">
        <f ca="1"/>
        <v>0</v>
      </c>
      <c r="AA77" s="21">
        <f ca="1"/>
        <v>0</v>
      </c>
      <c r="AB77" s="21">
        <f ca="1"/>
        <v>0</v>
      </c>
      <c r="AC77" s="21" t="str">
        <f ca="1"/>
        <v/>
      </c>
      <c r="AD77" s="21" t="str">
        <f ca="1"/>
        <v/>
      </c>
      <c r="AE77" s="21" t="str">
        <f ca="1"/>
        <v/>
      </c>
      <c r="AF77" s="21" t="str">
        <f ca="1"/>
        <v/>
      </c>
      <c r="AG77" s="21" t="str">
        <f ca="1"/>
        <v/>
      </c>
      <c r="AH77" s="21" t="str">
        <f ca="1"/>
        <v/>
      </c>
      <c r="AI77" s="21" t="str">
        <f ca="1"/>
        <v/>
      </c>
      <c r="AJ77" s="21" t="str">
        <f ca="1"/>
        <v/>
      </c>
      <c r="AK77" s="21" t="str">
        <f ca="1"/>
        <v/>
      </c>
      <c r="AL77" s="21" t="str">
        <f ca="1"/>
        <v/>
      </c>
      <c r="AM77" s="21" t="str">
        <f ca="1"/>
        <v/>
      </c>
      <c r="AN77" s="21" t="str">
        <f ca="1"/>
        <v/>
      </c>
      <c r="AO77" s="21" t="str">
        <f ca="1"/>
        <v/>
      </c>
      <c r="AQ77" s="30">
        <f t="shared" ca="1" si="24"/>
        <v>776189</v>
      </c>
      <c r="AS77" s="8">
        <f ca="1">IF(A77,MMULT(ExpandedModelMatrix ThisRow,ExpandedParameters),MMULT(ModelMatrix ThisRow,Parameters))</f>
        <v>13.717688024201074</v>
      </c>
      <c r="AT77" s="37">
        <f ca="1"/>
        <v>906809.81760093395</v>
      </c>
      <c r="AV77" s="31">
        <v>0.52518911679923375</v>
      </c>
      <c r="AW77" s="31" t="b">
        <v>1</v>
      </c>
      <c r="AX77" s="41">
        <f t="shared" si="30"/>
        <v>19</v>
      </c>
      <c r="AY77" s="41">
        <f t="shared" si="31"/>
        <v>44</v>
      </c>
      <c r="AZ77" s="41">
        <v>19</v>
      </c>
      <c r="BC77" s="37">
        <f ca="1"/>
        <v>952.26562344806609</v>
      </c>
      <c r="BD77" s="37">
        <f ca="1"/>
        <v>-137.16846894878762</v>
      </c>
      <c r="BE77" s="37">
        <f ca="1"/>
        <v>-199.06456476335464</v>
      </c>
      <c r="BF77" s="39">
        <f ca="1"/>
        <v>-0.85950086146252935</v>
      </c>
      <c r="BH77" s="19">
        <v>20</v>
      </c>
      <c r="BI77" s="19">
        <v>21</v>
      </c>
      <c r="BJ77" t="b">
        <v>1</v>
      </c>
      <c r="BK77" s="42">
        <v>4</v>
      </c>
      <c r="BL77" s="42">
        <f ca="1"/>
        <v>4</v>
      </c>
      <c r="BM77" s="42">
        <f ca="1"/>
        <v>7</v>
      </c>
      <c r="BN77" s="44">
        <f ca="1"/>
        <v>1192625.235947883</v>
      </c>
      <c r="BO77" s="45">
        <f ca="1"/>
        <v>2.3250309444060888</v>
      </c>
      <c r="BP77" s="42">
        <f ca="1"/>
        <v>1.7090161194518942E-2</v>
      </c>
      <c r="BQ77" s="42"/>
      <c r="BR77" s="42"/>
      <c r="BS77" s="42"/>
      <c r="BT77" s="42"/>
      <c r="BU77" s="42"/>
      <c r="BV77" s="48"/>
    </row>
    <row r="78" spans="1:74" x14ac:dyDescent="0.25">
      <c r="A78" s="19" t="b">
        <f t="shared" si="21"/>
        <v>0</v>
      </c>
      <c r="B78" s="19">
        <v>21</v>
      </c>
      <c r="C78" s="21">
        <f t="shared" si="28"/>
        <v>4</v>
      </c>
      <c r="D78" s="21">
        <f t="shared" ca="1" si="29"/>
        <v>4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f ca="1"/>
        <v>0</v>
      </c>
      <c r="P78" s="21">
        <f ca="1"/>
        <v>0</v>
      </c>
      <c r="Q78" s="21">
        <f ca="1"/>
        <v>0</v>
      </c>
      <c r="R78" s="21">
        <f ca="1"/>
        <v>0</v>
      </c>
      <c r="S78" s="21">
        <f ca="1"/>
        <v>0</v>
      </c>
      <c r="T78" s="21">
        <f ca="1"/>
        <v>0</v>
      </c>
      <c r="U78" s="21">
        <f ca="1"/>
        <v>0</v>
      </c>
      <c r="V78" s="21">
        <f ca="1"/>
        <v>0</v>
      </c>
      <c r="W78" s="21">
        <f ca="1"/>
        <v>0</v>
      </c>
      <c r="X78" s="21">
        <f ca="1"/>
        <v>0</v>
      </c>
      <c r="Y78" s="21">
        <f ca="1"/>
        <v>0</v>
      </c>
      <c r="Z78" s="21">
        <f ca="1"/>
        <v>1</v>
      </c>
      <c r="AA78" s="21">
        <f ca="1"/>
        <v>0</v>
      </c>
      <c r="AB78" s="21">
        <f ca="1"/>
        <v>0</v>
      </c>
      <c r="AC78" s="21" t="str">
        <f ca="1"/>
        <v/>
      </c>
      <c r="AD78" s="21" t="str">
        <f ca="1"/>
        <v/>
      </c>
      <c r="AE78" s="21" t="str">
        <f ca="1"/>
        <v/>
      </c>
      <c r="AF78" s="21" t="str">
        <f ca="1"/>
        <v/>
      </c>
      <c r="AG78" s="21" t="str">
        <f ca="1"/>
        <v/>
      </c>
      <c r="AH78" s="21" t="str">
        <f ca="1"/>
        <v/>
      </c>
      <c r="AI78" s="21" t="str">
        <f ca="1"/>
        <v/>
      </c>
      <c r="AJ78" s="21" t="str">
        <f ca="1"/>
        <v/>
      </c>
      <c r="AK78" s="21" t="str">
        <f ca="1"/>
        <v/>
      </c>
      <c r="AL78" s="21" t="str">
        <f ca="1"/>
        <v/>
      </c>
      <c r="AM78" s="21" t="str">
        <f ca="1"/>
        <v/>
      </c>
      <c r="AN78" s="21" t="str">
        <f ca="1"/>
        <v/>
      </c>
      <c r="AO78" s="21" t="str">
        <f ca="1"/>
        <v/>
      </c>
      <c r="AQ78" s="30">
        <f t="shared" ca="1" si="24"/>
        <v>1562400</v>
      </c>
      <c r="AS78" s="8">
        <f ca="1">IF(A78,MMULT(ExpandedModelMatrix ThisRow,ExpandedParameters),MMULT(ModelMatrix ThisRow,Parameters))</f>
        <v>13.99166751589325</v>
      </c>
      <c r="AT78" s="37">
        <f ca="1"/>
        <v>1192625.235947883</v>
      </c>
      <c r="AV78" s="31">
        <v>0.60461719064469044</v>
      </c>
      <c r="AW78" s="31" t="b">
        <v>1</v>
      </c>
      <c r="AX78" s="41">
        <f t="shared" si="30"/>
        <v>20</v>
      </c>
      <c r="AY78" s="41">
        <f t="shared" si="31"/>
        <v>44</v>
      </c>
      <c r="AZ78" s="41">
        <v>20</v>
      </c>
      <c r="BC78" s="37">
        <f ca="1"/>
        <v>1092.0738234880841</v>
      </c>
      <c r="BD78" s="37">
        <f ca="1"/>
        <v>338.59868820136745</v>
      </c>
      <c r="BE78" s="37">
        <f ca="1"/>
        <v>538.48843411509131</v>
      </c>
      <c r="BF78" s="39">
        <f ca="1"/>
        <v>2.3250309444060888</v>
      </c>
      <c r="BH78" s="19">
        <v>21</v>
      </c>
      <c r="BI78" s="19">
        <v>22</v>
      </c>
      <c r="BJ78" t="b">
        <v>1</v>
      </c>
      <c r="BK78" s="42">
        <v>4</v>
      </c>
      <c r="BL78" s="42">
        <f ca="1"/>
        <v>5</v>
      </c>
      <c r="BM78" s="42">
        <f ca="1"/>
        <v>8</v>
      </c>
      <c r="BN78" s="44">
        <f ca="1"/>
        <v>435493.40035998658</v>
      </c>
      <c r="BO78" s="45">
        <f ca="1"/>
        <v>-1.3214634632420805</v>
      </c>
      <c r="BP78" s="42">
        <f ca="1"/>
        <v>-7.8419453014079085E-4</v>
      </c>
      <c r="BQ78" s="42"/>
      <c r="BR78" s="42"/>
      <c r="BS78" s="42"/>
      <c r="BT78" s="42"/>
      <c r="BU78" s="42"/>
      <c r="BV78" s="48"/>
    </row>
    <row r="79" spans="1:74" x14ac:dyDescent="0.25">
      <c r="A79" s="19" t="b">
        <f t="shared" si="21"/>
        <v>0</v>
      </c>
      <c r="B79" s="19">
        <v>22</v>
      </c>
      <c r="C79" s="21">
        <f t="shared" si="28"/>
        <v>4</v>
      </c>
      <c r="D79" s="21">
        <f t="shared" ca="1" si="29"/>
        <v>5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f ca="1"/>
        <v>0</v>
      </c>
      <c r="P79" s="21">
        <f ca="1"/>
        <v>0</v>
      </c>
      <c r="Q79" s="21">
        <f ca="1"/>
        <v>0</v>
      </c>
      <c r="R79" s="21">
        <f ca="1"/>
        <v>1</v>
      </c>
      <c r="S79" s="21">
        <f ca="1"/>
        <v>0</v>
      </c>
      <c r="T79" s="21">
        <f ca="1"/>
        <v>0</v>
      </c>
      <c r="U79" s="21">
        <f ca="1"/>
        <v>0</v>
      </c>
      <c r="V79" s="21">
        <f ca="1"/>
        <v>0</v>
      </c>
      <c r="W79" s="21">
        <f ca="1"/>
        <v>0</v>
      </c>
      <c r="X79" s="21">
        <f ca="1"/>
        <v>0</v>
      </c>
      <c r="Y79" s="21">
        <f ca="1"/>
        <v>0</v>
      </c>
      <c r="Z79" s="21">
        <f ca="1"/>
        <v>0</v>
      </c>
      <c r="AA79" s="21">
        <f ca="1"/>
        <v>1</v>
      </c>
      <c r="AB79" s="21">
        <f ca="1"/>
        <v>0</v>
      </c>
      <c r="AC79" s="21" t="str">
        <f ca="1"/>
        <v/>
      </c>
      <c r="AD79" s="21" t="str">
        <f ca="1"/>
        <v/>
      </c>
      <c r="AE79" s="21" t="str">
        <f ca="1"/>
        <v/>
      </c>
      <c r="AF79" s="21" t="str">
        <f ca="1"/>
        <v/>
      </c>
      <c r="AG79" s="21" t="str">
        <f ca="1"/>
        <v/>
      </c>
      <c r="AH79" s="21" t="str">
        <f ca="1"/>
        <v/>
      </c>
      <c r="AI79" s="21" t="str">
        <f ca="1"/>
        <v/>
      </c>
      <c r="AJ79" s="21" t="str">
        <f ca="1"/>
        <v/>
      </c>
      <c r="AK79" s="21" t="str">
        <f ca="1"/>
        <v/>
      </c>
      <c r="AL79" s="21" t="str">
        <f ca="1"/>
        <v/>
      </c>
      <c r="AM79" s="21" t="str">
        <f ca="1"/>
        <v/>
      </c>
      <c r="AN79" s="21" t="str">
        <f ca="1"/>
        <v/>
      </c>
      <c r="AO79" s="21" t="str">
        <f ca="1"/>
        <v/>
      </c>
      <c r="AQ79" s="30">
        <f t="shared" ca="1" si="24"/>
        <v>272482</v>
      </c>
      <c r="AS79" s="8">
        <f ca="1">IF(A79,MMULT(ExpandedModelMatrix ThisRow,ExpandedParameters),MMULT(ModelMatrix ThisRow,Parameters))</f>
        <v>12.984234920992215</v>
      </c>
      <c r="AT79" s="37">
        <f ca="1"/>
        <v>435493.40035998658</v>
      </c>
      <c r="AV79" s="31">
        <v>0.34859847049387799</v>
      </c>
      <c r="AW79" s="31" t="b">
        <v>1</v>
      </c>
      <c r="AX79" s="41">
        <f t="shared" si="30"/>
        <v>21</v>
      </c>
      <c r="AY79" s="41">
        <f t="shared" si="31"/>
        <v>44</v>
      </c>
      <c r="AZ79" s="41">
        <v>21</v>
      </c>
      <c r="BC79" s="37">
        <f ca="1"/>
        <v>659.91923775564123</v>
      </c>
      <c r="BD79" s="37">
        <f ca="1"/>
        <v>-247.01719700486652</v>
      </c>
      <c r="BE79" s="37">
        <f ca="1"/>
        <v>-306.05734206402332</v>
      </c>
      <c r="BF79" s="39">
        <f ca="1"/>
        <v>-1.3214634632420805</v>
      </c>
      <c r="BH79" s="19">
        <v>22</v>
      </c>
      <c r="BI79" s="19">
        <v>23</v>
      </c>
      <c r="BJ79" t="b">
        <v>1</v>
      </c>
      <c r="BK79" s="42">
        <v>4</v>
      </c>
      <c r="BL79" s="42">
        <f ca="1"/>
        <v>6</v>
      </c>
      <c r="BM79" s="42">
        <f ca="1"/>
        <v>9</v>
      </c>
      <c r="BN79" s="44">
        <f ca="1"/>
        <v>374504.787254108</v>
      </c>
      <c r="BO79" s="45">
        <f ca="1"/>
        <v>-0.19632705757486518</v>
      </c>
      <c r="BP79" s="42">
        <f ca="1"/>
        <v>-2.2240126893675188E-3</v>
      </c>
      <c r="BQ79" s="42"/>
      <c r="BR79" s="42"/>
      <c r="BS79" s="42"/>
      <c r="BT79" s="42"/>
      <c r="BU79" s="42"/>
      <c r="BV79" s="48"/>
    </row>
    <row r="80" spans="1:74" x14ac:dyDescent="0.25">
      <c r="A80" s="19" t="b">
        <f t="shared" si="21"/>
        <v>0</v>
      </c>
      <c r="B80" s="19">
        <v>23</v>
      </c>
      <c r="C80" s="21">
        <f t="shared" si="28"/>
        <v>4</v>
      </c>
      <c r="D80" s="21">
        <f t="shared" ca="1" si="29"/>
        <v>6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f ca="1"/>
        <v>0</v>
      </c>
      <c r="P80" s="21">
        <f ca="1"/>
        <v>0</v>
      </c>
      <c r="Q80" s="21">
        <f ca="1"/>
        <v>0</v>
      </c>
      <c r="R80" s="21">
        <f ca="1"/>
        <v>0</v>
      </c>
      <c r="S80" s="21">
        <f ca="1"/>
        <v>1</v>
      </c>
      <c r="T80" s="21">
        <f ca="1"/>
        <v>0</v>
      </c>
      <c r="U80" s="21">
        <f ca="1"/>
        <v>0</v>
      </c>
      <c r="V80" s="21">
        <f ca="1"/>
        <v>0</v>
      </c>
      <c r="W80" s="21">
        <f ca="1"/>
        <v>0</v>
      </c>
      <c r="X80" s="21">
        <f ca="1"/>
        <v>0</v>
      </c>
      <c r="Y80" s="21">
        <f ca="1"/>
        <v>0</v>
      </c>
      <c r="Z80" s="21">
        <f ca="1"/>
        <v>0</v>
      </c>
      <c r="AA80" s="21">
        <f ca="1"/>
        <v>0</v>
      </c>
      <c r="AB80" s="21">
        <f ca="1"/>
        <v>0</v>
      </c>
      <c r="AC80" s="21" t="str">
        <f ca="1"/>
        <v/>
      </c>
      <c r="AD80" s="21" t="str">
        <f ca="1"/>
        <v/>
      </c>
      <c r="AE80" s="21" t="str">
        <f ca="1"/>
        <v/>
      </c>
      <c r="AF80" s="21" t="str">
        <f ca="1"/>
        <v/>
      </c>
      <c r="AG80" s="21" t="str">
        <f ca="1"/>
        <v/>
      </c>
      <c r="AH80" s="21" t="str">
        <f ca="1"/>
        <v/>
      </c>
      <c r="AI80" s="21" t="str">
        <f ca="1"/>
        <v/>
      </c>
      <c r="AJ80" s="21" t="str">
        <f ca="1"/>
        <v/>
      </c>
      <c r="AK80" s="21" t="str">
        <f ca="1"/>
        <v/>
      </c>
      <c r="AL80" s="21" t="str">
        <f ca="1"/>
        <v/>
      </c>
      <c r="AM80" s="21" t="str">
        <f ca="1"/>
        <v/>
      </c>
      <c r="AN80" s="21" t="str">
        <f ca="1"/>
        <v/>
      </c>
      <c r="AO80" s="21" t="str">
        <f ca="1"/>
        <v/>
      </c>
      <c r="AQ80" s="30">
        <f t="shared" ca="1" si="24"/>
        <v>352053</v>
      </c>
      <c r="AS80" s="8">
        <f ca="1">IF(A80,MMULT(ExpandedModelMatrix ThisRow,ExpandedParameters),MMULT(ModelMatrix ThisRow,Parameters))</f>
        <v>12.833359864912737</v>
      </c>
      <c r="AT80" s="37">
        <f ca="1"/>
        <v>374504.787254108</v>
      </c>
      <c r="AV80" s="31">
        <v>0.34898819640775891</v>
      </c>
      <c r="AW80" s="31" t="b">
        <v>1</v>
      </c>
      <c r="AX80" s="41">
        <f t="shared" si="30"/>
        <v>22</v>
      </c>
      <c r="AY80" s="41">
        <f t="shared" si="31"/>
        <v>44</v>
      </c>
      <c r="AZ80" s="41">
        <v>22</v>
      </c>
      <c r="BC80" s="37">
        <f ca="1"/>
        <v>611.96796260434087</v>
      </c>
      <c r="BD80" s="37">
        <f ca="1"/>
        <v>-36.687847446393008</v>
      </c>
      <c r="BE80" s="37">
        <f ca="1"/>
        <v>-45.470297959805372</v>
      </c>
      <c r="BF80" s="39">
        <f ca="1"/>
        <v>-0.19632705757486518</v>
      </c>
      <c r="BH80" s="19">
        <v>23</v>
      </c>
      <c r="BI80" s="19">
        <v>24</v>
      </c>
      <c r="BJ80" t="b">
        <v>1</v>
      </c>
      <c r="BK80" s="42">
        <v>4</v>
      </c>
      <c r="BL80" s="42">
        <f ca="1"/>
        <v>7</v>
      </c>
      <c r="BM80" s="42">
        <f ca="1"/>
        <v>10</v>
      </c>
      <c r="BN80" s="44">
        <f ca="1"/>
        <v>385512.92896686768</v>
      </c>
      <c r="BO80" s="45">
        <f ca="1"/>
        <v>-1.6363640512258384</v>
      </c>
      <c r="BP80" s="42">
        <f ca="1"/>
        <v>-1.9641326637329492E-3</v>
      </c>
      <c r="BQ80" s="42"/>
      <c r="BR80" s="42"/>
      <c r="BS80" s="42"/>
      <c r="BT80" s="42"/>
      <c r="BU80" s="42"/>
      <c r="BV80" s="48"/>
    </row>
    <row r="81" spans="1:74" x14ac:dyDescent="0.25">
      <c r="A81" s="19" t="b">
        <f t="shared" si="21"/>
        <v>0</v>
      </c>
      <c r="B81" s="19">
        <v>24</v>
      </c>
      <c r="C81" s="21">
        <f t="shared" si="28"/>
        <v>4</v>
      </c>
      <c r="D81" s="21">
        <f t="shared" ca="1" si="29"/>
        <v>7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f ca="1"/>
        <v>0</v>
      </c>
      <c r="P81" s="21">
        <f ca="1"/>
        <v>0</v>
      </c>
      <c r="Q81" s="21">
        <f ca="1"/>
        <v>0</v>
      </c>
      <c r="R81" s="21">
        <f ca="1"/>
        <v>0</v>
      </c>
      <c r="S81" s="21">
        <f ca="1"/>
        <v>0</v>
      </c>
      <c r="T81" s="21">
        <f ca="1"/>
        <v>1</v>
      </c>
      <c r="U81" s="21">
        <f ca="1"/>
        <v>0</v>
      </c>
      <c r="V81" s="21">
        <f ca="1"/>
        <v>0</v>
      </c>
      <c r="W81" s="21">
        <f ca="1"/>
        <v>0</v>
      </c>
      <c r="X81" s="21">
        <f ca="1"/>
        <v>0</v>
      </c>
      <c r="Y81" s="21">
        <f ca="1"/>
        <v>0</v>
      </c>
      <c r="Z81" s="21">
        <f ca="1"/>
        <v>0</v>
      </c>
      <c r="AA81" s="21">
        <f ca="1"/>
        <v>0</v>
      </c>
      <c r="AB81" s="21">
        <f ca="1"/>
        <v>1</v>
      </c>
      <c r="AC81" s="21" t="str">
        <f ca="1"/>
        <v/>
      </c>
      <c r="AD81" s="21" t="str">
        <f ca="1"/>
        <v/>
      </c>
      <c r="AE81" s="21" t="str">
        <f ca="1"/>
        <v/>
      </c>
      <c r="AF81" s="21" t="str">
        <f ca="1"/>
        <v/>
      </c>
      <c r="AG81" s="21" t="str">
        <f ca="1"/>
        <v/>
      </c>
      <c r="AH81" s="21" t="str">
        <f ca="1"/>
        <v/>
      </c>
      <c r="AI81" s="21" t="str">
        <f ca="1"/>
        <v/>
      </c>
      <c r="AJ81" s="21" t="str">
        <f ca="1"/>
        <v/>
      </c>
      <c r="AK81" s="21" t="str">
        <f ca="1"/>
        <v/>
      </c>
      <c r="AL81" s="21" t="str">
        <f ca="1"/>
        <v/>
      </c>
      <c r="AM81" s="21" t="str">
        <f ca="1"/>
        <v/>
      </c>
      <c r="AN81" s="21" t="str">
        <f ca="1"/>
        <v/>
      </c>
      <c r="AO81" s="21" t="str">
        <f ca="1"/>
        <v/>
      </c>
      <c r="AQ81" s="30">
        <f t="shared" ca="1" si="24"/>
        <v>206286</v>
      </c>
      <c r="AS81" s="8">
        <f ca="1">IF(A81,MMULT(ExpandedModelMatrix ThisRow,ExpandedParameters),MMULT(ModelMatrix ThisRow,Parameters))</f>
        <v>12.86233000959918</v>
      </c>
      <c r="AT81" s="37">
        <f ca="1"/>
        <v>385512.92896686768</v>
      </c>
      <c r="AV81" s="31">
        <v>0.41988721875974</v>
      </c>
      <c r="AW81" s="31" t="b">
        <v>1</v>
      </c>
      <c r="AX81" s="41">
        <f t="shared" si="30"/>
        <v>23</v>
      </c>
      <c r="AY81" s="41">
        <f t="shared" si="31"/>
        <v>44</v>
      </c>
      <c r="AZ81" s="41">
        <v>23</v>
      </c>
      <c r="BC81" s="37">
        <f ca="1"/>
        <v>620.89687466347232</v>
      </c>
      <c r="BD81" s="37">
        <f ca="1"/>
        <v>-288.65812710687123</v>
      </c>
      <c r="BE81" s="37">
        <f ca="1"/>
        <v>-378.98984428868113</v>
      </c>
      <c r="BF81" s="39">
        <f ca="1"/>
        <v>-1.6363640512258384</v>
      </c>
      <c r="BH81" s="19">
        <v>24</v>
      </c>
      <c r="BI81" s="19">
        <v>25</v>
      </c>
      <c r="BJ81" t="b">
        <v>1</v>
      </c>
      <c r="BK81" s="42">
        <v>5</v>
      </c>
      <c r="BL81" s="42">
        <f ca="1"/>
        <v>1</v>
      </c>
      <c r="BM81" s="42">
        <f ca="1"/>
        <v>5</v>
      </c>
      <c r="BN81" s="44">
        <f ca="1"/>
        <v>398922.51798168331</v>
      </c>
      <c r="BO81" s="45">
        <f ca="1"/>
        <v>0.38498873965165026</v>
      </c>
      <c r="BP81" s="42">
        <f ca="1"/>
        <v>-1.647559310314E-3</v>
      </c>
      <c r="BQ81" s="42"/>
      <c r="BR81" s="42"/>
      <c r="BS81" s="42"/>
      <c r="BT81" s="42"/>
      <c r="BU81" s="42"/>
      <c r="BV81" s="48"/>
    </row>
    <row r="82" spans="1:74" x14ac:dyDescent="0.25">
      <c r="A82" s="19" t="b">
        <f t="shared" si="21"/>
        <v>0</v>
      </c>
      <c r="B82" s="19">
        <v>25</v>
      </c>
      <c r="C82" s="21">
        <f t="shared" si="28"/>
        <v>5</v>
      </c>
      <c r="D82" s="21">
        <f t="shared" ca="1" si="29"/>
        <v>1</v>
      </c>
      <c r="F82" s="21">
        <v>0</v>
      </c>
      <c r="G82" s="21">
        <v>0</v>
      </c>
      <c r="H82" s="21">
        <v>0</v>
      </c>
      <c r="I82" s="21">
        <v>1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f ca="1"/>
        <v>1</v>
      </c>
      <c r="P82" s="21">
        <f ca="1"/>
        <v>0</v>
      </c>
      <c r="Q82" s="21">
        <f ca="1"/>
        <v>0</v>
      </c>
      <c r="R82" s="21">
        <f ca="1"/>
        <v>0</v>
      </c>
      <c r="S82" s="21">
        <f ca="1"/>
        <v>0</v>
      </c>
      <c r="T82" s="21">
        <f ca="1"/>
        <v>0</v>
      </c>
      <c r="U82" s="21">
        <f ca="1"/>
        <v>0</v>
      </c>
      <c r="V82" s="21">
        <f ca="1"/>
        <v>0</v>
      </c>
      <c r="W82" s="21">
        <f ca="1"/>
        <v>0</v>
      </c>
      <c r="X82" s="21">
        <f ca="1"/>
        <v>1</v>
      </c>
      <c r="Y82" s="21">
        <f ca="1"/>
        <v>0</v>
      </c>
      <c r="Z82" s="21">
        <f ca="1"/>
        <v>0</v>
      </c>
      <c r="AA82" s="21">
        <f ca="1"/>
        <v>0</v>
      </c>
      <c r="AB82" s="21">
        <f ca="1"/>
        <v>0</v>
      </c>
      <c r="AC82" s="21" t="str">
        <f ca="1"/>
        <v/>
      </c>
      <c r="AD82" s="21" t="str">
        <f ca="1"/>
        <v/>
      </c>
      <c r="AE82" s="21" t="str">
        <f ca="1"/>
        <v/>
      </c>
      <c r="AF82" s="21" t="str">
        <f ca="1"/>
        <v/>
      </c>
      <c r="AG82" s="21" t="str">
        <f ca="1"/>
        <v/>
      </c>
      <c r="AH82" s="21" t="str">
        <f ca="1"/>
        <v/>
      </c>
      <c r="AI82" s="21" t="str">
        <f ca="1"/>
        <v/>
      </c>
      <c r="AJ82" s="21" t="str">
        <f ca="1"/>
        <v/>
      </c>
      <c r="AK82" s="21" t="str">
        <f ca="1"/>
        <v/>
      </c>
      <c r="AL82" s="21" t="str">
        <f ca="1"/>
        <v/>
      </c>
      <c r="AM82" s="21" t="str">
        <f ca="1"/>
        <v/>
      </c>
      <c r="AN82" s="21" t="str">
        <f ca="1"/>
        <v/>
      </c>
      <c r="AO82" s="21" t="str">
        <f ca="1"/>
        <v/>
      </c>
      <c r="AQ82" s="30">
        <f t="shared" ca="1" si="24"/>
        <v>443160</v>
      </c>
      <c r="AS82" s="8">
        <f ca="1">IF(A82,MMULT(ExpandedModelMatrix ThisRow,ExpandedParameters),MMULT(ModelMatrix ThisRow,Parameters))</f>
        <v>12.896522486492483</v>
      </c>
      <c r="AT82" s="37">
        <f ca="1"/>
        <v>398922.51798168331</v>
      </c>
      <c r="AV82" s="31">
        <v>0.38297763307474009</v>
      </c>
      <c r="AW82" s="31" t="b">
        <v>1</v>
      </c>
      <c r="AX82" s="41">
        <f t="shared" si="30"/>
        <v>24</v>
      </c>
      <c r="AY82" s="41">
        <f t="shared" si="31"/>
        <v>44</v>
      </c>
      <c r="AZ82" s="41">
        <v>24</v>
      </c>
      <c r="BC82" s="37">
        <f ca="1"/>
        <v>631.60313328995073</v>
      </c>
      <c r="BD82" s="37">
        <f ca="1"/>
        <v>70.039997724344005</v>
      </c>
      <c r="BE82" s="37">
        <f ca="1"/>
        <v>89.165257806887368</v>
      </c>
      <c r="BF82" s="39">
        <f ca="1"/>
        <v>0.38498873965165026</v>
      </c>
      <c r="BH82" s="19">
        <v>25</v>
      </c>
      <c r="BI82" s="19">
        <v>26</v>
      </c>
      <c r="BJ82" t="b">
        <v>1</v>
      </c>
      <c r="BK82" s="42">
        <v>5</v>
      </c>
      <c r="BL82" s="42">
        <f ca="1"/>
        <v>2</v>
      </c>
      <c r="BM82" s="42">
        <f ca="1"/>
        <v>6</v>
      </c>
      <c r="BN82" s="44">
        <f ca="1"/>
        <v>784426.66709272261</v>
      </c>
      <c r="BO82" s="45">
        <f ca="1"/>
        <v>-0.62224241347178133</v>
      </c>
      <c r="BP82" s="42">
        <f ca="1"/>
        <v>7.4534162010281603E-3</v>
      </c>
      <c r="BQ82" s="42"/>
      <c r="BR82" s="42"/>
      <c r="BS82" s="42"/>
      <c r="BT82" s="42"/>
      <c r="BU82" s="42"/>
      <c r="BV82" s="48"/>
    </row>
    <row r="83" spans="1:74" x14ac:dyDescent="0.25">
      <c r="A83" s="19" t="b">
        <f t="shared" si="21"/>
        <v>0</v>
      </c>
      <c r="B83" s="19">
        <v>26</v>
      </c>
      <c r="C83" s="21">
        <f t="shared" si="28"/>
        <v>5</v>
      </c>
      <c r="D83" s="21">
        <f t="shared" ca="1" si="29"/>
        <v>2</v>
      </c>
      <c r="F83" s="21">
        <v>0</v>
      </c>
      <c r="G83" s="21">
        <v>0</v>
      </c>
      <c r="H83" s="21">
        <v>0</v>
      </c>
      <c r="I83" s="21">
        <v>1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f ca="1"/>
        <v>0</v>
      </c>
      <c r="P83" s="21">
        <f ca="1"/>
        <v>1</v>
      </c>
      <c r="Q83" s="21">
        <f ca="1"/>
        <v>0</v>
      </c>
      <c r="R83" s="21">
        <f ca="1"/>
        <v>0</v>
      </c>
      <c r="S83" s="21">
        <f ca="1"/>
        <v>0</v>
      </c>
      <c r="T83" s="21">
        <f ca="1"/>
        <v>0</v>
      </c>
      <c r="U83" s="21">
        <f ca="1"/>
        <v>0</v>
      </c>
      <c r="V83" s="21">
        <f ca="1"/>
        <v>0</v>
      </c>
      <c r="W83" s="21">
        <f ca="1"/>
        <v>0</v>
      </c>
      <c r="X83" s="21">
        <f ca="1"/>
        <v>0</v>
      </c>
      <c r="Y83" s="21">
        <f ca="1"/>
        <v>1</v>
      </c>
      <c r="Z83" s="21">
        <f ca="1"/>
        <v>0</v>
      </c>
      <c r="AA83" s="21">
        <f ca="1"/>
        <v>0</v>
      </c>
      <c r="AB83" s="21">
        <f ca="1"/>
        <v>0</v>
      </c>
      <c r="AC83" s="21" t="str">
        <f ca="1"/>
        <v/>
      </c>
      <c r="AD83" s="21" t="str">
        <f ca="1"/>
        <v/>
      </c>
      <c r="AE83" s="21" t="str">
        <f ca="1"/>
        <v/>
      </c>
      <c r="AF83" s="21" t="str">
        <f ca="1"/>
        <v/>
      </c>
      <c r="AG83" s="21" t="str">
        <f ca="1"/>
        <v/>
      </c>
      <c r="AH83" s="21" t="str">
        <f ca="1"/>
        <v/>
      </c>
      <c r="AI83" s="21" t="str">
        <f ca="1"/>
        <v/>
      </c>
      <c r="AJ83" s="21" t="str">
        <f ca="1"/>
        <v/>
      </c>
      <c r="AK83" s="21" t="str">
        <f ca="1"/>
        <v/>
      </c>
      <c r="AL83" s="21" t="str">
        <f ca="1"/>
        <v/>
      </c>
      <c r="AM83" s="21" t="str">
        <f ca="1"/>
        <v/>
      </c>
      <c r="AN83" s="21" t="str">
        <f ca="1"/>
        <v/>
      </c>
      <c r="AO83" s="21" t="str">
        <f ca="1"/>
        <v/>
      </c>
      <c r="AQ83" s="30">
        <f t="shared" ca="1" si="24"/>
        <v>693190</v>
      </c>
      <c r="AS83" s="8">
        <f ca="1">IF(A83,MMULT(ExpandedModelMatrix ThisRow,ExpandedParameters),MMULT(ModelMatrix ThisRow,Parameters))</f>
        <v>13.572708369530023</v>
      </c>
      <c r="AT83" s="37">
        <f ca="1"/>
        <v>784426.66709272261</v>
      </c>
      <c r="AV83" s="31">
        <v>0.48905756988677951</v>
      </c>
      <c r="AW83" s="31" t="b">
        <v>1</v>
      </c>
      <c r="AX83" s="41">
        <f t="shared" si="30"/>
        <v>25</v>
      </c>
      <c r="AY83" s="41">
        <f t="shared" si="31"/>
        <v>44</v>
      </c>
      <c r="AZ83" s="41">
        <v>25</v>
      </c>
      <c r="BC83" s="37">
        <f ca="1"/>
        <v>885.67864775703083</v>
      </c>
      <c r="BD83" s="37">
        <f ca="1"/>
        <v>-103.01328515006908</v>
      </c>
      <c r="BE83" s="37">
        <f ca="1"/>
        <v>-144.11435842459545</v>
      </c>
      <c r="BF83" s="39">
        <f ca="1"/>
        <v>-0.62224241347178133</v>
      </c>
      <c r="BH83" s="19">
        <v>26</v>
      </c>
      <c r="BI83" s="19">
        <v>27</v>
      </c>
      <c r="BJ83" t="b">
        <v>1</v>
      </c>
      <c r="BK83" s="42">
        <v>5</v>
      </c>
      <c r="BL83" s="42">
        <f ca="1"/>
        <v>3</v>
      </c>
      <c r="BM83" s="42">
        <f ca="1"/>
        <v>7</v>
      </c>
      <c r="BN83" s="44">
        <f ca="1"/>
        <v>1027138.7267951538</v>
      </c>
      <c r="BO83" s="45">
        <f ca="1"/>
        <v>-0.22262566229464825</v>
      </c>
      <c r="BP83" s="42">
        <f ca="1"/>
        <v>1.3183358451333213E-2</v>
      </c>
      <c r="BQ83" s="42"/>
      <c r="BR83" s="42"/>
      <c r="BS83" s="42"/>
      <c r="BT83" s="42"/>
      <c r="BU83" s="42"/>
      <c r="BV83" s="48"/>
    </row>
    <row r="84" spans="1:74" x14ac:dyDescent="0.25">
      <c r="A84" s="19" t="b">
        <f t="shared" si="21"/>
        <v>0</v>
      </c>
      <c r="B84" s="19">
        <v>27</v>
      </c>
      <c r="C84" s="21">
        <f t="shared" si="28"/>
        <v>5</v>
      </c>
      <c r="D84" s="21">
        <f t="shared" ca="1" si="29"/>
        <v>3</v>
      </c>
      <c r="F84" s="21">
        <v>0</v>
      </c>
      <c r="G84" s="21">
        <v>0</v>
      </c>
      <c r="H84" s="21">
        <v>0</v>
      </c>
      <c r="I84" s="21">
        <v>1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f ca="1"/>
        <v>0</v>
      </c>
      <c r="P84" s="21">
        <f ca="1"/>
        <v>0</v>
      </c>
      <c r="Q84" s="21">
        <f ca="1"/>
        <v>1</v>
      </c>
      <c r="R84" s="21">
        <f ca="1"/>
        <v>0</v>
      </c>
      <c r="S84" s="21">
        <f ca="1"/>
        <v>0</v>
      </c>
      <c r="T84" s="21">
        <f ca="1"/>
        <v>0</v>
      </c>
      <c r="U84" s="21">
        <f ca="1"/>
        <v>0</v>
      </c>
      <c r="V84" s="21">
        <f ca="1"/>
        <v>0</v>
      </c>
      <c r="W84" s="21">
        <f ca="1"/>
        <v>0</v>
      </c>
      <c r="X84" s="21">
        <f ca="1"/>
        <v>0</v>
      </c>
      <c r="Y84" s="21">
        <f ca="1"/>
        <v>0</v>
      </c>
      <c r="Z84" s="21">
        <f ca="1"/>
        <v>1</v>
      </c>
      <c r="AA84" s="21">
        <f ca="1"/>
        <v>0</v>
      </c>
      <c r="AB84" s="21">
        <f ca="1"/>
        <v>0</v>
      </c>
      <c r="AC84" s="21" t="str">
        <f ca="1"/>
        <v/>
      </c>
      <c r="AD84" s="21" t="str">
        <f ca="1"/>
        <v/>
      </c>
      <c r="AE84" s="21" t="str">
        <f ca="1"/>
        <v/>
      </c>
      <c r="AF84" s="21" t="str">
        <f ca="1"/>
        <v/>
      </c>
      <c r="AG84" s="21" t="str">
        <f ca="1"/>
        <v/>
      </c>
      <c r="AH84" s="21" t="str">
        <f ca="1"/>
        <v/>
      </c>
      <c r="AI84" s="21" t="str">
        <f ca="1"/>
        <v/>
      </c>
      <c r="AJ84" s="21" t="str">
        <f ca="1"/>
        <v/>
      </c>
      <c r="AK84" s="21" t="str">
        <f ca="1"/>
        <v/>
      </c>
      <c r="AL84" s="21" t="str">
        <f ca="1"/>
        <v/>
      </c>
      <c r="AM84" s="21" t="str">
        <f ca="1"/>
        <v/>
      </c>
      <c r="AN84" s="21" t="str">
        <f ca="1"/>
        <v/>
      </c>
      <c r="AO84" s="21" t="str">
        <f ca="1"/>
        <v/>
      </c>
      <c r="AQ84" s="30">
        <f t="shared" ca="1" si="24"/>
        <v>991983</v>
      </c>
      <c r="AS84" s="8">
        <f ca="1">IF(A84,MMULT(ExpandedModelMatrix ThisRow,ExpandedParameters),MMULT(ModelMatrix ThisRow,Parameters))</f>
        <v>13.842287559433007</v>
      </c>
      <c r="AT84" s="37">
        <f ca="1"/>
        <v>1027138.7267951538</v>
      </c>
      <c r="AV84" s="31">
        <v>0.54739710875473579</v>
      </c>
      <c r="AW84" s="31" t="b">
        <v>1</v>
      </c>
      <c r="AX84" s="41">
        <f t="shared" si="30"/>
        <v>26</v>
      </c>
      <c r="AY84" s="41">
        <f t="shared" si="31"/>
        <v>44</v>
      </c>
      <c r="AZ84" s="41">
        <v>26</v>
      </c>
      <c r="BC84" s="37">
        <f ca="1"/>
        <v>1013.4785280385341</v>
      </c>
      <c r="BD84" s="37">
        <f ca="1"/>
        <v>-34.688181172612992</v>
      </c>
      <c r="BE84" s="37">
        <f ca="1"/>
        <v>-51.561182259233554</v>
      </c>
      <c r="BF84" s="39">
        <f ca="1"/>
        <v>-0.22262566229464825</v>
      </c>
      <c r="BH84" s="19">
        <v>27</v>
      </c>
      <c r="BI84" s="19">
        <v>28</v>
      </c>
      <c r="BJ84" t="b">
        <v>1</v>
      </c>
      <c r="BK84" s="42">
        <v>5</v>
      </c>
      <c r="BL84" s="42">
        <f ca="1"/>
        <v>4</v>
      </c>
      <c r="BM84" s="42">
        <f ca="1"/>
        <v>8</v>
      </c>
      <c r="BN84" s="44">
        <f ca="1"/>
        <v>775779.14714758692</v>
      </c>
      <c r="BO84" s="45">
        <f ca="1"/>
        <v>-4.2888744791372869E-2</v>
      </c>
      <c r="BP84" s="42">
        <f ca="1"/>
        <v>7.2492656946431984E-3</v>
      </c>
      <c r="BQ84" s="42"/>
      <c r="BR84" s="42"/>
      <c r="BS84" s="42"/>
      <c r="BT84" s="42"/>
      <c r="BU84" s="42"/>
      <c r="BV84" s="48"/>
    </row>
    <row r="85" spans="1:74" x14ac:dyDescent="0.25">
      <c r="A85" s="19" t="b">
        <f t="shared" si="21"/>
        <v>0</v>
      </c>
      <c r="B85" s="19">
        <v>28</v>
      </c>
      <c r="C85" s="21">
        <f t="shared" si="28"/>
        <v>5</v>
      </c>
      <c r="D85" s="21">
        <f t="shared" ca="1" si="29"/>
        <v>4</v>
      </c>
      <c r="F85" s="21">
        <v>0</v>
      </c>
      <c r="G85" s="21">
        <v>0</v>
      </c>
      <c r="H85" s="21">
        <v>0</v>
      </c>
      <c r="I85" s="21">
        <v>1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f ca="1"/>
        <v>0</v>
      </c>
      <c r="P85" s="21">
        <f ca="1"/>
        <v>0</v>
      </c>
      <c r="Q85" s="21">
        <f ca="1"/>
        <v>0</v>
      </c>
      <c r="R85" s="21">
        <f ca="1"/>
        <v>0</v>
      </c>
      <c r="S85" s="21">
        <f ca="1"/>
        <v>0</v>
      </c>
      <c r="T85" s="21">
        <f ca="1"/>
        <v>0</v>
      </c>
      <c r="U85" s="21">
        <f ca="1"/>
        <v>0</v>
      </c>
      <c r="V85" s="21">
        <f ca="1"/>
        <v>0</v>
      </c>
      <c r="W85" s="21">
        <f ca="1"/>
        <v>0</v>
      </c>
      <c r="X85" s="21">
        <f ca="1"/>
        <v>0</v>
      </c>
      <c r="Y85" s="21">
        <f ca="1"/>
        <v>0</v>
      </c>
      <c r="Z85" s="21">
        <f ca="1"/>
        <v>0</v>
      </c>
      <c r="AA85" s="21">
        <f ca="1"/>
        <v>1</v>
      </c>
      <c r="AB85" s="21">
        <f ca="1"/>
        <v>0</v>
      </c>
      <c r="AC85" s="21" t="str">
        <f ca="1"/>
        <v/>
      </c>
      <c r="AD85" s="21" t="str">
        <f ca="1"/>
        <v/>
      </c>
      <c r="AE85" s="21" t="str">
        <f ca="1"/>
        <v/>
      </c>
      <c r="AF85" s="21" t="str">
        <f ca="1"/>
        <v/>
      </c>
      <c r="AG85" s="21" t="str">
        <f ca="1"/>
        <v/>
      </c>
      <c r="AH85" s="21" t="str">
        <f ca="1"/>
        <v/>
      </c>
      <c r="AI85" s="21" t="str">
        <f ca="1"/>
        <v/>
      </c>
      <c r="AJ85" s="21" t="str">
        <f ca="1"/>
        <v/>
      </c>
      <c r="AK85" s="21" t="str">
        <f ca="1"/>
        <v/>
      </c>
      <c r="AL85" s="21" t="str">
        <f ca="1"/>
        <v/>
      </c>
      <c r="AM85" s="21" t="str">
        <f ca="1"/>
        <v/>
      </c>
      <c r="AN85" s="21" t="str">
        <f ca="1"/>
        <v/>
      </c>
      <c r="AO85" s="21" t="str">
        <f ca="1"/>
        <v/>
      </c>
      <c r="AQ85" s="30">
        <f t="shared" ca="1" si="24"/>
        <v>769488</v>
      </c>
      <c r="AS85" s="8">
        <f ca="1">IF(A85,MMULT(ExpandedModelMatrix ThisRow,ExpandedParameters),MMULT(ModelMatrix ThisRow,Parameters))</f>
        <v>13.561623154466643</v>
      </c>
      <c r="AT85" s="37">
        <f ca="1"/>
        <v>775779.14714758692</v>
      </c>
      <c r="AV85" s="31">
        <v>0.48294156422708129</v>
      </c>
      <c r="AW85" s="31" t="b">
        <v>1</v>
      </c>
      <c r="AX85" s="41">
        <f t="shared" si="30"/>
        <v>27</v>
      </c>
      <c r="AY85" s="41">
        <f t="shared" si="31"/>
        <v>44</v>
      </c>
      <c r="AZ85" s="41">
        <v>27</v>
      </c>
      <c r="BC85" s="37">
        <f ca="1"/>
        <v>880.78325775844928</v>
      </c>
      <c r="BD85" s="37">
        <f ca="1"/>
        <v>-7.1426734013968236</v>
      </c>
      <c r="BE85" s="37">
        <f ca="1"/>
        <v>-9.9332411379013354</v>
      </c>
      <c r="BF85" s="39">
        <f ca="1"/>
        <v>-4.2888744791372869E-2</v>
      </c>
      <c r="BH85" s="19">
        <v>28</v>
      </c>
      <c r="BI85" s="19">
        <v>29</v>
      </c>
      <c r="BJ85" t="b">
        <v>1</v>
      </c>
      <c r="BK85" s="42">
        <v>5</v>
      </c>
      <c r="BL85" s="42">
        <f ca="1"/>
        <v>5</v>
      </c>
      <c r="BM85" s="42">
        <f ca="1"/>
        <v>9</v>
      </c>
      <c r="BN85" s="44">
        <f ca="1"/>
        <v>492595.44885380595</v>
      </c>
      <c r="BO85" s="45">
        <f ca="1"/>
        <v>9.4697565682183196E-2</v>
      </c>
      <c r="BP85" s="42">
        <f ca="1"/>
        <v>5.6386967665983216E-4</v>
      </c>
      <c r="BQ85" s="42"/>
      <c r="BR85" s="42"/>
      <c r="BS85" s="42"/>
      <c r="BT85" s="42"/>
      <c r="BU85" s="42"/>
      <c r="BV85" s="48"/>
    </row>
    <row r="86" spans="1:74" x14ac:dyDescent="0.25">
      <c r="A86" s="19" t="b">
        <f t="shared" si="21"/>
        <v>0</v>
      </c>
      <c r="B86" s="19">
        <v>29</v>
      </c>
      <c r="C86" s="21">
        <f t="shared" si="28"/>
        <v>5</v>
      </c>
      <c r="D86" s="21">
        <f t="shared" ca="1" si="29"/>
        <v>5</v>
      </c>
      <c r="F86" s="21">
        <v>0</v>
      </c>
      <c r="G86" s="21">
        <v>0</v>
      </c>
      <c r="H86" s="21">
        <v>0</v>
      </c>
      <c r="I86" s="21">
        <v>1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f ca="1"/>
        <v>0</v>
      </c>
      <c r="P86" s="21">
        <f ca="1"/>
        <v>0</v>
      </c>
      <c r="Q86" s="21">
        <f ca="1"/>
        <v>0</v>
      </c>
      <c r="R86" s="21">
        <f ca="1"/>
        <v>1</v>
      </c>
      <c r="S86" s="21">
        <f ca="1"/>
        <v>0</v>
      </c>
      <c r="T86" s="21">
        <f ca="1"/>
        <v>0</v>
      </c>
      <c r="U86" s="21">
        <f ca="1"/>
        <v>0</v>
      </c>
      <c r="V86" s="21">
        <f ca="1"/>
        <v>0</v>
      </c>
      <c r="W86" s="21">
        <f ca="1"/>
        <v>0</v>
      </c>
      <c r="X86" s="21">
        <f ca="1"/>
        <v>0</v>
      </c>
      <c r="Y86" s="21">
        <f ca="1"/>
        <v>0</v>
      </c>
      <c r="Z86" s="21">
        <f ca="1"/>
        <v>0</v>
      </c>
      <c r="AA86" s="21">
        <f ca="1"/>
        <v>0</v>
      </c>
      <c r="AB86" s="21">
        <f ca="1"/>
        <v>0</v>
      </c>
      <c r="AC86" s="21" t="str">
        <f ca="1"/>
        <v/>
      </c>
      <c r="AD86" s="21" t="str">
        <f ca="1"/>
        <v/>
      </c>
      <c r="AE86" s="21" t="str">
        <f ca="1"/>
        <v/>
      </c>
      <c r="AF86" s="21" t="str">
        <f ca="1"/>
        <v/>
      </c>
      <c r="AG86" s="21" t="str">
        <f ca="1"/>
        <v/>
      </c>
      <c r="AH86" s="21" t="str">
        <f ca="1"/>
        <v/>
      </c>
      <c r="AI86" s="21" t="str">
        <f ca="1"/>
        <v/>
      </c>
      <c r="AJ86" s="21" t="str">
        <f ca="1"/>
        <v/>
      </c>
      <c r="AK86" s="21" t="str">
        <f ca="1"/>
        <v/>
      </c>
      <c r="AL86" s="21" t="str">
        <f ca="1"/>
        <v/>
      </c>
      <c r="AM86" s="21" t="str">
        <f ca="1"/>
        <v/>
      </c>
      <c r="AN86" s="21" t="str">
        <f ca="1"/>
        <v/>
      </c>
      <c r="AO86" s="21" t="str">
        <f ca="1"/>
        <v/>
      </c>
      <c r="AQ86" s="30">
        <f t="shared" ca="1" si="24"/>
        <v>504851</v>
      </c>
      <c r="AS86" s="8">
        <f ca="1">IF(A86,MMULT(ExpandedModelMatrix ThisRow,ExpandedParameters),MMULT(ModelMatrix ThisRow,Parameters))</f>
        <v>13.107443525595862</v>
      </c>
      <c r="AT86" s="37">
        <f ca="1"/>
        <v>492595.44885380595</v>
      </c>
      <c r="AV86" s="31">
        <v>0.3661268098074606</v>
      </c>
      <c r="AW86" s="31" t="b">
        <v>1</v>
      </c>
      <c r="AX86" s="41">
        <f t="shared" si="30"/>
        <v>28</v>
      </c>
      <c r="AY86" s="41">
        <f t="shared" si="31"/>
        <v>44</v>
      </c>
      <c r="AZ86" s="41">
        <v>28</v>
      </c>
      <c r="BC86" s="37">
        <f ca="1"/>
        <v>701.85144357891431</v>
      </c>
      <c r="BD86" s="37">
        <f ca="1"/>
        <v>17.461745299973963</v>
      </c>
      <c r="BE86" s="37">
        <f ca="1"/>
        <v>21.932415128236389</v>
      </c>
      <c r="BF86" s="39">
        <f ca="1"/>
        <v>9.4697565682183196E-2</v>
      </c>
      <c r="BH86" s="19">
        <v>29</v>
      </c>
      <c r="BI86" s="19">
        <v>30</v>
      </c>
      <c r="BJ86" t="b">
        <v>1</v>
      </c>
      <c r="BK86" s="42">
        <v>5</v>
      </c>
      <c r="BL86" s="42">
        <f ca="1"/>
        <v>6</v>
      </c>
      <c r="BM86" s="42">
        <f ca="1"/>
        <v>10</v>
      </c>
      <c r="BN86" s="44">
        <f ca="1"/>
        <v>394448.49212906341</v>
      </c>
      <c r="BO86" s="45">
        <f ca="1"/>
        <v>0.66305181158908555</v>
      </c>
      <c r="BP86" s="42">
        <f ca="1"/>
        <v>-1.7531820378921606E-3</v>
      </c>
      <c r="BQ86" s="42"/>
      <c r="BR86" s="42"/>
      <c r="BS86" s="42"/>
      <c r="BT86" s="42"/>
      <c r="BU86" s="42"/>
      <c r="BV86" s="48"/>
    </row>
    <row r="87" spans="1:74" x14ac:dyDescent="0.25">
      <c r="A87" s="19" t="b">
        <f t="shared" si="21"/>
        <v>0</v>
      </c>
      <c r="B87" s="19">
        <v>30</v>
      </c>
      <c r="C87" s="21">
        <f t="shared" si="28"/>
        <v>5</v>
      </c>
      <c r="D87" s="21">
        <f t="shared" ca="1" si="29"/>
        <v>6</v>
      </c>
      <c r="F87" s="21">
        <v>0</v>
      </c>
      <c r="G87" s="21">
        <v>0</v>
      </c>
      <c r="H87" s="21">
        <v>0</v>
      </c>
      <c r="I87" s="21">
        <v>1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1">
        <f ca="1"/>
        <v>0</v>
      </c>
      <c r="P87" s="21">
        <f ca="1"/>
        <v>0</v>
      </c>
      <c r="Q87" s="21">
        <f ca="1"/>
        <v>0</v>
      </c>
      <c r="R87" s="21">
        <f ca="1"/>
        <v>0</v>
      </c>
      <c r="S87" s="21">
        <f ca="1"/>
        <v>1</v>
      </c>
      <c r="T87" s="21">
        <f ca="1"/>
        <v>0</v>
      </c>
      <c r="U87" s="21">
        <f ca="1"/>
        <v>0</v>
      </c>
      <c r="V87" s="21">
        <f ca="1"/>
        <v>0</v>
      </c>
      <c r="W87" s="21">
        <f ca="1"/>
        <v>0</v>
      </c>
      <c r="X87" s="21">
        <f ca="1"/>
        <v>0</v>
      </c>
      <c r="Y87" s="21">
        <f ca="1"/>
        <v>0</v>
      </c>
      <c r="Z87" s="21">
        <f ca="1"/>
        <v>0</v>
      </c>
      <c r="AA87" s="21">
        <f ca="1"/>
        <v>0</v>
      </c>
      <c r="AB87" s="21">
        <f ca="1"/>
        <v>1</v>
      </c>
      <c r="AC87" s="21" t="str">
        <f ca="1"/>
        <v/>
      </c>
      <c r="AD87" s="21" t="str">
        <f ca="1"/>
        <v/>
      </c>
      <c r="AE87" s="21" t="str">
        <f ca="1"/>
        <v/>
      </c>
      <c r="AF87" s="21" t="str">
        <f ca="1"/>
        <v/>
      </c>
      <c r="AG87" s="21" t="str">
        <f ca="1"/>
        <v/>
      </c>
      <c r="AH87" s="21" t="str">
        <f ca="1"/>
        <v/>
      </c>
      <c r="AI87" s="21" t="str">
        <f ca="1"/>
        <v/>
      </c>
      <c r="AJ87" s="21" t="str">
        <f ca="1"/>
        <v/>
      </c>
      <c r="AK87" s="21" t="str">
        <f ca="1"/>
        <v/>
      </c>
      <c r="AL87" s="21" t="str">
        <f ca="1"/>
        <v/>
      </c>
      <c r="AM87" s="21" t="str">
        <f ca="1"/>
        <v/>
      </c>
      <c r="AN87" s="21" t="str">
        <f ca="1"/>
        <v/>
      </c>
      <c r="AO87" s="21" t="str">
        <f ca="1"/>
        <v/>
      </c>
      <c r="AQ87" s="30">
        <f t="shared" ca="1" si="24"/>
        <v>470639</v>
      </c>
      <c r="AS87" s="8">
        <f ca="1">IF(A87,MMULT(ExpandedModelMatrix ThisRow,ExpandedParameters),MMULT(ModelMatrix ThisRow,Parameters))</f>
        <v>12.885243845798382</v>
      </c>
      <c r="AT87" s="37">
        <f ca="1"/>
        <v>394448.49212906341</v>
      </c>
      <c r="AV87" s="31">
        <v>0.37594736671319295</v>
      </c>
      <c r="AW87" s="31" t="b">
        <v>1</v>
      </c>
      <c r="AX87" s="41">
        <f t="shared" si="30"/>
        <v>29</v>
      </c>
      <c r="AY87" s="41">
        <f t="shared" si="31"/>
        <v>44</v>
      </c>
      <c r="AZ87" s="41">
        <v>29</v>
      </c>
      <c r="BC87" s="37">
        <f ca="1"/>
        <v>628.05134513753205</v>
      </c>
      <c r="BD87" s="37">
        <f ca="1"/>
        <v>121.31254627637527</v>
      </c>
      <c r="BE87" s="37">
        <f ca="1"/>
        <v>153.56601279600852</v>
      </c>
      <c r="BF87" s="39">
        <f ca="1"/>
        <v>0.66305181158908555</v>
      </c>
      <c r="BH87" s="19">
        <v>30</v>
      </c>
      <c r="BI87" s="19">
        <v>31</v>
      </c>
      <c r="BJ87" t="b">
        <v>1</v>
      </c>
      <c r="BK87" s="42">
        <v>6</v>
      </c>
      <c r="BL87" s="42">
        <f ca="1"/>
        <v>1</v>
      </c>
      <c r="BM87" s="42">
        <f ca="1"/>
        <v>6</v>
      </c>
      <c r="BN87" s="44">
        <f ca="1"/>
        <v>359341.26720326813</v>
      </c>
      <c r="BO87" s="45">
        <f ca="1"/>
        <v>0.32975856928783209</v>
      </c>
      <c r="BP87" s="42">
        <f ca="1"/>
        <v>-2.5819928173808487E-3</v>
      </c>
      <c r="BQ87" s="42"/>
      <c r="BR87" s="42"/>
      <c r="BS87" s="42"/>
      <c r="BT87" s="42"/>
      <c r="BU87" s="42"/>
      <c r="BV87" s="48"/>
    </row>
    <row r="88" spans="1:74" x14ac:dyDescent="0.25">
      <c r="A88" s="19" t="b">
        <f t="shared" si="21"/>
        <v>0</v>
      </c>
      <c r="B88" s="19">
        <v>31</v>
      </c>
      <c r="C88" s="21">
        <f t="shared" si="28"/>
        <v>6</v>
      </c>
      <c r="D88" s="21">
        <f t="shared" ca="1" si="29"/>
        <v>1</v>
      </c>
      <c r="F88" s="21">
        <v>0</v>
      </c>
      <c r="G88" s="21">
        <v>0</v>
      </c>
      <c r="H88" s="21">
        <v>0</v>
      </c>
      <c r="I88" s="21">
        <v>0</v>
      </c>
      <c r="J88" s="21">
        <v>1</v>
      </c>
      <c r="K88" s="21">
        <v>0</v>
      </c>
      <c r="L88" s="21">
        <v>0</v>
      </c>
      <c r="M88" s="21">
        <v>0</v>
      </c>
      <c r="N88" s="21">
        <v>0</v>
      </c>
      <c r="O88" s="21">
        <f ca="1"/>
        <v>1</v>
      </c>
      <c r="P88" s="21">
        <f ca="1"/>
        <v>0</v>
      </c>
      <c r="Q88" s="21">
        <f ca="1"/>
        <v>0</v>
      </c>
      <c r="R88" s="21">
        <f ca="1"/>
        <v>0</v>
      </c>
      <c r="S88" s="21">
        <f ca="1"/>
        <v>0</v>
      </c>
      <c r="T88" s="21">
        <f ca="1"/>
        <v>0</v>
      </c>
      <c r="U88" s="21">
        <f ca="1"/>
        <v>0</v>
      </c>
      <c r="V88" s="21">
        <f ca="1"/>
        <v>0</v>
      </c>
      <c r="W88" s="21">
        <f ca="1"/>
        <v>0</v>
      </c>
      <c r="X88" s="21">
        <f ca="1"/>
        <v>0</v>
      </c>
      <c r="Y88" s="21">
        <f ca="1"/>
        <v>1</v>
      </c>
      <c r="Z88" s="21">
        <f ca="1"/>
        <v>0</v>
      </c>
      <c r="AA88" s="21">
        <f ca="1"/>
        <v>0</v>
      </c>
      <c r="AB88" s="21">
        <f ca="1"/>
        <v>0</v>
      </c>
      <c r="AC88" s="21" t="str">
        <f ca="1"/>
        <v/>
      </c>
      <c r="AD88" s="21" t="str">
        <f ca="1"/>
        <v/>
      </c>
      <c r="AE88" s="21" t="str">
        <f ca="1"/>
        <v/>
      </c>
      <c r="AF88" s="21" t="str">
        <f ca="1"/>
        <v/>
      </c>
      <c r="AG88" s="21" t="str">
        <f ca="1"/>
        <v/>
      </c>
      <c r="AH88" s="21" t="str">
        <f ca="1"/>
        <v/>
      </c>
      <c r="AI88" s="21" t="str">
        <f ca="1"/>
        <v/>
      </c>
      <c r="AJ88" s="21" t="str">
        <f ca="1"/>
        <v/>
      </c>
      <c r="AK88" s="21" t="str">
        <f ca="1"/>
        <v/>
      </c>
      <c r="AL88" s="21" t="str">
        <f ca="1"/>
        <v/>
      </c>
      <c r="AM88" s="21" t="str">
        <f ca="1"/>
        <v/>
      </c>
      <c r="AN88" s="21" t="str">
        <f ca="1"/>
        <v/>
      </c>
      <c r="AO88" s="21" t="str">
        <f ca="1"/>
        <v/>
      </c>
      <c r="AQ88" s="30">
        <f t="shared" ca="1" si="24"/>
        <v>396132</v>
      </c>
      <c r="AS88" s="8">
        <f ca="1">IF(A88,MMULT(ExpandedModelMatrix ThisRow,ExpandedParameters),MMULT(ModelMatrix ThisRow,Parameters))</f>
        <v>12.792027820954626</v>
      </c>
      <c r="AT88" s="37">
        <f ca="1"/>
        <v>359341.26720326813</v>
      </c>
      <c r="AV88" s="31">
        <v>0.35422338194244612</v>
      </c>
      <c r="AW88" s="31" t="b">
        <v>1</v>
      </c>
      <c r="AX88" s="41">
        <f t="shared" si="30"/>
        <v>30</v>
      </c>
      <c r="AY88" s="41">
        <f t="shared" si="31"/>
        <v>44</v>
      </c>
      <c r="AZ88" s="41">
        <v>30</v>
      </c>
      <c r="BC88" s="37">
        <f ca="1"/>
        <v>599.45080465645231</v>
      </c>
      <c r="BD88" s="37">
        <f ca="1"/>
        <v>61.374065245965916</v>
      </c>
      <c r="BE88" s="37">
        <f ca="1"/>
        <v>76.373682698316401</v>
      </c>
      <c r="BF88" s="39">
        <f ca="1"/>
        <v>0.32975856928783209</v>
      </c>
      <c r="BH88" s="19">
        <v>31</v>
      </c>
      <c r="BI88" s="19">
        <v>32</v>
      </c>
      <c r="BJ88" t="b">
        <v>1</v>
      </c>
      <c r="BK88" s="42">
        <v>6</v>
      </c>
      <c r="BL88" s="42">
        <f ca="1"/>
        <v>2</v>
      </c>
      <c r="BM88" s="42">
        <f ca="1"/>
        <v>7</v>
      </c>
      <c r="BN88" s="44">
        <f ca="1"/>
        <v>1002671.1103956233</v>
      </c>
      <c r="BO88" s="45">
        <f ca="1"/>
        <v>-0.42215200126038899</v>
      </c>
      <c r="BP88" s="42">
        <f ca="1"/>
        <v>1.2605727372169646E-2</v>
      </c>
      <c r="BQ88" s="42"/>
      <c r="BR88" s="42"/>
      <c r="BS88" s="42"/>
      <c r="BT88" s="42"/>
      <c r="BU88" s="42"/>
      <c r="BV88" s="48"/>
    </row>
    <row r="89" spans="1:74" x14ac:dyDescent="0.25">
      <c r="A89" s="19" t="b">
        <f t="shared" si="21"/>
        <v>0</v>
      </c>
      <c r="B89" s="19">
        <v>32</v>
      </c>
      <c r="C89" s="21">
        <f t="shared" si="28"/>
        <v>6</v>
      </c>
      <c r="D89" s="21">
        <f t="shared" ca="1" si="29"/>
        <v>2</v>
      </c>
      <c r="F89" s="21">
        <v>0</v>
      </c>
      <c r="G89" s="21">
        <v>0</v>
      </c>
      <c r="H89" s="21">
        <v>0</v>
      </c>
      <c r="I89" s="21">
        <v>0</v>
      </c>
      <c r="J89" s="21">
        <v>1</v>
      </c>
      <c r="K89" s="21">
        <v>0</v>
      </c>
      <c r="L89" s="21">
        <v>0</v>
      </c>
      <c r="M89" s="21">
        <v>0</v>
      </c>
      <c r="N89" s="21">
        <v>0</v>
      </c>
      <c r="O89" s="21">
        <f ca="1"/>
        <v>0</v>
      </c>
      <c r="P89" s="21">
        <f ca="1"/>
        <v>1</v>
      </c>
      <c r="Q89" s="21">
        <f ca="1"/>
        <v>0</v>
      </c>
      <c r="R89" s="21">
        <f ca="1"/>
        <v>0</v>
      </c>
      <c r="S89" s="21">
        <f ca="1"/>
        <v>0</v>
      </c>
      <c r="T89" s="21">
        <f ca="1"/>
        <v>0</v>
      </c>
      <c r="U89" s="21">
        <f ca="1"/>
        <v>0</v>
      </c>
      <c r="V89" s="21">
        <f ca="1"/>
        <v>0</v>
      </c>
      <c r="W89" s="21">
        <f ca="1"/>
        <v>0</v>
      </c>
      <c r="X89" s="21">
        <f ca="1"/>
        <v>0</v>
      </c>
      <c r="Y89" s="21">
        <f ca="1"/>
        <v>0</v>
      </c>
      <c r="Z89" s="21">
        <f ca="1"/>
        <v>1</v>
      </c>
      <c r="AA89" s="21">
        <f ca="1"/>
        <v>0</v>
      </c>
      <c r="AB89" s="21">
        <f ca="1"/>
        <v>0</v>
      </c>
      <c r="AC89" s="21" t="str">
        <f ca="1"/>
        <v/>
      </c>
      <c r="AD89" s="21" t="str">
        <f ca="1"/>
        <v/>
      </c>
      <c r="AE89" s="21" t="str">
        <f ca="1"/>
        <v/>
      </c>
      <c r="AF89" s="21" t="str">
        <f ca="1"/>
        <v/>
      </c>
      <c r="AG89" s="21" t="str">
        <f ca="1"/>
        <v/>
      </c>
      <c r="AH89" s="21" t="str">
        <f ca="1"/>
        <v/>
      </c>
      <c r="AI89" s="21" t="str">
        <f ca="1"/>
        <v/>
      </c>
      <c r="AJ89" s="21" t="str">
        <f ca="1"/>
        <v/>
      </c>
      <c r="AK89" s="21" t="str">
        <f ca="1"/>
        <v/>
      </c>
      <c r="AL89" s="21" t="str">
        <f ca="1"/>
        <v/>
      </c>
      <c r="AM89" s="21" t="str">
        <f ca="1"/>
        <v/>
      </c>
      <c r="AN89" s="21" t="str">
        <f ca="1"/>
        <v/>
      </c>
      <c r="AO89" s="21" t="str">
        <f ca="1"/>
        <v/>
      </c>
      <c r="AQ89" s="30">
        <f t="shared" ca="1" si="24"/>
        <v>937085</v>
      </c>
      <c r="AS89" s="8">
        <f ca="1">IF(A89,MMULT(ExpandedModelMatrix ThisRow,ExpandedParameters),MMULT(ModelMatrix ThisRow,Parameters))</f>
        <v>13.818178107284465</v>
      </c>
      <c r="AT89" s="37">
        <f ca="1"/>
        <v>1002671.1103956233</v>
      </c>
      <c r="AV89" s="31">
        <v>0.55122127558004608</v>
      </c>
      <c r="AW89" s="31" t="b">
        <v>1</v>
      </c>
      <c r="AX89" s="41">
        <f t="shared" si="30"/>
        <v>31</v>
      </c>
      <c r="AY89" s="41">
        <f t="shared" si="31"/>
        <v>44</v>
      </c>
      <c r="AZ89" s="41">
        <v>31</v>
      </c>
      <c r="BC89" s="37">
        <f ca="1"/>
        <v>1001.3346645331037</v>
      </c>
      <c r="BD89" s="37">
        <f ca="1"/>
        <v>-65.498691614960066</v>
      </c>
      <c r="BE89" s="37">
        <f ca="1"/>
        <v>-97.772449293283316</v>
      </c>
      <c r="BF89" s="39">
        <f ca="1"/>
        <v>-0.42215200126038899</v>
      </c>
      <c r="BH89" s="19">
        <v>32</v>
      </c>
      <c r="BI89" s="19">
        <v>33</v>
      </c>
      <c r="BJ89" t="b">
        <v>1</v>
      </c>
      <c r="BK89" s="42">
        <v>6</v>
      </c>
      <c r="BL89" s="42">
        <f ca="1"/>
        <v>3</v>
      </c>
      <c r="BM89" s="42">
        <f ca="1"/>
        <v>8</v>
      </c>
      <c r="BN89" s="44">
        <f ca="1"/>
        <v>753974.17861041718</v>
      </c>
      <c r="BO89" s="45">
        <f ca="1"/>
        <v>0.6453163198645212</v>
      </c>
      <c r="BP89" s="42">
        <f ca="1"/>
        <v>6.734494361727638E-3</v>
      </c>
      <c r="BQ89" s="42"/>
      <c r="BR89" s="42"/>
      <c r="BS89" s="42"/>
      <c r="BT89" s="42"/>
      <c r="BU89" s="42"/>
      <c r="BV89" s="48"/>
    </row>
    <row r="90" spans="1:74" x14ac:dyDescent="0.25">
      <c r="A90" s="19" t="b">
        <f t="shared" si="21"/>
        <v>0</v>
      </c>
      <c r="B90" s="19">
        <v>33</v>
      </c>
      <c r="C90" s="21">
        <f t="shared" ref="C90:C121" si="32">MATCH(B90-1,IF(A90,GetRow_Extrapolated,GetRow_Included),1)</f>
        <v>6</v>
      </c>
      <c r="D90" s="21">
        <f t="shared" ref="D90:D121" ca="1" si="33">MATCH(B90-1,OFFSET(IF(A90,GetCol_Extrapolated,GetCol_Included),C90,0),1)</f>
        <v>3</v>
      </c>
      <c r="F90" s="21">
        <v>0</v>
      </c>
      <c r="G90" s="21">
        <v>0</v>
      </c>
      <c r="H90" s="21">
        <v>0</v>
      </c>
      <c r="I90" s="21">
        <v>0</v>
      </c>
      <c r="J90" s="21">
        <v>1</v>
      </c>
      <c r="K90" s="21">
        <v>0</v>
      </c>
      <c r="L90" s="21">
        <v>0</v>
      </c>
      <c r="M90" s="21">
        <v>0</v>
      </c>
      <c r="N90" s="21">
        <v>0</v>
      </c>
      <c r="O90" s="21">
        <f ca="1"/>
        <v>0</v>
      </c>
      <c r="P90" s="21">
        <f ca="1"/>
        <v>0</v>
      </c>
      <c r="Q90" s="21">
        <f ca="1"/>
        <v>1</v>
      </c>
      <c r="R90" s="21">
        <f ca="1"/>
        <v>0</v>
      </c>
      <c r="S90" s="21">
        <f ca="1"/>
        <v>0</v>
      </c>
      <c r="T90" s="21">
        <f ca="1"/>
        <v>0</v>
      </c>
      <c r="U90" s="21">
        <f ca="1"/>
        <v>0</v>
      </c>
      <c r="V90" s="21">
        <f ca="1"/>
        <v>0</v>
      </c>
      <c r="W90" s="21">
        <f ca="1"/>
        <v>0</v>
      </c>
      <c r="X90" s="21">
        <f ca="1"/>
        <v>0</v>
      </c>
      <c r="Y90" s="21">
        <f ca="1"/>
        <v>0</v>
      </c>
      <c r="Z90" s="21">
        <f ca="1"/>
        <v>0</v>
      </c>
      <c r="AA90" s="21">
        <f ca="1"/>
        <v>1</v>
      </c>
      <c r="AB90" s="21">
        <f ca="1"/>
        <v>0</v>
      </c>
      <c r="AC90" s="21" t="str">
        <f ca="1"/>
        <v/>
      </c>
      <c r="AD90" s="21" t="str">
        <f ca="1"/>
        <v/>
      </c>
      <c r="AE90" s="21" t="str">
        <f ca="1"/>
        <v/>
      </c>
      <c r="AF90" s="21" t="str">
        <f ca="1"/>
        <v/>
      </c>
      <c r="AG90" s="21" t="str">
        <f ca="1"/>
        <v/>
      </c>
      <c r="AH90" s="21" t="str">
        <f ca="1"/>
        <v/>
      </c>
      <c r="AI90" s="21" t="str">
        <f ca="1"/>
        <v/>
      </c>
      <c r="AJ90" s="21" t="str">
        <f ca="1"/>
        <v/>
      </c>
      <c r="AK90" s="21" t="str">
        <f ca="1"/>
        <v/>
      </c>
      <c r="AL90" s="21" t="str">
        <f ca="1"/>
        <v/>
      </c>
      <c r="AM90" s="21" t="str">
        <f ca="1"/>
        <v/>
      </c>
      <c r="AN90" s="21" t="str">
        <f ca="1"/>
        <v/>
      </c>
      <c r="AO90" s="21" t="str">
        <f ca="1"/>
        <v/>
      </c>
      <c r="AQ90" s="30">
        <f t="shared" ref="AQ90:AQ121" ca="1" si="34">IF(A90,"",INDEX(CleanData,C90,D90))</f>
        <v>847498</v>
      </c>
      <c r="AS90" s="8">
        <f ca="1">IF(A90,MMULT(ExpandedModelMatrix ThisRow,ExpandedParameters),MMULT(ModelMatrix ThisRow,Parameters))</f>
        <v>13.533113400528912</v>
      </c>
      <c r="AT90" s="37">
        <f ca="1"/>
        <v>753974.17861041718</v>
      </c>
      <c r="AV90" s="31">
        <v>0.48066519033109323</v>
      </c>
      <c r="AW90" s="31" t="b">
        <v>1</v>
      </c>
      <c r="AX90" s="41">
        <f t="shared" si="30"/>
        <v>32</v>
      </c>
      <c r="AY90" s="41">
        <f t="shared" si="31"/>
        <v>44</v>
      </c>
      <c r="AZ90" s="41">
        <v>32</v>
      </c>
      <c r="BC90" s="37">
        <f ca="1"/>
        <v>868.31686532648735</v>
      </c>
      <c r="BD90" s="37">
        <f ca="1"/>
        <v>107.70701931997813</v>
      </c>
      <c r="BE90" s="37">
        <f ca="1"/>
        <v>149.45838696418917</v>
      </c>
      <c r="BF90" s="39">
        <f ca="1"/>
        <v>0.6453163198645212</v>
      </c>
      <c r="BH90" s="19">
        <v>33</v>
      </c>
      <c r="BI90" s="19">
        <v>34</v>
      </c>
      <c r="BJ90" t="b">
        <v>1</v>
      </c>
      <c r="BK90" s="42">
        <v>6</v>
      </c>
      <c r="BL90" s="42">
        <f ca="1"/>
        <v>4</v>
      </c>
      <c r="BM90" s="42">
        <f ca="1"/>
        <v>9</v>
      </c>
      <c r="BN90" s="44">
        <f ca="1"/>
        <v>990239.351016336</v>
      </c>
      <c r="BO90" s="45">
        <f ca="1"/>
        <v>-1.1741900168942465</v>
      </c>
      <c r="BP90" s="42">
        <f ca="1"/>
        <v>1.2312238604449011E-2</v>
      </c>
      <c r="BQ90" s="42"/>
      <c r="BR90" s="42"/>
      <c r="BS90" s="42"/>
      <c r="BT90" s="42"/>
      <c r="BU90" s="42"/>
      <c r="BV90" s="48"/>
    </row>
    <row r="91" spans="1:74" x14ac:dyDescent="0.25">
      <c r="A91" s="19" t="b">
        <f t="shared" si="21"/>
        <v>0</v>
      </c>
      <c r="B91" s="19">
        <v>34</v>
      </c>
      <c r="C91" s="21">
        <f t="shared" si="32"/>
        <v>6</v>
      </c>
      <c r="D91" s="21">
        <f t="shared" ca="1" si="33"/>
        <v>4</v>
      </c>
      <c r="F91" s="21">
        <v>0</v>
      </c>
      <c r="G91" s="21">
        <v>0</v>
      </c>
      <c r="H91" s="21">
        <v>0</v>
      </c>
      <c r="I91" s="21">
        <v>0</v>
      </c>
      <c r="J91" s="21">
        <v>1</v>
      </c>
      <c r="K91" s="21">
        <v>0</v>
      </c>
      <c r="L91" s="21">
        <v>0</v>
      </c>
      <c r="M91" s="21">
        <v>0</v>
      </c>
      <c r="N91" s="21">
        <v>0</v>
      </c>
      <c r="O91" s="21">
        <f ca="1"/>
        <v>0</v>
      </c>
      <c r="P91" s="21">
        <f ca="1"/>
        <v>0</v>
      </c>
      <c r="Q91" s="21">
        <f ca="1"/>
        <v>0</v>
      </c>
      <c r="R91" s="21">
        <f ca="1"/>
        <v>0</v>
      </c>
      <c r="S91" s="21">
        <f ca="1"/>
        <v>0</v>
      </c>
      <c r="T91" s="21">
        <f ca="1"/>
        <v>0</v>
      </c>
      <c r="U91" s="21">
        <f ca="1"/>
        <v>0</v>
      </c>
      <c r="V91" s="21">
        <f ca="1"/>
        <v>0</v>
      </c>
      <c r="W91" s="21">
        <f ca="1"/>
        <v>0</v>
      </c>
      <c r="X91" s="21">
        <f ca="1"/>
        <v>0</v>
      </c>
      <c r="Y91" s="21">
        <f ca="1"/>
        <v>0</v>
      </c>
      <c r="Z91" s="21">
        <f ca="1"/>
        <v>0</v>
      </c>
      <c r="AA91" s="21">
        <f ca="1"/>
        <v>0</v>
      </c>
      <c r="AB91" s="21">
        <f ca="1"/>
        <v>0</v>
      </c>
      <c r="AC91" s="21" t="str">
        <f ca="1"/>
        <v/>
      </c>
      <c r="AD91" s="21" t="str">
        <f ca="1"/>
        <v/>
      </c>
      <c r="AE91" s="21" t="str">
        <f ca="1"/>
        <v/>
      </c>
      <c r="AF91" s="21" t="str">
        <f ca="1"/>
        <v/>
      </c>
      <c r="AG91" s="21" t="str">
        <f ca="1"/>
        <v/>
      </c>
      <c r="AH91" s="21" t="str">
        <f ca="1"/>
        <v/>
      </c>
      <c r="AI91" s="21" t="str">
        <f ca="1"/>
        <v/>
      </c>
      <c r="AJ91" s="21" t="str">
        <f ca="1"/>
        <v/>
      </c>
      <c r="AK91" s="21" t="str">
        <f ca="1"/>
        <v/>
      </c>
      <c r="AL91" s="21" t="str">
        <f ca="1"/>
        <v/>
      </c>
      <c r="AM91" s="21" t="str">
        <f ca="1"/>
        <v/>
      </c>
      <c r="AN91" s="21" t="str">
        <f ca="1"/>
        <v/>
      </c>
      <c r="AO91" s="21" t="str">
        <f ca="1"/>
        <v/>
      </c>
      <c r="AQ91" s="30">
        <f t="shared" ca="1" si="34"/>
        <v>805037</v>
      </c>
      <c r="AS91" s="8">
        <f ca="1">IF(A91,MMULT(ExpandedModelMatrix ThisRow,ExpandedParameters),MMULT(ModelMatrix ThisRow,Parameters))</f>
        <v>13.805701961592799</v>
      </c>
      <c r="AT91" s="37">
        <f ca="1"/>
        <v>990239.351016336</v>
      </c>
      <c r="AV91" s="31">
        <v>0.53163896379817444</v>
      </c>
      <c r="AW91" s="31" t="b">
        <v>1</v>
      </c>
      <c r="AX91" s="41">
        <f t="shared" si="30"/>
        <v>33</v>
      </c>
      <c r="AY91" s="41">
        <f t="shared" si="31"/>
        <v>44</v>
      </c>
      <c r="AZ91" s="41">
        <v>33</v>
      </c>
      <c r="BC91" s="37">
        <f ca="1"/>
        <v>995.10770824887891</v>
      </c>
      <c r="BD91" s="37">
        <f ca="1"/>
        <v>-186.11286947243346</v>
      </c>
      <c r="BE91" s="37">
        <f ca="1"/>
        <v>-271.94809818433123</v>
      </c>
      <c r="BF91" s="39">
        <f ca="1"/>
        <v>-1.1741900168942465</v>
      </c>
      <c r="BH91" s="19">
        <v>34</v>
      </c>
      <c r="BI91" s="19">
        <v>35</v>
      </c>
      <c r="BJ91" t="b">
        <v>1</v>
      </c>
      <c r="BK91" s="42">
        <v>6</v>
      </c>
      <c r="BL91" s="42">
        <f ca="1"/>
        <v>5</v>
      </c>
      <c r="BM91" s="42">
        <f ca="1"/>
        <v>10</v>
      </c>
      <c r="BN91" s="44">
        <f ca="1"/>
        <v>585486.09277436335</v>
      </c>
      <c r="BO91" s="45">
        <f ca="1"/>
        <v>0.89213020193088477</v>
      </c>
      <c r="BP91" s="42">
        <f ca="1"/>
        <v>2.7568304463512962E-3</v>
      </c>
      <c r="BQ91" s="42"/>
      <c r="BR91" s="42"/>
      <c r="BS91" s="42"/>
      <c r="BT91" s="42"/>
      <c r="BU91" s="42"/>
      <c r="BV91" s="48"/>
    </row>
    <row r="92" spans="1:74" x14ac:dyDescent="0.25">
      <c r="A92" s="19" t="b">
        <f t="shared" si="21"/>
        <v>0</v>
      </c>
      <c r="B92" s="19">
        <v>35</v>
      </c>
      <c r="C92" s="21">
        <f t="shared" si="32"/>
        <v>6</v>
      </c>
      <c r="D92" s="21">
        <f t="shared" ca="1" si="33"/>
        <v>5</v>
      </c>
      <c r="F92" s="21">
        <v>0</v>
      </c>
      <c r="G92" s="21">
        <v>0</v>
      </c>
      <c r="H92" s="21">
        <v>0</v>
      </c>
      <c r="I92" s="21">
        <v>0</v>
      </c>
      <c r="J92" s="21">
        <v>1</v>
      </c>
      <c r="K92" s="21">
        <v>0</v>
      </c>
      <c r="L92" s="21">
        <v>0</v>
      </c>
      <c r="M92" s="21">
        <v>0</v>
      </c>
      <c r="N92" s="21">
        <v>0</v>
      </c>
      <c r="O92" s="21">
        <f ca="1"/>
        <v>0</v>
      </c>
      <c r="P92" s="21">
        <f ca="1"/>
        <v>0</v>
      </c>
      <c r="Q92" s="21">
        <f ca="1"/>
        <v>0</v>
      </c>
      <c r="R92" s="21">
        <f ca="1"/>
        <v>1</v>
      </c>
      <c r="S92" s="21">
        <f ca="1"/>
        <v>0</v>
      </c>
      <c r="T92" s="21">
        <f ca="1"/>
        <v>0</v>
      </c>
      <c r="U92" s="21">
        <f ca="1"/>
        <v>0</v>
      </c>
      <c r="V92" s="21">
        <f ca="1"/>
        <v>0</v>
      </c>
      <c r="W92" s="21">
        <f ca="1"/>
        <v>0</v>
      </c>
      <c r="X92" s="21">
        <f ca="1"/>
        <v>0</v>
      </c>
      <c r="Y92" s="21">
        <f ca="1"/>
        <v>0</v>
      </c>
      <c r="Z92" s="21">
        <f ca="1"/>
        <v>0</v>
      </c>
      <c r="AA92" s="21">
        <f ca="1"/>
        <v>0</v>
      </c>
      <c r="AB92" s="21">
        <f ca="1"/>
        <v>1</v>
      </c>
      <c r="AC92" s="21" t="str">
        <f ca="1"/>
        <v/>
      </c>
      <c r="AD92" s="21" t="str">
        <f ca="1"/>
        <v/>
      </c>
      <c r="AE92" s="21" t="str">
        <f ca="1"/>
        <v/>
      </c>
      <c r="AF92" s="21" t="str">
        <f ca="1"/>
        <v/>
      </c>
      <c r="AG92" s="21" t="str">
        <f ca="1"/>
        <v/>
      </c>
      <c r="AH92" s="21" t="str">
        <f ca="1"/>
        <v/>
      </c>
      <c r="AI92" s="21" t="str">
        <f ca="1"/>
        <v/>
      </c>
      <c r="AJ92" s="21" t="str">
        <f ca="1"/>
        <v/>
      </c>
      <c r="AK92" s="21" t="str">
        <f ca="1"/>
        <v/>
      </c>
      <c r="AL92" s="21" t="str">
        <f ca="1"/>
        <v/>
      </c>
      <c r="AM92" s="21" t="str">
        <f ca="1"/>
        <v/>
      </c>
      <c r="AN92" s="21" t="str">
        <f ca="1"/>
        <v/>
      </c>
      <c r="AO92" s="21" t="str">
        <f ca="1"/>
        <v/>
      </c>
      <c r="AQ92" s="30">
        <f t="shared" ca="1" si="34"/>
        <v>705960</v>
      </c>
      <c r="AS92" s="8">
        <f ca="1">IF(A92,MMULT(ExpandedModelMatrix ThisRow,ExpandedParameters),MMULT(ModelMatrix ThisRow,Parameters))</f>
        <v>13.280197709004014</v>
      </c>
      <c r="AT92" s="37">
        <f ca="1"/>
        <v>585486.09277436335</v>
      </c>
      <c r="AV92" s="31">
        <v>0.41934571037528134</v>
      </c>
      <c r="AW92" s="31" t="b">
        <v>1</v>
      </c>
      <c r="AX92" s="41">
        <f t="shared" si="30"/>
        <v>34</v>
      </c>
      <c r="AY92" s="41">
        <f t="shared" si="31"/>
        <v>44</v>
      </c>
      <c r="AZ92" s="41">
        <v>34</v>
      </c>
      <c r="BC92" s="37">
        <f ca="1"/>
        <v>765.17062984301958</v>
      </c>
      <c r="BD92" s="37">
        <f ca="1"/>
        <v>157.44711378996965</v>
      </c>
      <c r="BE92" s="37">
        <f ca="1"/>
        <v>206.6216781416891</v>
      </c>
      <c r="BF92" s="39">
        <f ca="1"/>
        <v>0.89213020193088477</v>
      </c>
      <c r="BH92" s="19">
        <v>35</v>
      </c>
      <c r="BI92" s="19">
        <v>36</v>
      </c>
      <c r="BJ92" t="b">
        <v>1</v>
      </c>
      <c r="BK92" s="42">
        <v>7</v>
      </c>
      <c r="BL92" s="42">
        <f ca="1"/>
        <v>1</v>
      </c>
      <c r="BM92" s="42">
        <f ca="1"/>
        <v>7</v>
      </c>
      <c r="BN92" s="44">
        <f ca="1"/>
        <v>479760.82671279873</v>
      </c>
      <c r="BO92" s="45">
        <f ca="1"/>
        <v>-0.3199298809239689</v>
      </c>
      <c r="BP92" s="42">
        <f ca="1"/>
        <v>2.6087013159140429E-4</v>
      </c>
      <c r="BQ92" s="42"/>
      <c r="BR92" s="42"/>
      <c r="BS92" s="42"/>
      <c r="BT92" s="42"/>
      <c r="BU92" s="42"/>
      <c r="BV92" s="48"/>
    </row>
    <row r="93" spans="1:74" x14ac:dyDescent="0.25">
      <c r="A93" s="19" t="b">
        <f t="shared" si="21"/>
        <v>0</v>
      </c>
      <c r="B93" s="19">
        <v>36</v>
      </c>
      <c r="C93" s="21">
        <f t="shared" si="32"/>
        <v>7</v>
      </c>
      <c r="D93" s="21">
        <f t="shared" ca="1" si="33"/>
        <v>1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1</v>
      </c>
      <c r="L93" s="21">
        <v>0</v>
      </c>
      <c r="M93" s="21">
        <v>0</v>
      </c>
      <c r="N93" s="21">
        <v>0</v>
      </c>
      <c r="O93" s="21">
        <f ca="1"/>
        <v>1</v>
      </c>
      <c r="P93" s="21">
        <f ca="1"/>
        <v>0</v>
      </c>
      <c r="Q93" s="21">
        <f ca="1"/>
        <v>0</v>
      </c>
      <c r="R93" s="21">
        <f ca="1"/>
        <v>0</v>
      </c>
      <c r="S93" s="21">
        <f ca="1"/>
        <v>0</v>
      </c>
      <c r="T93" s="21">
        <f ca="1"/>
        <v>0</v>
      </c>
      <c r="U93" s="21">
        <f ca="1"/>
        <v>0</v>
      </c>
      <c r="V93" s="21">
        <f ca="1"/>
        <v>0</v>
      </c>
      <c r="W93" s="21">
        <f ca="1"/>
        <v>0</v>
      </c>
      <c r="X93" s="21">
        <f ca="1"/>
        <v>0</v>
      </c>
      <c r="Y93" s="21">
        <f ca="1"/>
        <v>0</v>
      </c>
      <c r="Z93" s="21">
        <f ca="1"/>
        <v>1</v>
      </c>
      <c r="AA93" s="21">
        <f ca="1"/>
        <v>0</v>
      </c>
      <c r="AB93" s="21">
        <f ca="1"/>
        <v>0</v>
      </c>
      <c r="AC93" s="21" t="str">
        <f ca="1"/>
        <v/>
      </c>
      <c r="AD93" s="21" t="str">
        <f ca="1"/>
        <v/>
      </c>
      <c r="AE93" s="21" t="str">
        <f ca="1"/>
        <v/>
      </c>
      <c r="AF93" s="21" t="str">
        <f ca="1"/>
        <v/>
      </c>
      <c r="AG93" s="21" t="str">
        <f ca="1"/>
        <v/>
      </c>
      <c r="AH93" s="21" t="str">
        <f ca="1"/>
        <v/>
      </c>
      <c r="AI93" s="21" t="str">
        <f ca="1"/>
        <v/>
      </c>
      <c r="AJ93" s="21" t="str">
        <f ca="1"/>
        <v/>
      </c>
      <c r="AK93" s="21" t="str">
        <f ca="1"/>
        <v/>
      </c>
      <c r="AL93" s="21" t="str">
        <f ca="1"/>
        <v/>
      </c>
      <c r="AM93" s="21" t="str">
        <f ca="1"/>
        <v/>
      </c>
      <c r="AN93" s="21" t="str">
        <f ca="1"/>
        <v/>
      </c>
      <c r="AO93" s="21" t="str">
        <f ca="1"/>
        <v/>
      </c>
      <c r="AQ93" s="30">
        <f t="shared" ca="1" si="34"/>
        <v>440832</v>
      </c>
      <c r="AS93" s="8">
        <f ca="1">IF(A93,MMULT(ExpandedModelMatrix ThisRow,ExpandedParameters),MMULT(ModelMatrix ThisRow,Parameters))</f>
        <v>13.081042981020827</v>
      </c>
      <c r="AT93" s="37">
        <f ca="1"/>
        <v>479760.82671279873</v>
      </c>
      <c r="AV93" s="31">
        <v>0.42467539032615981</v>
      </c>
      <c r="AW93" s="31" t="b">
        <v>1</v>
      </c>
      <c r="AX93" s="41">
        <f t="shared" si="30"/>
        <v>35</v>
      </c>
      <c r="AY93" s="41">
        <f t="shared" si="31"/>
        <v>44</v>
      </c>
      <c r="AZ93" s="41">
        <v>35</v>
      </c>
      <c r="BC93" s="37">
        <f ca="1"/>
        <v>692.64769306827168</v>
      </c>
      <c r="BD93" s="37">
        <f ca="1"/>
        <v>-56.202925531091992</v>
      </c>
      <c r="BE93" s="37">
        <f ca="1"/>
        <v>-74.097310842193053</v>
      </c>
      <c r="BF93" s="39">
        <f ca="1"/>
        <v>-0.3199298809239689</v>
      </c>
      <c r="BH93" s="19">
        <v>36</v>
      </c>
      <c r="BI93" s="19">
        <v>37</v>
      </c>
      <c r="BJ93" t="b">
        <v>1</v>
      </c>
      <c r="BK93" s="42">
        <v>7</v>
      </c>
      <c r="BL93" s="42">
        <f ca="1"/>
        <v>2</v>
      </c>
      <c r="BM93" s="42">
        <f ca="1"/>
        <v>8</v>
      </c>
      <c r="BN93" s="44">
        <f ca="1"/>
        <v>768771.73486024409</v>
      </c>
      <c r="BO93" s="45">
        <f ca="1"/>
        <v>0.54809990843632839</v>
      </c>
      <c r="BP93" s="42">
        <f ca="1"/>
        <v>7.0838348224410534E-3</v>
      </c>
      <c r="BQ93" s="42"/>
      <c r="BR93" s="42"/>
      <c r="BS93" s="42"/>
      <c r="BT93" s="42"/>
      <c r="BU93" s="42"/>
      <c r="BV93" s="48"/>
    </row>
    <row r="94" spans="1:74" x14ac:dyDescent="0.25">
      <c r="A94" s="19" t="b">
        <f t="shared" si="21"/>
        <v>0</v>
      </c>
      <c r="B94" s="19">
        <v>37</v>
      </c>
      <c r="C94" s="21">
        <f t="shared" si="32"/>
        <v>7</v>
      </c>
      <c r="D94" s="21">
        <f t="shared" ca="1" si="33"/>
        <v>2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1</v>
      </c>
      <c r="L94" s="21">
        <v>0</v>
      </c>
      <c r="M94" s="21">
        <v>0</v>
      </c>
      <c r="N94" s="21">
        <v>0</v>
      </c>
      <c r="O94" s="21">
        <f ca="1"/>
        <v>0</v>
      </c>
      <c r="P94" s="21">
        <f ca="1"/>
        <v>1</v>
      </c>
      <c r="Q94" s="21">
        <f ca="1"/>
        <v>0</v>
      </c>
      <c r="R94" s="21">
        <f ca="1"/>
        <v>0</v>
      </c>
      <c r="S94" s="21">
        <f ca="1"/>
        <v>0</v>
      </c>
      <c r="T94" s="21">
        <f ca="1"/>
        <v>0</v>
      </c>
      <c r="U94" s="21">
        <f ca="1"/>
        <v>0</v>
      </c>
      <c r="V94" s="21">
        <f ca="1"/>
        <v>0</v>
      </c>
      <c r="W94" s="21">
        <f ca="1"/>
        <v>0</v>
      </c>
      <c r="X94" s="21">
        <f ca="1"/>
        <v>0</v>
      </c>
      <c r="Y94" s="21">
        <f ca="1"/>
        <v>0</v>
      </c>
      <c r="Z94" s="21">
        <f ca="1"/>
        <v>0</v>
      </c>
      <c r="AA94" s="21">
        <f ca="1"/>
        <v>1</v>
      </c>
      <c r="AB94" s="21">
        <f ca="1"/>
        <v>0</v>
      </c>
      <c r="AC94" s="21" t="str">
        <f ca="1"/>
        <v/>
      </c>
      <c r="AD94" s="21" t="str">
        <f ca="1"/>
        <v/>
      </c>
      <c r="AE94" s="21" t="str">
        <f ca="1"/>
        <v/>
      </c>
      <c r="AF94" s="21" t="str">
        <f ca="1"/>
        <v/>
      </c>
      <c r="AG94" s="21" t="str">
        <f ca="1"/>
        <v/>
      </c>
      <c r="AH94" s="21" t="str">
        <f ca="1"/>
        <v/>
      </c>
      <c r="AI94" s="21" t="str">
        <f ca="1"/>
        <v/>
      </c>
      <c r="AJ94" s="21" t="str">
        <f ca="1"/>
        <v/>
      </c>
      <c r="AK94" s="21" t="str">
        <f ca="1"/>
        <v/>
      </c>
      <c r="AL94" s="21" t="str">
        <f ca="1"/>
        <v/>
      </c>
      <c r="AM94" s="21" t="str">
        <f ca="1"/>
        <v/>
      </c>
      <c r="AN94" s="21" t="str">
        <f ca="1"/>
        <v/>
      </c>
      <c r="AO94" s="21" t="str">
        <f ca="1"/>
        <v/>
      </c>
      <c r="AQ94" s="30">
        <f t="shared" ca="1" si="34"/>
        <v>847631</v>
      </c>
      <c r="AS94" s="8">
        <f ca="1">IF(A94,MMULT(ExpandedModelMatrix ThisRow,ExpandedParameters),MMULT(ModelMatrix ThisRow,Parameters))</f>
        <v>13.552549370692127</v>
      </c>
      <c r="AT94" s="37">
        <f ca="1"/>
        <v>768771.73486024409</v>
      </c>
      <c r="AV94" s="31">
        <v>0.49801204072218702</v>
      </c>
      <c r="AW94" s="31" t="b">
        <v>1</v>
      </c>
      <c r="AX94" s="41">
        <f t="shared" si="30"/>
        <v>36</v>
      </c>
      <c r="AY94" s="41">
        <f t="shared" si="31"/>
        <v>44</v>
      </c>
      <c r="AZ94" s="41">
        <v>36</v>
      </c>
      <c r="BC94" s="37">
        <f ca="1"/>
        <v>876.79629040059478</v>
      </c>
      <c r="BD94" s="37">
        <f ca="1"/>
        <v>89.940235837136498</v>
      </c>
      <c r="BE94" s="37">
        <f ca="1"/>
        <v>126.94259495453556</v>
      </c>
      <c r="BF94" s="39">
        <f ca="1"/>
        <v>0.54809990843632839</v>
      </c>
      <c r="BH94" s="19">
        <v>37</v>
      </c>
      <c r="BI94" s="19">
        <v>38</v>
      </c>
      <c r="BJ94" t="b">
        <v>1</v>
      </c>
      <c r="BK94" s="42">
        <v>7</v>
      </c>
      <c r="BL94" s="42">
        <f ca="1"/>
        <v>3</v>
      </c>
      <c r="BM94" s="42">
        <f ca="1"/>
        <v>9</v>
      </c>
      <c r="BN94" s="44">
        <f ca="1"/>
        <v>1005240.7569771366</v>
      </c>
      <c r="BO94" s="45">
        <f ca="1"/>
        <v>0.82834477541049978</v>
      </c>
      <c r="BP94" s="42">
        <f ca="1"/>
        <v>1.2666391545733239E-2</v>
      </c>
      <c r="BQ94" s="42"/>
      <c r="BR94" s="42"/>
      <c r="BS94" s="42"/>
      <c r="BT94" s="42"/>
      <c r="BU94" s="42"/>
      <c r="BV94" s="48"/>
    </row>
    <row r="95" spans="1:74" x14ac:dyDescent="0.25">
      <c r="A95" s="19" t="b">
        <f t="shared" si="21"/>
        <v>0</v>
      </c>
      <c r="B95" s="19">
        <v>38</v>
      </c>
      <c r="C95" s="21">
        <f t="shared" si="32"/>
        <v>7</v>
      </c>
      <c r="D95" s="21">
        <f t="shared" ca="1" si="33"/>
        <v>3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1</v>
      </c>
      <c r="L95" s="21">
        <v>0</v>
      </c>
      <c r="M95" s="21">
        <v>0</v>
      </c>
      <c r="N95" s="21">
        <v>0</v>
      </c>
      <c r="O95" s="21">
        <f ca="1"/>
        <v>0</v>
      </c>
      <c r="P95" s="21">
        <f ca="1"/>
        <v>0</v>
      </c>
      <c r="Q95" s="21">
        <f ca="1"/>
        <v>1</v>
      </c>
      <c r="R95" s="21">
        <f ca="1"/>
        <v>0</v>
      </c>
      <c r="S95" s="21">
        <f ca="1"/>
        <v>0</v>
      </c>
      <c r="T95" s="21">
        <f ca="1"/>
        <v>0</v>
      </c>
      <c r="U95" s="21">
        <f ca="1"/>
        <v>0</v>
      </c>
      <c r="V95" s="21">
        <f ca="1"/>
        <v>0</v>
      </c>
      <c r="W95" s="21">
        <f ca="1"/>
        <v>0</v>
      </c>
      <c r="X95" s="21">
        <f ca="1"/>
        <v>0</v>
      </c>
      <c r="Y95" s="21">
        <f ca="1"/>
        <v>0</v>
      </c>
      <c r="Z95" s="21">
        <f ca="1"/>
        <v>0</v>
      </c>
      <c r="AA95" s="21">
        <f ca="1"/>
        <v>0</v>
      </c>
      <c r="AB95" s="21">
        <f ca="1"/>
        <v>0</v>
      </c>
      <c r="AC95" s="21" t="str">
        <f ca="1"/>
        <v/>
      </c>
      <c r="AD95" s="21" t="str">
        <f ca="1"/>
        <v/>
      </c>
      <c r="AE95" s="21" t="str">
        <f ca="1"/>
        <v/>
      </c>
      <c r="AF95" s="21" t="str">
        <f ca="1"/>
        <v/>
      </c>
      <c r="AG95" s="21" t="str">
        <f ca="1"/>
        <v/>
      </c>
      <c r="AH95" s="21" t="str">
        <f ca="1"/>
        <v/>
      </c>
      <c r="AI95" s="21" t="str">
        <f ca="1"/>
        <v/>
      </c>
      <c r="AJ95" s="21" t="str">
        <f ca="1"/>
        <v/>
      </c>
      <c r="AK95" s="21" t="str">
        <f ca="1"/>
        <v/>
      </c>
      <c r="AL95" s="21" t="str">
        <f ca="1"/>
        <v/>
      </c>
      <c r="AM95" s="21" t="str">
        <f ca="1"/>
        <v/>
      </c>
      <c r="AN95" s="21" t="str">
        <f ca="1"/>
        <v/>
      </c>
      <c r="AO95" s="21" t="str">
        <f ca="1"/>
        <v/>
      </c>
      <c r="AQ95" s="30">
        <f t="shared" ca="1" si="34"/>
        <v>1131398</v>
      </c>
      <c r="AS95" s="8">
        <f ca="1">IF(A95,MMULT(ExpandedModelMatrix ThisRow,ExpandedParameters),MMULT(ModelMatrix ThisRow,Parameters))</f>
        <v>13.820737629966825</v>
      </c>
      <c r="AT95" s="37">
        <f ca="1"/>
        <v>1005240.7569771366</v>
      </c>
      <c r="AV95" s="31">
        <v>0.56983335617098196</v>
      </c>
      <c r="AW95" s="31" t="b">
        <v>1</v>
      </c>
      <c r="AX95" s="41">
        <f t="shared" si="30"/>
        <v>37</v>
      </c>
      <c r="AY95" s="41">
        <f t="shared" si="31"/>
        <v>44</v>
      </c>
      <c r="AZ95" s="41">
        <v>37</v>
      </c>
      <c r="BC95" s="37">
        <f ca="1"/>
        <v>1002.616954263759</v>
      </c>
      <c r="BD95" s="37">
        <f ca="1"/>
        <v>125.82795701425486</v>
      </c>
      <c r="BE95" s="37">
        <f ca="1"/>
        <v>191.84866424741634</v>
      </c>
      <c r="BF95" s="39">
        <f ca="1"/>
        <v>0.82834477541049978</v>
      </c>
      <c r="BH95" s="19">
        <v>38</v>
      </c>
      <c r="BI95" s="19">
        <v>39</v>
      </c>
      <c r="BJ95" t="b">
        <v>1</v>
      </c>
      <c r="BK95" s="42">
        <v>7</v>
      </c>
      <c r="BL95" s="42">
        <f ca="1"/>
        <v>4</v>
      </c>
      <c r="BM95" s="42">
        <f ca="1"/>
        <v>10</v>
      </c>
      <c r="BN95" s="44">
        <f ca="1"/>
        <v>1229356.6814498059</v>
      </c>
      <c r="BO95" s="45">
        <f ca="1"/>
        <v>-1.0366699176089311</v>
      </c>
      <c r="BP95" s="42">
        <f ca="1"/>
        <v>1.7957316546231929E-2</v>
      </c>
      <c r="BQ95" s="42"/>
      <c r="BR95" s="42"/>
      <c r="BS95" s="42"/>
      <c r="BT95" s="42"/>
      <c r="BU95" s="42"/>
      <c r="BV95" s="48"/>
    </row>
    <row r="96" spans="1:74" x14ac:dyDescent="0.25">
      <c r="A96" s="19" t="b">
        <f t="shared" si="21"/>
        <v>0</v>
      </c>
      <c r="B96" s="19">
        <v>39</v>
      </c>
      <c r="C96" s="21">
        <f t="shared" si="32"/>
        <v>7</v>
      </c>
      <c r="D96" s="21">
        <f t="shared" ca="1" si="33"/>
        <v>4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1</v>
      </c>
      <c r="L96" s="21">
        <v>0</v>
      </c>
      <c r="M96" s="21">
        <v>0</v>
      </c>
      <c r="N96" s="21">
        <v>0</v>
      </c>
      <c r="O96" s="21">
        <f ca="1"/>
        <v>0</v>
      </c>
      <c r="P96" s="21">
        <f ca="1"/>
        <v>0</v>
      </c>
      <c r="Q96" s="21">
        <f ca="1"/>
        <v>0</v>
      </c>
      <c r="R96" s="21">
        <f ca="1"/>
        <v>0</v>
      </c>
      <c r="S96" s="21">
        <f ca="1"/>
        <v>0</v>
      </c>
      <c r="T96" s="21">
        <f ca="1"/>
        <v>0</v>
      </c>
      <c r="U96" s="21">
        <f ca="1"/>
        <v>0</v>
      </c>
      <c r="V96" s="21">
        <f ca="1"/>
        <v>0</v>
      </c>
      <c r="W96" s="21">
        <f ca="1"/>
        <v>0</v>
      </c>
      <c r="X96" s="21">
        <f ca="1"/>
        <v>0</v>
      </c>
      <c r="Y96" s="21">
        <f ca="1"/>
        <v>0</v>
      </c>
      <c r="Z96" s="21">
        <f ca="1"/>
        <v>0</v>
      </c>
      <c r="AA96" s="21">
        <f ca="1"/>
        <v>0</v>
      </c>
      <c r="AB96" s="21">
        <f ca="1"/>
        <v>1</v>
      </c>
      <c r="AC96" s="21" t="str">
        <f ca="1"/>
        <v/>
      </c>
      <c r="AD96" s="21" t="str">
        <f ca="1"/>
        <v/>
      </c>
      <c r="AE96" s="21" t="str">
        <f ca="1"/>
        <v/>
      </c>
      <c r="AF96" s="21" t="str">
        <f ca="1"/>
        <v/>
      </c>
      <c r="AG96" s="21" t="str">
        <f ca="1"/>
        <v/>
      </c>
      <c r="AH96" s="21" t="str">
        <f ca="1"/>
        <v/>
      </c>
      <c r="AI96" s="21" t="str">
        <f ca="1"/>
        <v/>
      </c>
      <c r="AJ96" s="21" t="str">
        <f ca="1"/>
        <v/>
      </c>
      <c r="AK96" s="21" t="str">
        <f ca="1"/>
        <v/>
      </c>
      <c r="AL96" s="21" t="str">
        <f ca="1"/>
        <v/>
      </c>
      <c r="AM96" s="21" t="str">
        <f ca="1"/>
        <v/>
      </c>
      <c r="AN96" s="21" t="str">
        <f ca="1"/>
        <v/>
      </c>
      <c r="AO96" s="21" t="str">
        <f ca="1"/>
        <v/>
      </c>
      <c r="AQ96" s="30">
        <f t="shared" ca="1" si="34"/>
        <v>1063269</v>
      </c>
      <c r="AS96" s="8">
        <f ca="1">IF(A96,MMULT(ExpandedModelMatrix ThisRow,ExpandedParameters),MMULT(ModelMatrix ThisRow,Parameters))</f>
        <v>14.02200156731271</v>
      </c>
      <c r="AT96" s="37">
        <f ca="1"/>
        <v>1229356.6814498059</v>
      </c>
      <c r="AV96" s="31">
        <v>0.61075713382063168</v>
      </c>
      <c r="AW96" s="31" t="b">
        <v>1</v>
      </c>
      <c r="AX96" s="41">
        <f t="shared" si="30"/>
        <v>38</v>
      </c>
      <c r="AY96" s="41">
        <f t="shared" si="31"/>
        <v>44</v>
      </c>
      <c r="AZ96" s="41">
        <v>38</v>
      </c>
      <c r="BC96" s="37">
        <f ca="1"/>
        <v>1108.763582306799</v>
      </c>
      <c r="BD96" s="37">
        <f ca="1"/>
        <v>-149.79539741398972</v>
      </c>
      <c r="BE96" s="37">
        <f ca="1"/>
        <v>-240.09777675025774</v>
      </c>
      <c r="BF96" s="39">
        <f ca="1"/>
        <v>-1.0366699176089311</v>
      </c>
      <c r="BH96" s="19">
        <v>39</v>
      </c>
      <c r="BI96" s="19">
        <v>40</v>
      </c>
      <c r="BJ96" t="b">
        <v>1</v>
      </c>
      <c r="BK96" s="42">
        <v>8</v>
      </c>
      <c r="BL96" s="42">
        <f ca="1"/>
        <v>1</v>
      </c>
      <c r="BM96" s="42">
        <f ca="1"/>
        <v>8</v>
      </c>
      <c r="BN96" s="44">
        <f ca="1"/>
        <v>399004.366566315</v>
      </c>
      <c r="BO96" s="45">
        <f ca="1"/>
        <v>-0.34971859285967372</v>
      </c>
      <c r="BP96" s="42">
        <f ca="1"/>
        <v>-1.6456270302955146E-3</v>
      </c>
      <c r="BQ96" s="42"/>
      <c r="BR96" s="42"/>
      <c r="BS96" s="42"/>
      <c r="BT96" s="42"/>
      <c r="BU96" s="42"/>
      <c r="BV96" s="48"/>
    </row>
    <row r="97" spans="1:74" x14ac:dyDescent="0.25">
      <c r="A97" s="19" t="b">
        <f t="shared" si="21"/>
        <v>0</v>
      </c>
      <c r="B97" s="19">
        <v>40</v>
      </c>
      <c r="C97" s="21">
        <f t="shared" si="32"/>
        <v>8</v>
      </c>
      <c r="D97" s="21">
        <f t="shared" ca="1" si="33"/>
        <v>1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1</v>
      </c>
      <c r="M97" s="21">
        <v>0</v>
      </c>
      <c r="N97" s="21">
        <v>0</v>
      </c>
      <c r="O97" s="21">
        <f ca="1"/>
        <v>1</v>
      </c>
      <c r="P97" s="21">
        <f ca="1"/>
        <v>0</v>
      </c>
      <c r="Q97" s="21">
        <f ca="1"/>
        <v>0</v>
      </c>
      <c r="R97" s="21">
        <f ca="1"/>
        <v>0</v>
      </c>
      <c r="S97" s="21">
        <f ca="1"/>
        <v>0</v>
      </c>
      <c r="T97" s="21">
        <f ca="1"/>
        <v>0</v>
      </c>
      <c r="U97" s="21">
        <f ca="1"/>
        <v>0</v>
      </c>
      <c r="V97" s="21">
        <f ca="1"/>
        <v>0</v>
      </c>
      <c r="W97" s="21">
        <f ca="1"/>
        <v>0</v>
      </c>
      <c r="X97" s="21">
        <f ca="1"/>
        <v>0</v>
      </c>
      <c r="Y97" s="21">
        <f ca="1"/>
        <v>0</v>
      </c>
      <c r="Z97" s="21">
        <f ca="1"/>
        <v>0</v>
      </c>
      <c r="AA97" s="21">
        <f ca="1"/>
        <v>1</v>
      </c>
      <c r="AB97" s="21">
        <f ca="1"/>
        <v>0</v>
      </c>
      <c r="AC97" s="21" t="str">
        <f ca="1"/>
        <v/>
      </c>
      <c r="AD97" s="21" t="str">
        <f ca="1"/>
        <v/>
      </c>
      <c r="AE97" s="21" t="str">
        <f ca="1"/>
        <v/>
      </c>
      <c r="AF97" s="21" t="str">
        <f ca="1"/>
        <v/>
      </c>
      <c r="AG97" s="21" t="str">
        <f ca="1"/>
        <v/>
      </c>
      <c r="AH97" s="21" t="str">
        <f ca="1"/>
        <v/>
      </c>
      <c r="AI97" s="21" t="str">
        <f ca="1"/>
        <v/>
      </c>
      <c r="AJ97" s="21" t="str">
        <f ca="1"/>
        <v/>
      </c>
      <c r="AK97" s="21" t="str">
        <f ca="1"/>
        <v/>
      </c>
      <c r="AL97" s="21" t="str">
        <f ca="1"/>
        <v/>
      </c>
      <c r="AM97" s="21" t="str">
        <f ca="1"/>
        <v/>
      </c>
      <c r="AN97" s="21" t="str">
        <f ca="1"/>
        <v/>
      </c>
      <c r="AO97" s="21" t="str">
        <f ca="1"/>
        <v/>
      </c>
      <c r="AQ97" s="30">
        <f t="shared" ca="1" si="34"/>
        <v>359480</v>
      </c>
      <c r="AS97" s="8">
        <f ca="1">IF(A97,MMULT(ExpandedModelMatrix ThisRow,ExpandedParameters),MMULT(ModelMatrix ThisRow,Parameters))</f>
        <v>12.896727639587343</v>
      </c>
      <c r="AT97" s="37">
        <f ca="1"/>
        <v>399004.366566315</v>
      </c>
      <c r="AV97" s="31">
        <v>0.40321285574530774</v>
      </c>
      <c r="AW97" s="31" t="b">
        <v>1</v>
      </c>
      <c r="AX97" s="41">
        <f t="shared" si="30"/>
        <v>39</v>
      </c>
      <c r="AY97" s="41">
        <f t="shared" si="31"/>
        <v>44</v>
      </c>
      <c r="AZ97" s="41">
        <v>39</v>
      </c>
      <c r="BC97" s="37">
        <f ca="1"/>
        <v>631.66792428167116</v>
      </c>
      <c r="BD97" s="37">
        <f ca="1"/>
        <v>-62.571431992944497</v>
      </c>
      <c r="BE97" s="37">
        <f ca="1"/>
        <v>-80.996520886324632</v>
      </c>
      <c r="BF97" s="39">
        <f ca="1"/>
        <v>-0.34971859285967372</v>
      </c>
      <c r="BH97" s="19">
        <v>40</v>
      </c>
      <c r="BI97" s="19">
        <v>41</v>
      </c>
      <c r="BJ97" t="b">
        <v>1</v>
      </c>
      <c r="BK97" s="42">
        <v>8</v>
      </c>
      <c r="BL97" s="42">
        <f ca="1"/>
        <v>2</v>
      </c>
      <c r="BM97" s="42">
        <f ca="1"/>
        <v>9</v>
      </c>
      <c r="BN97" s="44">
        <f ca="1"/>
        <v>1111795.6793172141</v>
      </c>
      <c r="BO97" s="45">
        <f ca="1"/>
        <v>-0.3448571596388304</v>
      </c>
      <c r="BP97" s="42">
        <f ca="1"/>
        <v>1.518193837205465E-2</v>
      </c>
      <c r="BQ97" s="42"/>
      <c r="BR97" s="42"/>
      <c r="BS97" s="42"/>
      <c r="BT97" s="42"/>
      <c r="BU97" s="42"/>
      <c r="BV97" s="48"/>
    </row>
    <row r="98" spans="1:74" x14ac:dyDescent="0.25">
      <c r="A98" s="19" t="b">
        <f t="shared" si="21"/>
        <v>0</v>
      </c>
      <c r="B98" s="19">
        <v>41</v>
      </c>
      <c r="C98" s="21">
        <f t="shared" si="32"/>
        <v>8</v>
      </c>
      <c r="D98" s="21">
        <f t="shared" ca="1" si="33"/>
        <v>2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1</v>
      </c>
      <c r="M98" s="21">
        <v>0</v>
      </c>
      <c r="N98" s="21">
        <v>0</v>
      </c>
      <c r="O98" s="21">
        <f ca="1"/>
        <v>0</v>
      </c>
      <c r="P98" s="21">
        <f ca="1"/>
        <v>1</v>
      </c>
      <c r="Q98" s="21">
        <f ca="1"/>
        <v>0</v>
      </c>
      <c r="R98" s="21">
        <f ca="1"/>
        <v>0</v>
      </c>
      <c r="S98" s="21">
        <f ca="1"/>
        <v>0</v>
      </c>
      <c r="T98" s="21">
        <f ca="1"/>
        <v>0</v>
      </c>
      <c r="U98" s="21">
        <f ca="1"/>
        <v>0</v>
      </c>
      <c r="V98" s="21">
        <f ca="1"/>
        <v>0</v>
      </c>
      <c r="W98" s="21">
        <f ca="1"/>
        <v>0</v>
      </c>
      <c r="X98" s="21">
        <f ca="1"/>
        <v>0</v>
      </c>
      <c r="Y98" s="21">
        <f ca="1"/>
        <v>0</v>
      </c>
      <c r="Z98" s="21">
        <f ca="1"/>
        <v>0</v>
      </c>
      <c r="AA98" s="21">
        <f ca="1"/>
        <v>0</v>
      </c>
      <c r="AB98" s="21">
        <f ca="1"/>
        <v>0</v>
      </c>
      <c r="AC98" s="21" t="str">
        <f ca="1"/>
        <v/>
      </c>
      <c r="AD98" s="21" t="str">
        <f ca="1"/>
        <v/>
      </c>
      <c r="AE98" s="21" t="str">
        <f ca="1"/>
        <v/>
      </c>
      <c r="AF98" s="21" t="str">
        <f ca="1"/>
        <v/>
      </c>
      <c r="AG98" s="21" t="str">
        <f ca="1"/>
        <v/>
      </c>
      <c r="AH98" s="21" t="str">
        <f ca="1"/>
        <v/>
      </c>
      <c r="AI98" s="21" t="str">
        <f ca="1"/>
        <v/>
      </c>
      <c r="AJ98" s="21" t="str">
        <f ca="1"/>
        <v/>
      </c>
      <c r="AK98" s="21" t="str">
        <f ca="1"/>
        <v/>
      </c>
      <c r="AL98" s="21" t="str">
        <f ca="1"/>
        <v/>
      </c>
      <c r="AM98" s="21" t="str">
        <f ca="1"/>
        <v/>
      </c>
      <c r="AN98" s="21" t="str">
        <f ca="1"/>
        <v/>
      </c>
      <c r="AO98" s="21" t="str">
        <f ca="1"/>
        <v/>
      </c>
      <c r="AQ98" s="30">
        <f t="shared" ca="1" si="34"/>
        <v>1061648</v>
      </c>
      <c r="AS98" s="8">
        <f ca="1">IF(A98,MMULT(ExpandedModelMatrix ThisRow,ExpandedParameters),MMULT(ModelMatrix ThisRow,Parameters))</f>
        <v>13.921486995288895</v>
      </c>
      <c r="AT98" s="37">
        <f ca="1"/>
        <v>1111795.6793172141</v>
      </c>
      <c r="AV98" s="31">
        <v>0.64542923896486648</v>
      </c>
      <c r="AW98" s="31" t="b">
        <v>1</v>
      </c>
      <c r="AX98" s="41">
        <f t="shared" si="30"/>
        <v>40</v>
      </c>
      <c r="AY98" s="41">
        <f t="shared" si="31"/>
        <v>44</v>
      </c>
      <c r="AZ98" s="41">
        <v>40</v>
      </c>
      <c r="BC98" s="37">
        <f ca="1"/>
        <v>1054.4172226008138</v>
      </c>
      <c r="BD98" s="37">
        <f ca="1"/>
        <v>-47.559617049425988</v>
      </c>
      <c r="BE98" s="37">
        <f ca="1"/>
        <v>-79.87058939326414</v>
      </c>
      <c r="BF98" s="39">
        <f ca="1"/>
        <v>-0.3448571596388304</v>
      </c>
      <c r="BH98" s="19">
        <v>41</v>
      </c>
      <c r="BI98" s="19">
        <v>42</v>
      </c>
      <c r="BJ98" t="b">
        <v>1</v>
      </c>
      <c r="BK98" s="42">
        <v>8</v>
      </c>
      <c r="BL98" s="42">
        <f ca="1"/>
        <v>3</v>
      </c>
      <c r="BM98" s="42">
        <f ca="1"/>
        <v>10</v>
      </c>
      <c r="BN98" s="44">
        <f ca="1"/>
        <v>1353697.9541164436</v>
      </c>
      <c r="BO98" s="45">
        <f ca="1"/>
        <v>0.59632359160719495</v>
      </c>
      <c r="BP98" s="42">
        <f ca="1"/>
        <v>2.0892763233894524E-2</v>
      </c>
      <c r="BQ98" s="42"/>
      <c r="BR98" s="42"/>
      <c r="BS98" s="42"/>
      <c r="BT98" s="42"/>
      <c r="BU98" s="42"/>
      <c r="BV98" s="48"/>
    </row>
    <row r="99" spans="1:74" x14ac:dyDescent="0.25">
      <c r="A99" s="19" t="b">
        <f t="shared" si="21"/>
        <v>0</v>
      </c>
      <c r="B99" s="19">
        <v>42</v>
      </c>
      <c r="C99" s="21">
        <f t="shared" si="32"/>
        <v>8</v>
      </c>
      <c r="D99" s="21">
        <f t="shared" ca="1" si="33"/>
        <v>3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1</v>
      </c>
      <c r="M99" s="21">
        <v>0</v>
      </c>
      <c r="N99" s="21">
        <v>0</v>
      </c>
      <c r="O99" s="21">
        <f ca="1"/>
        <v>0</v>
      </c>
      <c r="P99" s="21">
        <f ca="1"/>
        <v>0</v>
      </c>
      <c r="Q99" s="21">
        <f ca="1"/>
        <v>1</v>
      </c>
      <c r="R99" s="21">
        <f ca="1"/>
        <v>0</v>
      </c>
      <c r="S99" s="21">
        <f ca="1"/>
        <v>0</v>
      </c>
      <c r="T99" s="21">
        <f ca="1"/>
        <v>0</v>
      </c>
      <c r="U99" s="21">
        <f ca="1"/>
        <v>0</v>
      </c>
      <c r="V99" s="21">
        <f ca="1"/>
        <v>0</v>
      </c>
      <c r="W99" s="21">
        <f ca="1"/>
        <v>0</v>
      </c>
      <c r="X99" s="21">
        <f ca="1"/>
        <v>0</v>
      </c>
      <c r="Y99" s="21">
        <f ca="1"/>
        <v>0</v>
      </c>
      <c r="Z99" s="21">
        <f ca="1"/>
        <v>0</v>
      </c>
      <c r="AA99" s="21">
        <f ca="1"/>
        <v>0</v>
      </c>
      <c r="AB99" s="21">
        <f ca="1"/>
        <v>1</v>
      </c>
      <c r="AC99" s="21" t="str">
        <f ca="1"/>
        <v/>
      </c>
      <c r="AD99" s="21" t="str">
        <f ca="1"/>
        <v/>
      </c>
      <c r="AE99" s="21" t="str">
        <f ca="1"/>
        <v/>
      </c>
      <c r="AF99" s="21" t="str">
        <f ca="1"/>
        <v/>
      </c>
      <c r="AG99" s="21" t="str">
        <f ca="1"/>
        <v/>
      </c>
      <c r="AH99" s="21" t="str">
        <f ca="1"/>
        <v/>
      </c>
      <c r="AI99" s="21" t="str">
        <f ca="1"/>
        <v/>
      </c>
      <c r="AJ99" s="21" t="str">
        <f ca="1"/>
        <v/>
      </c>
      <c r="AK99" s="21" t="str">
        <f ca="1"/>
        <v/>
      </c>
      <c r="AL99" s="21" t="str">
        <f ca="1"/>
        <v/>
      </c>
      <c r="AM99" s="21" t="str">
        <f ca="1"/>
        <v/>
      </c>
      <c r="AN99" s="21" t="str">
        <f ca="1"/>
        <v/>
      </c>
      <c r="AO99" s="21" t="str">
        <f ca="1"/>
        <v/>
      </c>
      <c r="AQ99" s="30">
        <f t="shared" ca="1" si="34"/>
        <v>1443370</v>
      </c>
      <c r="AS99" s="8">
        <f ca="1">IF(A99,MMULT(ExpandedModelMatrix ThisRow,ExpandedParameters),MMULT(ModelMatrix ThisRow,Parameters))</f>
        <v>14.11835063084559</v>
      </c>
      <c r="AT99" s="37">
        <f ca="1"/>
        <v>1353697.9541164436</v>
      </c>
      <c r="AV99" s="31">
        <v>0.68858959654941643</v>
      </c>
      <c r="AW99" s="31" t="b">
        <v>1</v>
      </c>
      <c r="AX99" s="41">
        <f t="shared" si="30"/>
        <v>41</v>
      </c>
      <c r="AY99" s="41">
        <f t="shared" si="31"/>
        <v>44</v>
      </c>
      <c r="AZ99" s="41">
        <v>41</v>
      </c>
      <c r="BC99" s="37">
        <f ca="1"/>
        <v>1163.4852616670498</v>
      </c>
      <c r="BD99" s="37">
        <f ca="1"/>
        <v>77.07192247117392</v>
      </c>
      <c r="BE99" s="37">
        <f ca="1"/>
        <v>138.11143367490601</v>
      </c>
      <c r="BF99" s="39">
        <f ca="1"/>
        <v>0.59632359160719495</v>
      </c>
      <c r="BH99" s="19">
        <v>42</v>
      </c>
      <c r="BI99" s="19">
        <v>43</v>
      </c>
      <c r="BJ99" t="b">
        <v>1</v>
      </c>
      <c r="BK99" s="42">
        <v>9</v>
      </c>
      <c r="BL99" s="42">
        <f ca="1"/>
        <v>1</v>
      </c>
      <c r="BM99" s="42">
        <f ca="1"/>
        <v>9</v>
      </c>
      <c r="BN99" s="44">
        <f ca="1"/>
        <v>379261.02153593919</v>
      </c>
      <c r="BO99" s="45">
        <f ca="1"/>
        <v>-2.5007386810484585E-2</v>
      </c>
      <c r="BP99" s="42">
        <f ca="1"/>
        <v>-2.1117275899075801E-3</v>
      </c>
      <c r="BQ99" s="42"/>
      <c r="BR99" s="42"/>
      <c r="BS99" s="42"/>
      <c r="BT99" s="42"/>
      <c r="BU99" s="42"/>
      <c r="BV99" s="48"/>
    </row>
    <row r="100" spans="1:74" x14ac:dyDescent="0.25">
      <c r="A100" s="19" t="b">
        <f t="shared" si="21"/>
        <v>0</v>
      </c>
      <c r="B100" s="19">
        <v>43</v>
      </c>
      <c r="C100" s="21">
        <f t="shared" si="32"/>
        <v>9</v>
      </c>
      <c r="D100" s="21">
        <f t="shared" ca="1" si="33"/>
        <v>1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1</v>
      </c>
      <c r="N100" s="21">
        <v>0</v>
      </c>
      <c r="O100" s="21">
        <f ca="1"/>
        <v>1</v>
      </c>
      <c r="P100" s="21">
        <f ca="1"/>
        <v>0</v>
      </c>
      <c r="Q100" s="21">
        <f ca="1"/>
        <v>0</v>
      </c>
      <c r="R100" s="21">
        <f ca="1"/>
        <v>0</v>
      </c>
      <c r="S100" s="21">
        <f ca="1"/>
        <v>0</v>
      </c>
      <c r="T100" s="21">
        <f ca="1"/>
        <v>0</v>
      </c>
      <c r="U100" s="21">
        <f ca="1"/>
        <v>0</v>
      </c>
      <c r="V100" s="21">
        <f ca="1"/>
        <v>0</v>
      </c>
      <c r="W100" s="21">
        <f ca="1"/>
        <v>0</v>
      </c>
      <c r="X100" s="21">
        <f ca="1"/>
        <v>0</v>
      </c>
      <c r="Y100" s="21">
        <f ca="1"/>
        <v>0</v>
      </c>
      <c r="Z100" s="21">
        <f ca="1"/>
        <v>0</v>
      </c>
      <c r="AA100" s="21">
        <f ca="1"/>
        <v>0</v>
      </c>
      <c r="AB100" s="21">
        <f ca="1"/>
        <v>0</v>
      </c>
      <c r="AC100" s="21" t="str">
        <f ca="1"/>
        <v/>
      </c>
      <c r="AD100" s="21" t="str">
        <f ca="1"/>
        <v/>
      </c>
      <c r="AE100" s="21" t="str">
        <f ca="1"/>
        <v/>
      </c>
      <c r="AF100" s="21" t="str">
        <f ca="1"/>
        <v/>
      </c>
      <c r="AG100" s="21" t="str">
        <f ca="1"/>
        <v/>
      </c>
      <c r="AH100" s="21" t="str">
        <f ca="1"/>
        <v/>
      </c>
      <c r="AI100" s="21" t="str">
        <f ca="1"/>
        <v/>
      </c>
      <c r="AJ100" s="21" t="str">
        <f ca="1"/>
        <v/>
      </c>
      <c r="AK100" s="21" t="str">
        <f ca="1"/>
        <v/>
      </c>
      <c r="AL100" s="21" t="str">
        <f ca="1"/>
        <v/>
      </c>
      <c r="AM100" s="21" t="str">
        <f ca="1"/>
        <v/>
      </c>
      <c r="AN100" s="21" t="str">
        <f ca="1"/>
        <v/>
      </c>
      <c r="AO100" s="21" t="str">
        <f ca="1"/>
        <v/>
      </c>
      <c r="AQ100" s="30">
        <f t="shared" ca="1" si="34"/>
        <v>376686</v>
      </c>
      <c r="AS100" s="8">
        <f ca="1">IF(A100,MMULT(ExpandedModelMatrix ThisRow,ExpandedParameters),MMULT(ModelMatrix ThisRow,Parameters))</f>
        <v>12.845979958188476</v>
      </c>
      <c r="AT100" s="37">
        <f ca="1"/>
        <v>379261.02153593919</v>
      </c>
      <c r="AV100" s="31">
        <v>0.47881535472490205</v>
      </c>
      <c r="AW100" s="31" t="b">
        <v>1</v>
      </c>
      <c r="AX100" s="41">
        <f t="shared" si="30"/>
        <v>42</v>
      </c>
      <c r="AY100" s="41">
        <f t="shared" si="31"/>
        <v>44</v>
      </c>
      <c r="AZ100" s="41">
        <v>42</v>
      </c>
      <c r="BC100" s="37">
        <f ca="1"/>
        <v>615.84171792428867</v>
      </c>
      <c r="BD100" s="37">
        <f ca="1"/>
        <v>-4.1813041581826713</v>
      </c>
      <c r="BE100" s="37">
        <f ca="1"/>
        <v>-5.7918319742312363</v>
      </c>
      <c r="BF100" s="39">
        <f ca="1"/>
        <v>-2.5007386810484585E-2</v>
      </c>
      <c r="BH100" s="19">
        <v>43</v>
      </c>
      <c r="BI100" s="19">
        <v>44</v>
      </c>
      <c r="BJ100" t="b">
        <v>1</v>
      </c>
      <c r="BK100" s="42">
        <v>9</v>
      </c>
      <c r="BL100" s="42">
        <f ca="1"/>
        <v>2</v>
      </c>
      <c r="BM100" s="42">
        <f ca="1"/>
        <v>10</v>
      </c>
      <c r="BN100" s="44">
        <f ca="1"/>
        <v>984032.97846405162</v>
      </c>
      <c r="BO100" s="45">
        <f ca="1"/>
        <v>2.5007386810574045E-2</v>
      </c>
      <c r="BP100" s="42">
        <f ca="1"/>
        <v>1.2165718664928628E-2</v>
      </c>
      <c r="BQ100" s="42"/>
      <c r="BR100" s="42"/>
      <c r="BS100" s="42"/>
      <c r="BT100" s="42"/>
      <c r="BU100" s="42"/>
      <c r="BV100" s="48"/>
    </row>
    <row r="101" spans="1:74" x14ac:dyDescent="0.25">
      <c r="A101" s="19" t="b">
        <f t="shared" si="21"/>
        <v>0</v>
      </c>
      <c r="B101" s="19">
        <v>44</v>
      </c>
      <c r="C101" s="21">
        <f t="shared" si="32"/>
        <v>9</v>
      </c>
      <c r="D101" s="21">
        <f t="shared" ca="1" si="33"/>
        <v>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1</v>
      </c>
      <c r="N101" s="21">
        <v>0</v>
      </c>
      <c r="O101" s="21">
        <f ca="1"/>
        <v>0</v>
      </c>
      <c r="P101" s="21">
        <f ca="1"/>
        <v>1</v>
      </c>
      <c r="Q101" s="21">
        <f ca="1"/>
        <v>0</v>
      </c>
      <c r="R101" s="21">
        <f ca="1"/>
        <v>0</v>
      </c>
      <c r="S101" s="21">
        <f ca="1"/>
        <v>0</v>
      </c>
      <c r="T101" s="21">
        <f ca="1"/>
        <v>0</v>
      </c>
      <c r="U101" s="21">
        <f ca="1"/>
        <v>0</v>
      </c>
      <c r="V101" s="21">
        <f ca="1"/>
        <v>0</v>
      </c>
      <c r="W101" s="21">
        <f ca="1"/>
        <v>0</v>
      </c>
      <c r="X101" s="21">
        <f ca="1"/>
        <v>0</v>
      </c>
      <c r="Y101" s="21">
        <f ca="1"/>
        <v>0</v>
      </c>
      <c r="Z101" s="21">
        <f ca="1"/>
        <v>0</v>
      </c>
      <c r="AA101" s="21">
        <f ca="1"/>
        <v>0</v>
      </c>
      <c r="AB101" s="21">
        <f ca="1"/>
        <v>1</v>
      </c>
      <c r="AC101" s="21" t="str">
        <f ca="1"/>
        <v/>
      </c>
      <c r="AD101" s="21" t="str">
        <f ca="1"/>
        <v/>
      </c>
      <c r="AE101" s="21" t="str">
        <f ca="1"/>
        <v/>
      </c>
      <c r="AF101" s="21" t="str">
        <f ca="1"/>
        <v/>
      </c>
      <c r="AG101" s="21" t="str">
        <f ca="1"/>
        <v/>
      </c>
      <c r="AH101" s="21" t="str">
        <f ca="1"/>
        <v/>
      </c>
      <c r="AI101" s="21" t="str">
        <f ca="1"/>
        <v/>
      </c>
      <c r="AJ101" s="21" t="str">
        <f ca="1"/>
        <v/>
      </c>
      <c r="AK101" s="21" t="str">
        <f ca="1"/>
        <v/>
      </c>
      <c r="AL101" s="21" t="str">
        <f ca="1"/>
        <v/>
      </c>
      <c r="AM101" s="21" t="str">
        <f ca="1"/>
        <v/>
      </c>
      <c r="AN101" s="21" t="str">
        <f ca="1"/>
        <v/>
      </c>
      <c r="AO101" s="21" t="str">
        <f ca="1"/>
        <v/>
      </c>
      <c r="AQ101" s="30">
        <f t="shared" ca="1" si="34"/>
        <v>986608</v>
      </c>
      <c r="AS101" s="8">
        <f ca="1">IF(A101,MMULT(ExpandedModelMatrix ThisRow,ExpandedParameters),MMULT(ModelMatrix ThisRow,Parameters))</f>
        <v>13.799414690172025</v>
      </c>
      <c r="AT101" s="37">
        <f ca="1"/>
        <v>984032.97846405162</v>
      </c>
      <c r="AV101" s="31">
        <v>0.7991276458189368</v>
      </c>
      <c r="AW101" s="31" t="b">
        <v>1</v>
      </c>
      <c r="AX101" s="41">
        <f t="shared" si="30"/>
        <v>43</v>
      </c>
      <c r="AY101" s="41">
        <f t="shared" si="31"/>
        <v>44</v>
      </c>
      <c r="AZ101" s="41">
        <v>43</v>
      </c>
      <c r="BC101" s="37">
        <f ca="1"/>
        <v>991.98436402195955</v>
      </c>
      <c r="BD101" s="37">
        <f ca="1"/>
        <v>2.5958287543042173</v>
      </c>
      <c r="BE101" s="37">
        <f ca="1"/>
        <v>5.7918319742519548</v>
      </c>
      <c r="BF101" s="39">
        <f ca="1"/>
        <v>2.5007386810574045E-2</v>
      </c>
      <c r="BH101" s="19">
        <v>44</v>
      </c>
      <c r="BI101" s="19">
        <v>6</v>
      </c>
      <c r="BJ101" t="b">
        <v>0</v>
      </c>
      <c r="BK101" s="42" t="str">
        <v/>
      </c>
      <c r="BL101" s="42" t="str">
        <v/>
      </c>
      <c r="BM101" s="42" t="str">
        <v/>
      </c>
      <c r="BN101" s="44" t="str">
        <v/>
      </c>
      <c r="BO101" s="45" t="str">
        <v/>
      </c>
      <c r="BP101" s="42" t="str">
        <f ca="1"/>
        <v/>
      </c>
      <c r="BQ101" s="42"/>
      <c r="BR101" s="42"/>
      <c r="BS101" s="42"/>
      <c r="BT101" s="42"/>
      <c r="BU101" s="42"/>
      <c r="BV101" s="48"/>
    </row>
    <row r="102" spans="1:74" x14ac:dyDescent="0.25">
      <c r="A102" s="19" t="b">
        <f t="shared" si="21"/>
        <v>0</v>
      </c>
      <c r="B102" s="19">
        <v>45</v>
      </c>
      <c r="C102" s="21">
        <f t="shared" si="32"/>
        <v>10</v>
      </c>
      <c r="D102" s="21">
        <f t="shared" ca="1" si="33"/>
        <v>1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1</v>
      </c>
      <c r="O102" s="21">
        <f ca="1"/>
        <v>1</v>
      </c>
      <c r="P102" s="21">
        <f ca="1"/>
        <v>0</v>
      </c>
      <c r="Q102" s="21">
        <f ca="1"/>
        <v>0</v>
      </c>
      <c r="R102" s="21">
        <f ca="1"/>
        <v>0</v>
      </c>
      <c r="S102" s="21">
        <f ca="1"/>
        <v>0</v>
      </c>
      <c r="T102" s="21">
        <f ca="1"/>
        <v>0</v>
      </c>
      <c r="U102" s="21">
        <f ca="1"/>
        <v>0</v>
      </c>
      <c r="V102" s="21">
        <f ca="1"/>
        <v>0</v>
      </c>
      <c r="W102" s="21">
        <f ca="1"/>
        <v>0</v>
      </c>
      <c r="X102" s="21">
        <f ca="1"/>
        <v>0</v>
      </c>
      <c r="Y102" s="21">
        <f ca="1"/>
        <v>0</v>
      </c>
      <c r="Z102" s="21">
        <f ca="1"/>
        <v>0</v>
      </c>
      <c r="AA102" s="21">
        <f ca="1"/>
        <v>0</v>
      </c>
      <c r="AB102" s="21">
        <f ca="1"/>
        <v>1</v>
      </c>
      <c r="AC102" s="21" t="str">
        <f ca="1"/>
        <v/>
      </c>
      <c r="AD102" s="21" t="str">
        <f ca="1"/>
        <v/>
      </c>
      <c r="AE102" s="21" t="str">
        <f ca="1"/>
        <v/>
      </c>
      <c r="AF102" s="21" t="str">
        <f ca="1"/>
        <v/>
      </c>
      <c r="AG102" s="21" t="str">
        <f ca="1"/>
        <v/>
      </c>
      <c r="AH102" s="21" t="str">
        <f ca="1"/>
        <v/>
      </c>
      <c r="AI102" s="21" t="str">
        <f ca="1"/>
        <v/>
      </c>
      <c r="AJ102" s="21" t="str">
        <f ca="1"/>
        <v/>
      </c>
      <c r="AK102" s="21" t="str">
        <f ca="1"/>
        <v/>
      </c>
      <c r="AL102" s="21" t="str">
        <f ca="1"/>
        <v/>
      </c>
      <c r="AM102" s="21" t="str">
        <f ca="1"/>
        <v/>
      </c>
      <c r="AN102" s="21" t="str">
        <f ca="1"/>
        <v/>
      </c>
      <c r="AO102" s="21" t="str">
        <f ca="1"/>
        <v/>
      </c>
      <c r="AQ102" s="30">
        <f t="shared" ca="1" si="34"/>
        <v>344014</v>
      </c>
      <c r="AS102" s="8">
        <f ca="1">IF(A102,MMULT(ExpandedModelMatrix ThisRow,ExpandedParameters),MMULT(ModelMatrix ThisRow,Parameters))</f>
        <v>12.748437633201839</v>
      </c>
      <c r="AT102" s="37">
        <f ca="1"/>
        <v>344014.00000000425</v>
      </c>
      <c r="AV102" s="31">
        <v>1.0000000000000073</v>
      </c>
      <c r="AW102" s="31" t="b">
        <v>0</v>
      </c>
      <c r="AX102" s="41">
        <f t="shared" si="30"/>
        <v>43</v>
      </c>
      <c r="AY102" s="41">
        <f t="shared" si="31"/>
        <v>45</v>
      </c>
      <c r="AZ102" s="41">
        <v>45</v>
      </c>
      <c r="BC102" s="37">
        <f ca="1"/>
        <v>586.5270667241233</v>
      </c>
      <c r="BD102" s="37">
        <f ca="1"/>
        <v>-7.2446089664976015E-12</v>
      </c>
      <c r="BE102" s="37" t="str">
        <f ca="1"/>
        <v/>
      </c>
      <c r="BF102" s="39" t="str">
        <f ca="1"/>
        <v/>
      </c>
      <c r="BH102" s="19">
        <v>45</v>
      </c>
      <c r="BI102" s="19">
        <v>45</v>
      </c>
      <c r="BJ102" t="b">
        <v>0</v>
      </c>
      <c r="BK102" s="42" t="str">
        <v/>
      </c>
      <c r="BL102" s="42" t="str">
        <v/>
      </c>
      <c r="BM102" s="42" t="str">
        <v/>
      </c>
      <c r="BN102" s="44" t="str">
        <v/>
      </c>
      <c r="BO102" s="45" t="str">
        <v/>
      </c>
      <c r="BP102" s="42" t="str">
        <f ca="1"/>
        <v/>
      </c>
      <c r="BQ102" s="42"/>
      <c r="BR102" s="42"/>
      <c r="BS102" s="42"/>
      <c r="BT102" s="42"/>
      <c r="BU102" s="42"/>
      <c r="BV102" s="48"/>
    </row>
    <row r="103" spans="1:74" x14ac:dyDescent="0.25">
      <c r="A103" s="19" t="b">
        <f t="shared" si="21"/>
        <v>1</v>
      </c>
      <c r="B103" s="19">
        <v>46</v>
      </c>
      <c r="C103" s="21">
        <f t="shared" si="32"/>
        <v>1</v>
      </c>
      <c r="D103" s="21">
        <f t="shared" ca="1" si="33"/>
        <v>1</v>
      </c>
      <c r="F103" s="21">
        <v>1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f ca="1"/>
        <v>1</v>
      </c>
      <c r="P103" s="21">
        <f ca="1"/>
        <v>0</v>
      </c>
      <c r="Q103" s="21">
        <f ca="1"/>
        <v>0</v>
      </c>
      <c r="R103" s="21">
        <f ca="1"/>
        <v>0</v>
      </c>
      <c r="S103" s="21">
        <f ca="1"/>
        <v>0</v>
      </c>
      <c r="T103" s="21">
        <f ca="1"/>
        <v>0</v>
      </c>
      <c r="U103" s="21">
        <f ca="1"/>
        <v>0</v>
      </c>
      <c r="V103" s="21">
        <f ca="1"/>
        <v>0</v>
      </c>
      <c r="W103" s="21">
        <f ca="1"/>
        <v>0</v>
      </c>
      <c r="X103" s="21">
        <f ca="1"/>
        <v>0</v>
      </c>
      <c r="Y103" s="21">
        <f ca="1"/>
        <v>0</v>
      </c>
      <c r="Z103" s="21">
        <f ca="1"/>
        <v>0</v>
      </c>
      <c r="AA103" s="21">
        <f ca="1"/>
        <v>0</v>
      </c>
      <c r="AB103" s="21">
        <f ca="1"/>
        <v>0</v>
      </c>
      <c r="AC103" s="21">
        <f ca="1"/>
        <v>1</v>
      </c>
      <c r="AD103" s="21">
        <f ca="1"/>
        <v>0</v>
      </c>
      <c r="AE103" s="21">
        <f ca="1"/>
        <v>0</v>
      </c>
      <c r="AF103" s="21">
        <f ca="1"/>
        <v>0</v>
      </c>
      <c r="AG103" s="21">
        <f ca="1"/>
        <v>0</v>
      </c>
      <c r="AH103" s="21">
        <f ca="1"/>
        <v>0</v>
      </c>
      <c r="AI103" s="21">
        <f ca="1"/>
        <v>0</v>
      </c>
      <c r="AJ103" s="21">
        <f ca="1"/>
        <v>0</v>
      </c>
      <c r="AK103" s="21">
        <f ca="1"/>
        <v>0</v>
      </c>
      <c r="AL103" s="21">
        <f ca="1"/>
        <v>0</v>
      </c>
      <c r="AM103" s="21">
        <f ca="1"/>
        <v>0</v>
      </c>
      <c r="AN103" s="21">
        <f ca="1"/>
        <v>0</v>
      </c>
      <c r="AO103" s="21">
        <f ca="1"/>
        <v>0</v>
      </c>
      <c r="AQ103" s="30" t="str">
        <f t="shared" si="34"/>
        <v/>
      </c>
      <c r="AS103" s="8">
        <f ca="1">IF(A103,MMULT(ExpandedModelMatrix ThisRow,ExpandedParameters),MMULT(ModelMatrix ThisRow,Parameters))</f>
        <v>-42.611211671993033</v>
      </c>
      <c r="AT103" s="37">
        <f ca="1"/>
        <v>3.1202249384941821E-19</v>
      </c>
      <c r="AV103" s="31"/>
      <c r="AW103" s="31" t="b">
        <v>0</v>
      </c>
      <c r="AX103" s="41">
        <f t="shared" si="30"/>
        <v>43</v>
      </c>
      <c r="AY103" s="41">
        <f t="shared" si="31"/>
        <v>46</v>
      </c>
      <c r="AZ103" s="41">
        <v>46</v>
      </c>
      <c r="BC103" s="37" t="str">
        <f ca="1"/>
        <v/>
      </c>
      <c r="BD103" s="37" t="str">
        <f ca="1"/>
        <v/>
      </c>
      <c r="BE103" s="37" t="str">
        <f ca="1"/>
        <v/>
      </c>
      <c r="BF103" s="39" t="str">
        <f ca="1"/>
        <v/>
      </c>
      <c r="BH103" s="19">
        <v>46</v>
      </c>
      <c r="BI103" s="19">
        <v>46</v>
      </c>
      <c r="BJ103" t="b">
        <v>0</v>
      </c>
      <c r="BK103" s="42" t="str">
        <v/>
      </c>
      <c r="BL103" s="42" t="str">
        <v/>
      </c>
      <c r="BM103" s="42" t="str">
        <v/>
      </c>
      <c r="BN103" s="44" t="str">
        <v/>
      </c>
      <c r="BO103" s="45" t="str">
        <v/>
      </c>
      <c r="BP103" s="42" t="str">
        <f ca="1"/>
        <v/>
      </c>
      <c r="BQ103" s="42"/>
      <c r="BR103" s="42"/>
      <c r="BS103" s="42"/>
      <c r="BT103" s="42"/>
      <c r="BU103" s="42"/>
      <c r="BV103" s="48"/>
    </row>
    <row r="104" spans="1:74" x14ac:dyDescent="0.25">
      <c r="A104" s="19" t="b">
        <f t="shared" si="21"/>
        <v>1</v>
      </c>
      <c r="B104" s="19">
        <v>47</v>
      </c>
      <c r="C104" s="21">
        <f t="shared" si="32"/>
        <v>1</v>
      </c>
      <c r="D104" s="21">
        <f t="shared" ca="1" si="33"/>
        <v>2</v>
      </c>
      <c r="F104" s="21">
        <v>1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f ca="1"/>
        <v>0</v>
      </c>
      <c r="P104" s="21">
        <f ca="1"/>
        <v>1</v>
      </c>
      <c r="Q104" s="21">
        <f ca="1"/>
        <v>0</v>
      </c>
      <c r="R104" s="21">
        <f ca="1"/>
        <v>0</v>
      </c>
      <c r="S104" s="21">
        <f ca="1"/>
        <v>0</v>
      </c>
      <c r="T104" s="21">
        <f ca="1"/>
        <v>0</v>
      </c>
      <c r="U104" s="21">
        <f ca="1"/>
        <v>0</v>
      </c>
      <c r="V104" s="21">
        <f ca="1"/>
        <v>0</v>
      </c>
      <c r="W104" s="21">
        <f ca="1"/>
        <v>0</v>
      </c>
      <c r="X104" s="21">
        <f ca="1"/>
        <v>0</v>
      </c>
      <c r="Y104" s="21">
        <f ca="1"/>
        <v>0</v>
      </c>
      <c r="Z104" s="21">
        <f ca="1"/>
        <v>0</v>
      </c>
      <c r="AA104" s="21">
        <f ca="1"/>
        <v>0</v>
      </c>
      <c r="AB104" s="21">
        <f ca="1"/>
        <v>0</v>
      </c>
      <c r="AC104" s="21">
        <f ca="1"/>
        <v>0</v>
      </c>
      <c r="AD104" s="21">
        <f ca="1"/>
        <v>1</v>
      </c>
      <c r="AE104" s="21">
        <f ca="1"/>
        <v>0</v>
      </c>
      <c r="AF104" s="21">
        <f ca="1"/>
        <v>0</v>
      </c>
      <c r="AG104" s="21">
        <f ca="1"/>
        <v>0</v>
      </c>
      <c r="AH104" s="21">
        <f ca="1"/>
        <v>0</v>
      </c>
      <c r="AI104" s="21">
        <f ca="1"/>
        <v>0</v>
      </c>
      <c r="AJ104" s="21">
        <f ca="1"/>
        <v>0</v>
      </c>
      <c r="AK104" s="21">
        <f ca="1"/>
        <v>0</v>
      </c>
      <c r="AL104" s="21">
        <f ca="1"/>
        <v>0</v>
      </c>
      <c r="AM104" s="21">
        <f ca="1"/>
        <v>0</v>
      </c>
      <c r="AN104" s="21">
        <f ca="1"/>
        <v>0</v>
      </c>
      <c r="AO104" s="21">
        <f ca="1"/>
        <v>0</v>
      </c>
      <c r="AQ104" s="30" t="str">
        <f t="shared" si="34"/>
        <v/>
      </c>
      <c r="AS104" s="8">
        <f ca="1">IF(A104,MMULT(ExpandedModelMatrix ThisRow,ExpandedParameters),MMULT(ModelMatrix ThisRow,Parameters))</f>
        <v>-34.867245041359979</v>
      </c>
      <c r="AT104" s="37">
        <f ca="1"/>
        <v>7.2002550322804063E-16</v>
      </c>
      <c r="AV104" s="31"/>
      <c r="AW104" s="31" t="b">
        <v>0</v>
      </c>
      <c r="AX104" s="41">
        <f t="shared" si="30"/>
        <v>43</v>
      </c>
      <c r="AY104" s="41">
        <f t="shared" si="31"/>
        <v>47</v>
      </c>
      <c r="AZ104" s="41">
        <v>47</v>
      </c>
      <c r="BC104" s="37" t="str">
        <f ca="1"/>
        <v/>
      </c>
      <c r="BD104" s="37" t="str">
        <f ca="1"/>
        <v/>
      </c>
      <c r="BE104" s="37" t="str">
        <f ca="1"/>
        <v/>
      </c>
      <c r="BF104" s="39" t="str">
        <f ca="1"/>
        <v/>
      </c>
      <c r="BH104" s="19">
        <v>47</v>
      </c>
      <c r="BI104" s="19">
        <v>47</v>
      </c>
      <c r="BJ104" t="b">
        <v>0</v>
      </c>
      <c r="BK104" s="42" t="str">
        <v/>
      </c>
      <c r="BL104" s="42" t="str">
        <v/>
      </c>
      <c r="BM104" s="42" t="str">
        <v/>
      </c>
      <c r="BN104" s="44" t="str">
        <v/>
      </c>
      <c r="BO104" s="45" t="str">
        <v/>
      </c>
      <c r="BP104" s="42" t="str">
        <f ca="1"/>
        <v/>
      </c>
      <c r="BQ104" s="42"/>
      <c r="BR104" s="42"/>
      <c r="BS104" s="42"/>
      <c r="BT104" s="42"/>
      <c r="BU104" s="42"/>
      <c r="BV104" s="48"/>
    </row>
    <row r="105" spans="1:74" x14ac:dyDescent="0.25">
      <c r="A105" s="19" t="b">
        <f t="shared" si="21"/>
        <v>1</v>
      </c>
      <c r="B105" s="19">
        <v>48</v>
      </c>
      <c r="C105" s="21">
        <f t="shared" si="32"/>
        <v>1</v>
      </c>
      <c r="D105" s="21">
        <f t="shared" ca="1" si="33"/>
        <v>3</v>
      </c>
      <c r="F105" s="21">
        <v>1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f ca="1"/>
        <v>0</v>
      </c>
      <c r="P105" s="21">
        <f ca="1"/>
        <v>0</v>
      </c>
      <c r="Q105" s="21">
        <f ca="1"/>
        <v>1</v>
      </c>
      <c r="R105" s="21">
        <f ca="1"/>
        <v>0</v>
      </c>
      <c r="S105" s="21">
        <f ca="1"/>
        <v>0</v>
      </c>
      <c r="T105" s="21">
        <f ca="1"/>
        <v>0</v>
      </c>
      <c r="U105" s="21">
        <f ca="1"/>
        <v>0</v>
      </c>
      <c r="V105" s="21">
        <f ca="1"/>
        <v>0</v>
      </c>
      <c r="W105" s="21">
        <f ca="1"/>
        <v>0</v>
      </c>
      <c r="X105" s="21">
        <f ca="1"/>
        <v>0</v>
      </c>
      <c r="Y105" s="21">
        <f ca="1"/>
        <v>0</v>
      </c>
      <c r="Z105" s="21">
        <f ca="1"/>
        <v>0</v>
      </c>
      <c r="AA105" s="21">
        <f ca="1"/>
        <v>0</v>
      </c>
      <c r="AB105" s="21">
        <f ca="1"/>
        <v>0</v>
      </c>
      <c r="AC105" s="21">
        <f ca="1"/>
        <v>0</v>
      </c>
      <c r="AD105" s="21">
        <f ca="1"/>
        <v>0</v>
      </c>
      <c r="AE105" s="21">
        <f ca="1"/>
        <v>1</v>
      </c>
      <c r="AF105" s="21">
        <f ca="1"/>
        <v>0</v>
      </c>
      <c r="AG105" s="21">
        <f ca="1"/>
        <v>0</v>
      </c>
      <c r="AH105" s="21">
        <f ca="1"/>
        <v>0</v>
      </c>
      <c r="AI105" s="21">
        <f ca="1"/>
        <v>0</v>
      </c>
      <c r="AJ105" s="21">
        <f ca="1"/>
        <v>0</v>
      </c>
      <c r="AK105" s="21">
        <f ca="1"/>
        <v>0</v>
      </c>
      <c r="AL105" s="21">
        <f ca="1"/>
        <v>0</v>
      </c>
      <c r="AM105" s="21">
        <f ca="1"/>
        <v>0</v>
      </c>
      <c r="AN105" s="21">
        <f ca="1"/>
        <v>0</v>
      </c>
      <c r="AO105" s="21">
        <f ca="1"/>
        <v>0</v>
      </c>
      <c r="AQ105" s="30" t="str">
        <f t="shared" si="34"/>
        <v/>
      </c>
      <c r="AS105" s="8">
        <f ca="1">IF(A105,MMULT(ExpandedModelMatrix ThisRow,ExpandedParameters),MMULT(ModelMatrix ThisRow,Parameters))</f>
        <v>-27.879849507153782</v>
      </c>
      <c r="AT105" s="37">
        <f ca="1"/>
        <v>7.7971376762856985E-13</v>
      </c>
      <c r="AV105" s="31"/>
      <c r="AW105" s="31" t="b">
        <v>0</v>
      </c>
      <c r="AX105" s="41">
        <f t="shared" si="30"/>
        <v>43</v>
      </c>
      <c r="AY105" s="41">
        <f t="shared" si="31"/>
        <v>48</v>
      </c>
      <c r="AZ105" s="41">
        <v>48</v>
      </c>
      <c r="BC105" s="37" t="str">
        <f ca="1"/>
        <v/>
      </c>
      <c r="BD105" s="37" t="str">
        <f ca="1"/>
        <v/>
      </c>
      <c r="BE105" s="37" t="str">
        <f ca="1"/>
        <v/>
      </c>
      <c r="BF105" s="39" t="str">
        <f ca="1"/>
        <v/>
      </c>
      <c r="BH105" s="19">
        <v>48</v>
      </c>
      <c r="BI105" s="19">
        <v>48</v>
      </c>
      <c r="BJ105" t="b">
        <v>0</v>
      </c>
      <c r="BK105" s="42" t="str">
        <v/>
      </c>
      <c r="BL105" s="42" t="str">
        <v/>
      </c>
      <c r="BM105" s="42" t="str">
        <v/>
      </c>
      <c r="BN105" s="44" t="str">
        <v/>
      </c>
      <c r="BO105" s="45" t="str">
        <v/>
      </c>
      <c r="BP105" s="42" t="str">
        <f ca="1"/>
        <v/>
      </c>
      <c r="BQ105" s="42"/>
      <c r="BR105" s="42"/>
      <c r="BS105" s="42"/>
      <c r="BT105" s="42"/>
      <c r="BU105" s="42"/>
      <c r="BV105" s="48"/>
    </row>
    <row r="106" spans="1:74" x14ac:dyDescent="0.25">
      <c r="A106" s="19" t="b">
        <f t="shared" si="21"/>
        <v>1</v>
      </c>
      <c r="B106" s="19">
        <v>49</v>
      </c>
      <c r="C106" s="21">
        <f t="shared" si="32"/>
        <v>1</v>
      </c>
      <c r="D106" s="21">
        <f t="shared" ca="1" si="33"/>
        <v>4</v>
      </c>
      <c r="F106" s="21">
        <v>1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f ca="1"/>
        <v>0</v>
      </c>
      <c r="P106" s="21">
        <f ca="1"/>
        <v>0</v>
      </c>
      <c r="Q106" s="21">
        <f ca="1"/>
        <v>0</v>
      </c>
      <c r="R106" s="21">
        <f ca="1"/>
        <v>0</v>
      </c>
      <c r="S106" s="21">
        <f ca="1"/>
        <v>0</v>
      </c>
      <c r="T106" s="21">
        <f ca="1"/>
        <v>0</v>
      </c>
      <c r="U106" s="21">
        <f ca="1"/>
        <v>0</v>
      </c>
      <c r="V106" s="21">
        <f ca="1"/>
        <v>0</v>
      </c>
      <c r="W106" s="21">
        <f ca="1"/>
        <v>0</v>
      </c>
      <c r="X106" s="21">
        <f ca="1"/>
        <v>0</v>
      </c>
      <c r="Y106" s="21">
        <f ca="1"/>
        <v>0</v>
      </c>
      <c r="Z106" s="21">
        <f ca="1"/>
        <v>0</v>
      </c>
      <c r="AA106" s="21">
        <f ca="1"/>
        <v>0</v>
      </c>
      <c r="AB106" s="21">
        <f ca="1"/>
        <v>0</v>
      </c>
      <c r="AC106" s="21">
        <f ca="1"/>
        <v>0</v>
      </c>
      <c r="AD106" s="21">
        <f ca="1"/>
        <v>0</v>
      </c>
      <c r="AE106" s="21">
        <f ca="1"/>
        <v>0</v>
      </c>
      <c r="AF106" s="21">
        <f ca="1"/>
        <v>1</v>
      </c>
      <c r="AG106" s="21">
        <f ca="1"/>
        <v>0</v>
      </c>
      <c r="AH106" s="21">
        <f ca="1"/>
        <v>0</v>
      </c>
      <c r="AI106" s="21">
        <f ca="1"/>
        <v>0</v>
      </c>
      <c r="AJ106" s="21">
        <f ca="1"/>
        <v>0</v>
      </c>
      <c r="AK106" s="21">
        <f ca="1"/>
        <v>0</v>
      </c>
      <c r="AL106" s="21">
        <f ca="1"/>
        <v>0</v>
      </c>
      <c r="AM106" s="21">
        <f ca="1"/>
        <v>0</v>
      </c>
      <c r="AN106" s="21">
        <f ca="1"/>
        <v>0</v>
      </c>
      <c r="AO106" s="21">
        <f ca="1"/>
        <v>0</v>
      </c>
      <c r="AQ106" s="30" t="str">
        <f t="shared" si="34"/>
        <v/>
      </c>
      <c r="AS106" s="8">
        <f ca="1">IF(A106,MMULT(ExpandedModelMatrix ThisRow,ExpandedParameters),MMULT(ModelMatrix ThisRow,Parameters))</f>
        <v>-20.888053671158396</v>
      </c>
      <c r="AT106" s="37">
        <f ca="1"/>
        <v>8.4807361720882662E-10</v>
      </c>
      <c r="AV106" s="31"/>
      <c r="AW106" s="31" t="b">
        <v>0</v>
      </c>
      <c r="AX106" s="41">
        <f t="shared" si="30"/>
        <v>43</v>
      </c>
      <c r="AY106" s="41">
        <f t="shared" si="31"/>
        <v>49</v>
      </c>
      <c r="AZ106" s="41">
        <v>49</v>
      </c>
      <c r="BC106" s="37" t="str">
        <f ca="1"/>
        <v/>
      </c>
      <c r="BD106" s="37" t="str">
        <f ca="1"/>
        <v/>
      </c>
      <c r="BE106" s="37" t="str">
        <f ca="1"/>
        <v/>
      </c>
      <c r="BF106" s="39" t="str">
        <f ca="1"/>
        <v/>
      </c>
      <c r="BH106" s="19">
        <v>49</v>
      </c>
      <c r="BI106" s="19">
        <v>49</v>
      </c>
      <c r="BJ106" t="b">
        <v>0</v>
      </c>
      <c r="BK106" s="42" t="str">
        <v/>
      </c>
      <c r="BL106" s="42" t="str">
        <v/>
      </c>
      <c r="BM106" s="42" t="str">
        <v/>
      </c>
      <c r="BN106" s="44" t="str">
        <v/>
      </c>
      <c r="BO106" s="45" t="str">
        <v/>
      </c>
      <c r="BP106" s="42" t="str">
        <f ca="1"/>
        <v/>
      </c>
      <c r="BQ106" s="42"/>
      <c r="BR106" s="42"/>
      <c r="BS106" s="42"/>
      <c r="BT106" s="42"/>
      <c r="BU106" s="42"/>
      <c r="BV106" s="48"/>
    </row>
    <row r="107" spans="1:74" x14ac:dyDescent="0.25">
      <c r="A107" s="19" t="b">
        <f t="shared" si="21"/>
        <v>1</v>
      </c>
      <c r="B107" s="19">
        <v>50</v>
      </c>
      <c r="C107" s="21">
        <f t="shared" si="32"/>
        <v>2</v>
      </c>
      <c r="D107" s="21">
        <f t="shared" ca="1" si="33"/>
        <v>1</v>
      </c>
      <c r="F107" s="21">
        <v>0</v>
      </c>
      <c r="G107" s="21">
        <v>1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f ca="1"/>
        <v>1</v>
      </c>
      <c r="P107" s="21">
        <f ca="1"/>
        <v>0</v>
      </c>
      <c r="Q107" s="21">
        <f ca="1"/>
        <v>0</v>
      </c>
      <c r="R107" s="21">
        <f ca="1"/>
        <v>0</v>
      </c>
      <c r="S107" s="21">
        <f ca="1"/>
        <v>0</v>
      </c>
      <c r="T107" s="21">
        <f ca="1"/>
        <v>0</v>
      </c>
      <c r="U107" s="21">
        <f ca="1"/>
        <v>0</v>
      </c>
      <c r="V107" s="21">
        <f ca="1"/>
        <v>0</v>
      </c>
      <c r="W107" s="21">
        <f ca="1"/>
        <v>0</v>
      </c>
      <c r="X107" s="21">
        <f ca="1"/>
        <v>0</v>
      </c>
      <c r="Y107" s="21">
        <f ca="1"/>
        <v>0</v>
      </c>
      <c r="Z107" s="21">
        <f ca="1"/>
        <v>0</v>
      </c>
      <c r="AA107" s="21">
        <f ca="1"/>
        <v>0</v>
      </c>
      <c r="AB107" s="21">
        <f ca="1"/>
        <v>0</v>
      </c>
      <c r="AC107" s="21">
        <f ca="1"/>
        <v>0</v>
      </c>
      <c r="AD107" s="21">
        <f ca="1"/>
        <v>1</v>
      </c>
      <c r="AE107" s="21">
        <f ca="1"/>
        <v>0</v>
      </c>
      <c r="AF107" s="21">
        <f ca="1"/>
        <v>0</v>
      </c>
      <c r="AG107" s="21">
        <f ca="1"/>
        <v>0</v>
      </c>
      <c r="AH107" s="21">
        <f ca="1"/>
        <v>0</v>
      </c>
      <c r="AI107" s="21">
        <f ca="1"/>
        <v>0</v>
      </c>
      <c r="AJ107" s="21">
        <f ca="1"/>
        <v>0</v>
      </c>
      <c r="AK107" s="21">
        <f ca="1"/>
        <v>0</v>
      </c>
      <c r="AL107" s="21">
        <f ca="1"/>
        <v>0</v>
      </c>
      <c r="AM107" s="21">
        <f ca="1"/>
        <v>0</v>
      </c>
      <c r="AN107" s="21">
        <f ca="1"/>
        <v>0</v>
      </c>
      <c r="AO107" s="21">
        <f ca="1"/>
        <v>0</v>
      </c>
      <c r="AQ107" s="30" t="str">
        <f t="shared" si="34"/>
        <v/>
      </c>
      <c r="AS107" s="8">
        <f ca="1">IF(A107,MMULT(ExpandedModelMatrix ThisRow,ExpandedParameters),MMULT(ModelMatrix ThisRow,Parameters))</f>
        <v>-35.485554962747237</v>
      </c>
      <c r="AT107" s="37">
        <f ca="1"/>
        <v>3.8798889230965587E-16</v>
      </c>
      <c r="AV107" s="31"/>
      <c r="AW107" s="31" t="b">
        <v>0</v>
      </c>
      <c r="AX107" s="41">
        <f t="shared" si="30"/>
        <v>43</v>
      </c>
      <c r="AY107" s="41">
        <f t="shared" si="31"/>
        <v>50</v>
      </c>
      <c r="AZ107" s="41">
        <v>50</v>
      </c>
      <c r="BC107" s="37" t="str">
        <f ca="1"/>
        <v/>
      </c>
      <c r="BD107" s="37" t="str">
        <f ca="1"/>
        <v/>
      </c>
      <c r="BE107" s="37" t="str">
        <f ca="1"/>
        <v/>
      </c>
      <c r="BF107" s="39" t="str">
        <f ca="1"/>
        <v/>
      </c>
      <c r="BH107" s="19">
        <v>50</v>
      </c>
      <c r="BI107" s="19">
        <v>50</v>
      </c>
      <c r="BJ107" t="b">
        <v>0</v>
      </c>
      <c r="BK107" s="42" t="str">
        <v/>
      </c>
      <c r="BL107" s="42" t="str">
        <v/>
      </c>
      <c r="BM107" s="42" t="str">
        <v/>
      </c>
      <c r="BN107" s="44" t="str">
        <v/>
      </c>
      <c r="BO107" s="45" t="str">
        <v/>
      </c>
      <c r="BP107" s="42" t="str">
        <f ca="1"/>
        <v/>
      </c>
      <c r="BQ107" s="42"/>
      <c r="BR107" s="42"/>
      <c r="BS107" s="42"/>
      <c r="BT107" s="42"/>
      <c r="BU107" s="42"/>
      <c r="BV107" s="48"/>
    </row>
    <row r="108" spans="1:74" x14ac:dyDescent="0.25">
      <c r="A108" s="19" t="b">
        <f t="shared" si="21"/>
        <v>1</v>
      </c>
      <c r="B108" s="19">
        <v>51</v>
      </c>
      <c r="C108" s="21">
        <f t="shared" si="32"/>
        <v>2</v>
      </c>
      <c r="D108" s="21">
        <f t="shared" ca="1" si="33"/>
        <v>2</v>
      </c>
      <c r="F108" s="21">
        <v>0</v>
      </c>
      <c r="G108" s="21">
        <v>1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f ca="1"/>
        <v>0</v>
      </c>
      <c r="P108" s="21">
        <f ca="1"/>
        <v>1</v>
      </c>
      <c r="Q108" s="21">
        <f ca="1"/>
        <v>0</v>
      </c>
      <c r="R108" s="21">
        <f ca="1"/>
        <v>0</v>
      </c>
      <c r="S108" s="21">
        <f ca="1"/>
        <v>0</v>
      </c>
      <c r="T108" s="21">
        <f ca="1"/>
        <v>0</v>
      </c>
      <c r="U108" s="21">
        <f ca="1"/>
        <v>0</v>
      </c>
      <c r="V108" s="21">
        <f ca="1"/>
        <v>0</v>
      </c>
      <c r="W108" s="21">
        <f ca="1"/>
        <v>0</v>
      </c>
      <c r="X108" s="21">
        <f ca="1"/>
        <v>0</v>
      </c>
      <c r="Y108" s="21">
        <f ca="1"/>
        <v>0</v>
      </c>
      <c r="Z108" s="21">
        <f ca="1"/>
        <v>0</v>
      </c>
      <c r="AA108" s="21">
        <f ca="1"/>
        <v>0</v>
      </c>
      <c r="AB108" s="21">
        <f ca="1"/>
        <v>0</v>
      </c>
      <c r="AC108" s="21">
        <f ca="1"/>
        <v>0</v>
      </c>
      <c r="AD108" s="21">
        <f ca="1"/>
        <v>0</v>
      </c>
      <c r="AE108" s="21">
        <f ca="1"/>
        <v>1</v>
      </c>
      <c r="AF108" s="21">
        <f ca="1"/>
        <v>0</v>
      </c>
      <c r="AG108" s="21">
        <f ca="1"/>
        <v>0</v>
      </c>
      <c r="AH108" s="21">
        <f ca="1"/>
        <v>0</v>
      </c>
      <c r="AI108" s="21">
        <f ca="1"/>
        <v>0</v>
      </c>
      <c r="AJ108" s="21">
        <f ca="1"/>
        <v>0</v>
      </c>
      <c r="AK108" s="21">
        <f ca="1"/>
        <v>0</v>
      </c>
      <c r="AL108" s="21">
        <f ca="1"/>
        <v>0</v>
      </c>
      <c r="AM108" s="21">
        <f ca="1"/>
        <v>0</v>
      </c>
      <c r="AN108" s="21">
        <f ca="1"/>
        <v>0</v>
      </c>
      <c r="AO108" s="21">
        <f ca="1"/>
        <v>0</v>
      </c>
      <c r="AQ108" s="30" t="str">
        <f t="shared" si="34"/>
        <v/>
      </c>
      <c r="AS108" s="8">
        <f ca="1">IF(A108,MMULT(ExpandedModelMatrix ThisRow,ExpandedParameters),MMULT(ModelMatrix ThisRow,Parameters))</f>
        <v>-27.741588332114187</v>
      </c>
      <c r="AT108" s="37">
        <f ca="1"/>
        <v>8.9532614775833699E-13</v>
      </c>
      <c r="AV108" s="31"/>
      <c r="AW108" s="31" t="b">
        <v>0</v>
      </c>
      <c r="AX108" s="41">
        <f t="shared" si="30"/>
        <v>43</v>
      </c>
      <c r="AY108" s="41">
        <f t="shared" si="31"/>
        <v>51</v>
      </c>
      <c r="AZ108" s="41">
        <v>51</v>
      </c>
      <c r="BC108" s="37" t="str">
        <f ca="1"/>
        <v/>
      </c>
      <c r="BD108" s="37" t="str">
        <f ca="1"/>
        <v/>
      </c>
      <c r="BE108" s="37" t="str">
        <f ca="1"/>
        <v/>
      </c>
      <c r="BF108" s="39" t="str">
        <f ca="1"/>
        <v/>
      </c>
      <c r="BH108" s="19">
        <v>51</v>
      </c>
      <c r="BI108" s="19">
        <v>51</v>
      </c>
      <c r="BJ108" t="b">
        <v>0</v>
      </c>
      <c r="BK108" s="42" t="str">
        <v/>
      </c>
      <c r="BL108" s="42" t="str">
        <v/>
      </c>
      <c r="BM108" s="42" t="str">
        <v/>
      </c>
      <c r="BN108" s="44" t="str">
        <v/>
      </c>
      <c r="BO108" s="45" t="str">
        <v/>
      </c>
      <c r="BP108" s="42" t="str">
        <f ca="1"/>
        <v/>
      </c>
      <c r="BQ108" s="42"/>
      <c r="BR108" s="42"/>
      <c r="BS108" s="42"/>
      <c r="BT108" s="42"/>
      <c r="BU108" s="42"/>
      <c r="BV108" s="48"/>
    </row>
    <row r="109" spans="1:74" x14ac:dyDescent="0.25">
      <c r="A109" s="19" t="b">
        <f t="shared" si="21"/>
        <v>1</v>
      </c>
      <c r="B109" s="19">
        <v>52</v>
      </c>
      <c r="C109" s="21">
        <f t="shared" si="32"/>
        <v>2</v>
      </c>
      <c r="D109" s="21">
        <f t="shared" ca="1" si="33"/>
        <v>3</v>
      </c>
      <c r="F109" s="21">
        <v>0</v>
      </c>
      <c r="G109" s="21">
        <v>1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f ca="1"/>
        <v>0</v>
      </c>
      <c r="P109" s="21">
        <f ca="1"/>
        <v>0</v>
      </c>
      <c r="Q109" s="21">
        <f ca="1"/>
        <v>1</v>
      </c>
      <c r="R109" s="21">
        <f ca="1"/>
        <v>0</v>
      </c>
      <c r="S109" s="21">
        <f ca="1"/>
        <v>0</v>
      </c>
      <c r="T109" s="21">
        <f ca="1"/>
        <v>0</v>
      </c>
      <c r="U109" s="21">
        <f ca="1"/>
        <v>0</v>
      </c>
      <c r="V109" s="21">
        <f ca="1"/>
        <v>0</v>
      </c>
      <c r="W109" s="21">
        <f ca="1"/>
        <v>0</v>
      </c>
      <c r="X109" s="21">
        <f ca="1"/>
        <v>0</v>
      </c>
      <c r="Y109" s="21">
        <f ca="1"/>
        <v>0</v>
      </c>
      <c r="Z109" s="21">
        <f ca="1"/>
        <v>0</v>
      </c>
      <c r="AA109" s="21">
        <f ca="1"/>
        <v>0</v>
      </c>
      <c r="AB109" s="21">
        <f ca="1"/>
        <v>0</v>
      </c>
      <c r="AC109" s="21">
        <f ca="1"/>
        <v>0</v>
      </c>
      <c r="AD109" s="21">
        <f ca="1"/>
        <v>0</v>
      </c>
      <c r="AE109" s="21">
        <f ca="1"/>
        <v>0</v>
      </c>
      <c r="AF109" s="21">
        <f ca="1"/>
        <v>1</v>
      </c>
      <c r="AG109" s="21">
        <f ca="1"/>
        <v>0</v>
      </c>
      <c r="AH109" s="21">
        <f ca="1"/>
        <v>0</v>
      </c>
      <c r="AI109" s="21">
        <f ca="1"/>
        <v>0</v>
      </c>
      <c r="AJ109" s="21">
        <f ca="1"/>
        <v>0</v>
      </c>
      <c r="AK109" s="21">
        <f ca="1"/>
        <v>0</v>
      </c>
      <c r="AL109" s="21">
        <f ca="1"/>
        <v>0</v>
      </c>
      <c r="AM109" s="21">
        <f ca="1"/>
        <v>0</v>
      </c>
      <c r="AN109" s="21">
        <f ca="1"/>
        <v>0</v>
      </c>
      <c r="AO109" s="21">
        <f ca="1"/>
        <v>0</v>
      </c>
      <c r="AQ109" s="30" t="str">
        <f t="shared" si="34"/>
        <v/>
      </c>
      <c r="AS109" s="8">
        <f ca="1">IF(A109,MMULT(ExpandedModelMatrix ThisRow,ExpandedParameters),MMULT(ModelMatrix ThisRow,Parameters))</f>
        <v>-20.75419279790799</v>
      </c>
      <c r="AT109" s="37">
        <f ca="1"/>
        <v>9.6954638522565027E-10</v>
      </c>
      <c r="AV109" s="31"/>
      <c r="AW109" s="31" t="b">
        <v>0</v>
      </c>
      <c r="AX109" s="41">
        <f t="shared" si="30"/>
        <v>43</v>
      </c>
      <c r="AY109" s="41">
        <f t="shared" si="31"/>
        <v>52</v>
      </c>
      <c r="AZ109" s="41">
        <v>52</v>
      </c>
      <c r="BC109" s="37" t="str">
        <f ca="1"/>
        <v/>
      </c>
      <c r="BD109" s="37" t="str">
        <f ca="1"/>
        <v/>
      </c>
      <c r="BE109" s="37" t="str">
        <f ca="1"/>
        <v/>
      </c>
      <c r="BF109" s="39" t="str">
        <f ca="1"/>
        <v/>
      </c>
      <c r="BH109" s="19">
        <v>52</v>
      </c>
      <c r="BI109" s="19">
        <v>52</v>
      </c>
      <c r="BJ109" t="b">
        <v>0</v>
      </c>
      <c r="BK109" s="42" t="str">
        <v/>
      </c>
      <c r="BL109" s="42" t="str">
        <v/>
      </c>
      <c r="BM109" s="42" t="str">
        <v/>
      </c>
      <c r="BN109" s="44" t="str">
        <v/>
      </c>
      <c r="BO109" s="45" t="str">
        <v/>
      </c>
      <c r="BP109" s="42" t="str">
        <f ca="1"/>
        <v/>
      </c>
      <c r="BQ109" s="42"/>
      <c r="BR109" s="42"/>
      <c r="BS109" s="42"/>
      <c r="BT109" s="42"/>
      <c r="BU109" s="42"/>
      <c r="BV109" s="48"/>
    </row>
    <row r="110" spans="1:74" x14ac:dyDescent="0.25">
      <c r="A110" s="19" t="b">
        <f t="shared" si="21"/>
        <v>1</v>
      </c>
      <c r="B110" s="19">
        <v>53</v>
      </c>
      <c r="C110" s="21">
        <f t="shared" si="32"/>
        <v>2</v>
      </c>
      <c r="D110" s="21">
        <f t="shared" ca="1" si="33"/>
        <v>10</v>
      </c>
      <c r="F110" s="21">
        <v>0</v>
      </c>
      <c r="G110" s="21">
        <v>1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f ca="1"/>
        <v>0</v>
      </c>
      <c r="P110" s="21">
        <f ca="1"/>
        <v>0</v>
      </c>
      <c r="Q110" s="21">
        <f ca="1"/>
        <v>0</v>
      </c>
      <c r="R110" s="21">
        <f ca="1"/>
        <v>0</v>
      </c>
      <c r="S110" s="21">
        <f ca="1"/>
        <v>0</v>
      </c>
      <c r="T110" s="21">
        <f ca="1"/>
        <v>0</v>
      </c>
      <c r="U110" s="21">
        <f ca="1"/>
        <v>0</v>
      </c>
      <c r="V110" s="21">
        <f ca="1"/>
        <v>0</v>
      </c>
      <c r="W110" s="21">
        <f ca="1"/>
        <v>1</v>
      </c>
      <c r="X110" s="21">
        <f ca="1"/>
        <v>0</v>
      </c>
      <c r="Y110" s="21">
        <f ca="1"/>
        <v>0</v>
      </c>
      <c r="Z110" s="21">
        <f ca="1"/>
        <v>0</v>
      </c>
      <c r="AA110" s="21">
        <f ca="1"/>
        <v>0</v>
      </c>
      <c r="AB110" s="21">
        <f ca="1"/>
        <v>0</v>
      </c>
      <c r="AC110" s="21">
        <f ca="1"/>
        <v>0</v>
      </c>
      <c r="AD110" s="21">
        <f ca="1"/>
        <v>0</v>
      </c>
      <c r="AE110" s="21">
        <f ca="1"/>
        <v>0</v>
      </c>
      <c r="AF110" s="21">
        <f ca="1"/>
        <v>0</v>
      </c>
      <c r="AG110" s="21">
        <f ca="1"/>
        <v>1</v>
      </c>
      <c r="AH110" s="21">
        <f ca="1"/>
        <v>0</v>
      </c>
      <c r="AI110" s="21">
        <f ca="1"/>
        <v>0</v>
      </c>
      <c r="AJ110" s="21">
        <f ca="1"/>
        <v>0</v>
      </c>
      <c r="AK110" s="21">
        <f ca="1"/>
        <v>0</v>
      </c>
      <c r="AL110" s="21">
        <f ca="1"/>
        <v>0</v>
      </c>
      <c r="AM110" s="21">
        <f ca="1"/>
        <v>0</v>
      </c>
      <c r="AN110" s="21">
        <f ca="1"/>
        <v>0</v>
      </c>
      <c r="AO110" s="21">
        <f ca="1"/>
        <v>0</v>
      </c>
      <c r="AQ110" s="30" t="str">
        <f t="shared" si="34"/>
        <v/>
      </c>
      <c r="AS110" s="8">
        <f ca="1">IF(A110,MMULT(ExpandedModelMatrix ThisRow,ExpandedParameters),MMULT(ModelMatrix ThisRow,Parameters))</f>
        <v>11.324754890137402</v>
      </c>
      <c r="AT110" s="37">
        <f ca="1"/>
        <v>82847.33784714248</v>
      </c>
      <c r="AV110" s="31"/>
      <c r="AW110" s="31" t="b">
        <v>0</v>
      </c>
      <c r="AX110" s="41">
        <f t="shared" si="30"/>
        <v>43</v>
      </c>
      <c r="AY110" s="41">
        <f t="shared" si="31"/>
        <v>53</v>
      </c>
      <c r="AZ110" s="41">
        <v>53</v>
      </c>
      <c r="BC110" s="37" t="str">
        <f ca="1"/>
        <v/>
      </c>
      <c r="BD110" s="37" t="str">
        <f ca="1"/>
        <v/>
      </c>
      <c r="BE110" s="37" t="str">
        <f ca="1"/>
        <v/>
      </c>
      <c r="BF110" s="39" t="str">
        <f ca="1"/>
        <v/>
      </c>
      <c r="BH110" s="19">
        <v>53</v>
      </c>
      <c r="BI110" s="19">
        <v>53</v>
      </c>
      <c r="BJ110" t="b">
        <v>0</v>
      </c>
      <c r="BK110" s="42" t="str">
        <v/>
      </c>
      <c r="BL110" s="42" t="str">
        <v/>
      </c>
      <c r="BM110" s="42" t="str">
        <v/>
      </c>
      <c r="BN110" s="44" t="str">
        <v/>
      </c>
      <c r="BO110" s="45" t="str">
        <v/>
      </c>
      <c r="BP110" s="42" t="str">
        <f ca="1"/>
        <v/>
      </c>
      <c r="BQ110" s="42"/>
      <c r="BR110" s="42"/>
      <c r="BS110" s="42"/>
      <c r="BT110" s="42"/>
      <c r="BU110" s="42"/>
      <c r="BV110" s="48"/>
    </row>
    <row r="111" spans="1:74" x14ac:dyDescent="0.25">
      <c r="A111" s="19" t="b">
        <f t="shared" si="21"/>
        <v>1</v>
      </c>
      <c r="B111" s="19">
        <v>54</v>
      </c>
      <c r="C111" s="21">
        <f t="shared" si="32"/>
        <v>3</v>
      </c>
      <c r="D111" s="21">
        <f t="shared" ca="1" si="33"/>
        <v>1</v>
      </c>
      <c r="F111" s="21">
        <v>0</v>
      </c>
      <c r="G111" s="21">
        <v>0</v>
      </c>
      <c r="H111" s="21">
        <v>1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f ca="1"/>
        <v>1</v>
      </c>
      <c r="P111" s="21">
        <f ca="1"/>
        <v>0</v>
      </c>
      <c r="Q111" s="21">
        <f ca="1"/>
        <v>0</v>
      </c>
      <c r="R111" s="21">
        <f ca="1"/>
        <v>0</v>
      </c>
      <c r="S111" s="21">
        <f ca="1"/>
        <v>0</v>
      </c>
      <c r="T111" s="21">
        <f ca="1"/>
        <v>0</v>
      </c>
      <c r="U111" s="21">
        <f ca="1"/>
        <v>0</v>
      </c>
      <c r="V111" s="21">
        <f ca="1"/>
        <v>0</v>
      </c>
      <c r="W111" s="21">
        <f ca="1"/>
        <v>0</v>
      </c>
      <c r="X111" s="21">
        <f ca="1"/>
        <v>0</v>
      </c>
      <c r="Y111" s="21">
        <f ca="1"/>
        <v>0</v>
      </c>
      <c r="Z111" s="21">
        <f ca="1"/>
        <v>0</v>
      </c>
      <c r="AA111" s="21">
        <f ca="1"/>
        <v>0</v>
      </c>
      <c r="AB111" s="21">
        <f ca="1"/>
        <v>0</v>
      </c>
      <c r="AC111" s="21">
        <f ca="1"/>
        <v>0</v>
      </c>
      <c r="AD111" s="21">
        <f ca="1"/>
        <v>0</v>
      </c>
      <c r="AE111" s="21">
        <f ca="1"/>
        <v>1</v>
      </c>
      <c r="AF111" s="21">
        <f ca="1"/>
        <v>0</v>
      </c>
      <c r="AG111" s="21">
        <f ca="1"/>
        <v>0</v>
      </c>
      <c r="AH111" s="21">
        <f ca="1"/>
        <v>0</v>
      </c>
      <c r="AI111" s="21">
        <f ca="1"/>
        <v>0</v>
      </c>
      <c r="AJ111" s="21">
        <f ca="1"/>
        <v>0</v>
      </c>
      <c r="AK111" s="21">
        <f ca="1"/>
        <v>0</v>
      </c>
      <c r="AL111" s="21">
        <f ca="1"/>
        <v>0</v>
      </c>
      <c r="AM111" s="21">
        <f ca="1"/>
        <v>0</v>
      </c>
      <c r="AN111" s="21">
        <f ca="1"/>
        <v>0</v>
      </c>
      <c r="AO111" s="21">
        <f ca="1"/>
        <v>0</v>
      </c>
      <c r="AQ111" s="30" t="str">
        <f t="shared" si="34"/>
        <v/>
      </c>
      <c r="AS111" s="8">
        <f ca="1">IF(A111,MMULT(ExpandedModelMatrix ThisRow,ExpandedParameters),MMULT(ModelMatrix ThisRow,Parameters))</f>
        <v>-28.625648644354015</v>
      </c>
      <c r="AT111" s="37">
        <f ca="1"/>
        <v>3.6986118166757922E-13</v>
      </c>
      <c r="AV111" s="31"/>
      <c r="AW111" s="31" t="b">
        <v>0</v>
      </c>
      <c r="AX111" s="41">
        <f t="shared" si="30"/>
        <v>43</v>
      </c>
      <c r="AY111" s="41">
        <f t="shared" si="31"/>
        <v>54</v>
      </c>
      <c r="AZ111" s="41">
        <v>54</v>
      </c>
      <c r="BC111" s="37" t="str">
        <f ca="1"/>
        <v/>
      </c>
      <c r="BD111" s="37" t="str">
        <f ca="1"/>
        <v/>
      </c>
      <c r="BE111" s="37" t="str">
        <f ca="1"/>
        <v/>
      </c>
      <c r="BF111" s="39" t="str">
        <f ca="1"/>
        <v/>
      </c>
      <c r="BH111" s="19">
        <v>54</v>
      </c>
      <c r="BI111" s="19">
        <v>54</v>
      </c>
      <c r="BJ111" t="b">
        <v>0</v>
      </c>
      <c r="BK111" s="42" t="str">
        <v/>
      </c>
      <c r="BL111" s="42" t="str">
        <v/>
      </c>
      <c r="BM111" s="42" t="str">
        <v/>
      </c>
      <c r="BN111" s="44" t="str">
        <v/>
      </c>
      <c r="BO111" s="45" t="str">
        <v/>
      </c>
      <c r="BP111" s="42"/>
      <c r="BQ111" s="42"/>
      <c r="BR111" s="42"/>
      <c r="BS111" s="42"/>
      <c r="BT111" s="42"/>
      <c r="BU111" s="42"/>
    </row>
    <row r="112" spans="1:74" x14ac:dyDescent="0.25">
      <c r="A112" s="19" t="b">
        <f t="shared" si="21"/>
        <v>1</v>
      </c>
      <c r="B112" s="19">
        <v>55</v>
      </c>
      <c r="C112" s="21">
        <f t="shared" si="32"/>
        <v>3</v>
      </c>
      <c r="D112" s="21">
        <f t="shared" ca="1" si="33"/>
        <v>2</v>
      </c>
      <c r="F112" s="21">
        <v>0</v>
      </c>
      <c r="G112" s="21">
        <v>0</v>
      </c>
      <c r="H112" s="21">
        <v>1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0</v>
      </c>
      <c r="O112" s="21">
        <f ca="1"/>
        <v>0</v>
      </c>
      <c r="P112" s="21">
        <f ca="1"/>
        <v>1</v>
      </c>
      <c r="Q112" s="21">
        <f ca="1"/>
        <v>0</v>
      </c>
      <c r="R112" s="21">
        <f ca="1"/>
        <v>0</v>
      </c>
      <c r="S112" s="21">
        <f ca="1"/>
        <v>0</v>
      </c>
      <c r="T112" s="21">
        <f ca="1"/>
        <v>0</v>
      </c>
      <c r="U112" s="21">
        <f ca="1"/>
        <v>0</v>
      </c>
      <c r="V112" s="21">
        <f ca="1"/>
        <v>0</v>
      </c>
      <c r="W112" s="21">
        <f ca="1"/>
        <v>0</v>
      </c>
      <c r="X112" s="21">
        <f ca="1"/>
        <v>0</v>
      </c>
      <c r="Y112" s="21">
        <f ca="1"/>
        <v>0</v>
      </c>
      <c r="Z112" s="21">
        <f ca="1"/>
        <v>0</v>
      </c>
      <c r="AA112" s="21">
        <f ca="1"/>
        <v>0</v>
      </c>
      <c r="AB112" s="21">
        <f ca="1"/>
        <v>0</v>
      </c>
      <c r="AC112" s="21">
        <f ca="1"/>
        <v>0</v>
      </c>
      <c r="AD112" s="21">
        <f ca="1"/>
        <v>0</v>
      </c>
      <c r="AE112" s="21">
        <f ca="1"/>
        <v>0</v>
      </c>
      <c r="AF112" s="21">
        <f ca="1"/>
        <v>1</v>
      </c>
      <c r="AG112" s="21">
        <f ca="1"/>
        <v>0</v>
      </c>
      <c r="AH112" s="21">
        <f ca="1"/>
        <v>0</v>
      </c>
      <c r="AI112" s="21">
        <f ca="1"/>
        <v>0</v>
      </c>
      <c r="AJ112" s="21">
        <f ca="1"/>
        <v>0</v>
      </c>
      <c r="AK112" s="21">
        <f ca="1"/>
        <v>0</v>
      </c>
      <c r="AL112" s="21">
        <f ca="1"/>
        <v>0</v>
      </c>
      <c r="AM112" s="21">
        <f ca="1"/>
        <v>0</v>
      </c>
      <c r="AN112" s="21">
        <f ca="1"/>
        <v>0</v>
      </c>
      <c r="AO112" s="21">
        <f ca="1"/>
        <v>0</v>
      </c>
      <c r="AQ112" s="30" t="str">
        <f t="shared" si="34"/>
        <v/>
      </c>
      <c r="AS112" s="8">
        <f ca="1">IF(A112,MMULT(ExpandedModelMatrix ThisRow,ExpandedParameters),MMULT(ModelMatrix ThisRow,Parameters))</f>
        <v>-20.881682013720965</v>
      </c>
      <c r="AT112" s="37">
        <f ca="1"/>
        <v>8.5349450345472924E-10</v>
      </c>
      <c r="AV112" s="31"/>
      <c r="AW112" s="31" t="b">
        <v>0</v>
      </c>
      <c r="AX112" s="41">
        <f t="shared" si="30"/>
        <v>43</v>
      </c>
      <c r="AY112" s="41">
        <f t="shared" si="31"/>
        <v>55</v>
      </c>
      <c r="AZ112" s="41">
        <v>55</v>
      </c>
      <c r="BC112" s="37" t="str">
        <f ca="1"/>
        <v/>
      </c>
      <c r="BD112" s="37" t="str">
        <f ca="1"/>
        <v/>
      </c>
      <c r="BE112" s="37" t="str">
        <f ca="1"/>
        <v/>
      </c>
      <c r="BF112" s="39" t="str">
        <f ca="1"/>
        <v/>
      </c>
      <c r="BH112" s="19">
        <v>55</v>
      </c>
      <c r="BI112" s="19">
        <v>55</v>
      </c>
      <c r="BJ112" t="b">
        <v>0</v>
      </c>
      <c r="BK112" s="42" t="str">
        <v/>
      </c>
      <c r="BL112" s="42" t="str">
        <v/>
      </c>
      <c r="BM112" s="42" t="str">
        <v/>
      </c>
      <c r="BN112" s="44" t="str">
        <v/>
      </c>
      <c r="BO112" s="45" t="str">
        <v/>
      </c>
      <c r="BP112" s="42"/>
      <c r="BQ112" s="42"/>
      <c r="BR112" s="42"/>
      <c r="BS112" s="42"/>
      <c r="BT112" s="42"/>
      <c r="BU112" s="42"/>
      <c r="BV112" s="48"/>
    </row>
    <row r="113" spans="1:72" x14ac:dyDescent="0.25">
      <c r="A113" s="19" t="b">
        <f t="shared" si="21"/>
        <v>1</v>
      </c>
      <c r="B113" s="19">
        <v>56</v>
      </c>
      <c r="C113" s="21">
        <f t="shared" si="32"/>
        <v>3</v>
      </c>
      <c r="D113" s="21">
        <f t="shared" ca="1" si="33"/>
        <v>9</v>
      </c>
      <c r="F113" s="21">
        <v>0</v>
      </c>
      <c r="G113" s="21">
        <v>0</v>
      </c>
      <c r="H113" s="21">
        <v>1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f ca="1"/>
        <v>0</v>
      </c>
      <c r="P113" s="21">
        <f ca="1"/>
        <v>0</v>
      </c>
      <c r="Q113" s="21">
        <f ca="1"/>
        <v>0</v>
      </c>
      <c r="R113" s="21">
        <f ca="1"/>
        <v>0</v>
      </c>
      <c r="S113" s="21">
        <f ca="1"/>
        <v>0</v>
      </c>
      <c r="T113" s="21">
        <f ca="1"/>
        <v>0</v>
      </c>
      <c r="U113" s="21">
        <f ca="1"/>
        <v>0</v>
      </c>
      <c r="V113" s="21">
        <f ca="1"/>
        <v>1</v>
      </c>
      <c r="W113" s="21">
        <f ca="1"/>
        <v>0</v>
      </c>
      <c r="X113" s="21">
        <f ca="1"/>
        <v>0</v>
      </c>
      <c r="Y113" s="21">
        <f ca="1"/>
        <v>0</v>
      </c>
      <c r="Z113" s="21">
        <f ca="1"/>
        <v>0</v>
      </c>
      <c r="AA113" s="21">
        <f ca="1"/>
        <v>0</v>
      </c>
      <c r="AB113" s="21">
        <f ca="1"/>
        <v>0</v>
      </c>
      <c r="AC113" s="21">
        <f ca="1"/>
        <v>0</v>
      </c>
      <c r="AD113" s="21">
        <f ca="1"/>
        <v>0</v>
      </c>
      <c r="AE113" s="21">
        <f ca="1"/>
        <v>0</v>
      </c>
      <c r="AF113" s="21">
        <f ca="1"/>
        <v>0</v>
      </c>
      <c r="AG113" s="21">
        <f ca="1"/>
        <v>1</v>
      </c>
      <c r="AH113" s="21">
        <f ca="1"/>
        <v>0</v>
      </c>
      <c r="AI113" s="21">
        <f ca="1"/>
        <v>0</v>
      </c>
      <c r="AJ113" s="21">
        <f ca="1"/>
        <v>0</v>
      </c>
      <c r="AK113" s="21">
        <f ca="1"/>
        <v>0</v>
      </c>
      <c r="AL113" s="21">
        <f ca="1"/>
        <v>0</v>
      </c>
      <c r="AM113" s="21">
        <f ca="1"/>
        <v>0</v>
      </c>
      <c r="AN113" s="21">
        <f ca="1"/>
        <v>0</v>
      </c>
      <c r="AO113" s="21">
        <f ca="1"/>
        <v>0</v>
      </c>
      <c r="AQ113" s="30" t="str">
        <f t="shared" si="34"/>
        <v/>
      </c>
      <c r="AS113" s="8">
        <f ca="1">IF(A113,MMULT(ExpandedModelMatrix ThisRow,ExpandedParameters),MMULT(ModelMatrix ThisRow,Parameters))</f>
        <v>12.781169895771551</v>
      </c>
      <c r="AT113" s="37">
        <f ca="1"/>
        <v>355460.67233814322</v>
      </c>
      <c r="AV113" s="31"/>
      <c r="AW113" s="31" t="b">
        <v>0</v>
      </c>
      <c r="AX113" s="41">
        <f t="shared" si="30"/>
        <v>43</v>
      </c>
      <c r="AY113" s="41">
        <f t="shared" si="31"/>
        <v>56</v>
      </c>
      <c r="AZ113" s="41">
        <v>56</v>
      </c>
      <c r="BC113" s="37" t="str">
        <f ca="1"/>
        <v/>
      </c>
      <c r="BD113" s="37" t="str">
        <f ca="1"/>
        <v/>
      </c>
      <c r="BE113" s="37" t="str">
        <f ca="1"/>
        <v/>
      </c>
      <c r="BF113" s="39" t="str">
        <f ca="1"/>
        <v/>
      </c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</row>
    <row r="114" spans="1:72" x14ac:dyDescent="0.25">
      <c r="A114" s="19" t="b">
        <f t="shared" si="21"/>
        <v>1</v>
      </c>
      <c r="B114" s="19">
        <v>57</v>
      </c>
      <c r="C114" s="21">
        <f t="shared" si="32"/>
        <v>3</v>
      </c>
      <c r="D114" s="21">
        <f t="shared" ca="1" si="33"/>
        <v>10</v>
      </c>
      <c r="F114" s="21">
        <v>0</v>
      </c>
      <c r="G114" s="21">
        <v>0</v>
      </c>
      <c r="H114" s="21">
        <v>1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f ca="1"/>
        <v>0</v>
      </c>
      <c r="P114" s="21">
        <f ca="1"/>
        <v>0</v>
      </c>
      <c r="Q114" s="21">
        <f ca="1"/>
        <v>0</v>
      </c>
      <c r="R114" s="21">
        <f ca="1"/>
        <v>0</v>
      </c>
      <c r="S114" s="21">
        <f ca="1"/>
        <v>0</v>
      </c>
      <c r="T114" s="21">
        <f ca="1"/>
        <v>0</v>
      </c>
      <c r="U114" s="21">
        <f ca="1"/>
        <v>0</v>
      </c>
      <c r="V114" s="21">
        <f ca="1"/>
        <v>0</v>
      </c>
      <c r="W114" s="21">
        <f ca="1"/>
        <v>1</v>
      </c>
      <c r="X114" s="21">
        <f ca="1"/>
        <v>0</v>
      </c>
      <c r="Y114" s="21">
        <f ca="1"/>
        <v>0</v>
      </c>
      <c r="Z114" s="21">
        <f ca="1"/>
        <v>0</v>
      </c>
      <c r="AA114" s="21">
        <f ca="1"/>
        <v>0</v>
      </c>
      <c r="AB114" s="21">
        <f ca="1"/>
        <v>0</v>
      </c>
      <c r="AC114" s="21">
        <f ca="1"/>
        <v>0</v>
      </c>
      <c r="AD114" s="21">
        <f ca="1"/>
        <v>0</v>
      </c>
      <c r="AE114" s="21">
        <f ca="1"/>
        <v>0</v>
      </c>
      <c r="AF114" s="21">
        <f ca="1"/>
        <v>0</v>
      </c>
      <c r="AG114" s="21">
        <f ca="1"/>
        <v>0</v>
      </c>
      <c r="AH114" s="21">
        <f ca="1"/>
        <v>1</v>
      </c>
      <c r="AI114" s="21">
        <f ca="1"/>
        <v>0</v>
      </c>
      <c r="AJ114" s="21">
        <f ca="1"/>
        <v>0</v>
      </c>
      <c r="AK114" s="21">
        <f ca="1"/>
        <v>0</v>
      </c>
      <c r="AL114" s="21">
        <f ca="1"/>
        <v>0</v>
      </c>
      <c r="AM114" s="21">
        <f ca="1"/>
        <v>0</v>
      </c>
      <c r="AN114" s="21">
        <f ca="1"/>
        <v>0</v>
      </c>
      <c r="AO114" s="21">
        <f ca="1"/>
        <v>0</v>
      </c>
      <c r="AQ114" s="30" t="str">
        <f t="shared" si="34"/>
        <v/>
      </c>
      <c r="AS114" s="8">
        <f ca="1">IF(A114,MMULT(ExpandedModelMatrix ThisRow,ExpandedParameters),MMULT(ModelMatrix ThisRow,Parameters))</f>
        <v>11.257261403683039</v>
      </c>
      <c r="AT114" s="37">
        <f ca="1"/>
        <v>77440.207673649464</v>
      </c>
      <c r="AV114" s="31"/>
      <c r="AW114" s="31" t="b">
        <v>0</v>
      </c>
      <c r="AX114" s="41">
        <f t="shared" si="30"/>
        <v>43</v>
      </c>
      <c r="AY114" s="41">
        <f t="shared" si="31"/>
        <v>57</v>
      </c>
      <c r="AZ114" s="41">
        <v>57</v>
      </c>
      <c r="BC114" s="37" t="str">
        <f ca="1"/>
        <v/>
      </c>
      <c r="BD114" s="37" t="str">
        <f ca="1"/>
        <v/>
      </c>
      <c r="BE114" s="37" t="str">
        <f ca="1"/>
        <v/>
      </c>
      <c r="BF114" s="39" t="str">
        <f ca="1"/>
        <v/>
      </c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</row>
    <row r="115" spans="1:72" x14ac:dyDescent="0.25">
      <c r="A115" s="19" t="b">
        <f t="shared" si="21"/>
        <v>1</v>
      </c>
      <c r="B115" s="19">
        <v>58</v>
      </c>
      <c r="C115" s="21">
        <f t="shared" si="32"/>
        <v>4</v>
      </c>
      <c r="D115" s="21">
        <f t="shared" ca="1" si="33"/>
        <v>1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f ca="1"/>
        <v>1</v>
      </c>
      <c r="P115" s="21">
        <f ca="1"/>
        <v>0</v>
      </c>
      <c r="Q115" s="21">
        <f ca="1"/>
        <v>0</v>
      </c>
      <c r="R115" s="21">
        <f ca="1"/>
        <v>0</v>
      </c>
      <c r="S115" s="21">
        <f ca="1"/>
        <v>0</v>
      </c>
      <c r="T115" s="21">
        <f ca="1"/>
        <v>0</v>
      </c>
      <c r="U115" s="21">
        <f ca="1"/>
        <v>0</v>
      </c>
      <c r="V115" s="21">
        <f ca="1"/>
        <v>0</v>
      </c>
      <c r="W115" s="21">
        <f ca="1"/>
        <v>0</v>
      </c>
      <c r="X115" s="21">
        <f ca="1"/>
        <v>0</v>
      </c>
      <c r="Y115" s="21">
        <f ca="1"/>
        <v>0</v>
      </c>
      <c r="Z115" s="21">
        <f ca="1"/>
        <v>0</v>
      </c>
      <c r="AA115" s="21">
        <f ca="1"/>
        <v>0</v>
      </c>
      <c r="AB115" s="21">
        <f ca="1"/>
        <v>0</v>
      </c>
      <c r="AC115" s="21">
        <f ca="1"/>
        <v>0</v>
      </c>
      <c r="AD115" s="21">
        <f ca="1"/>
        <v>0</v>
      </c>
      <c r="AE115" s="21">
        <f ca="1"/>
        <v>0</v>
      </c>
      <c r="AF115" s="21">
        <f ca="1"/>
        <v>1</v>
      </c>
      <c r="AG115" s="21">
        <f ca="1"/>
        <v>0</v>
      </c>
      <c r="AH115" s="21">
        <f ca="1"/>
        <v>0</v>
      </c>
      <c r="AI115" s="21">
        <f ca="1"/>
        <v>0</v>
      </c>
      <c r="AJ115" s="21">
        <f ca="1"/>
        <v>0</v>
      </c>
      <c r="AK115" s="21">
        <f ca="1"/>
        <v>0</v>
      </c>
      <c r="AL115" s="21">
        <f ca="1"/>
        <v>0</v>
      </c>
      <c r="AM115" s="21">
        <f ca="1"/>
        <v>0</v>
      </c>
      <c r="AN115" s="21">
        <f ca="1"/>
        <v>0</v>
      </c>
      <c r="AO115" s="21">
        <f ca="1"/>
        <v>0</v>
      </c>
      <c r="AQ115" s="30" t="str">
        <f t="shared" si="34"/>
        <v/>
      </c>
      <c r="AS115" s="8">
        <f ca="1">IF(A115,MMULT(ExpandedModelMatrix ThisRow,ExpandedParameters),MMULT(ModelMatrix ThisRow,Parameters))</f>
        <v>-21.723158000834633</v>
      </c>
      <c r="AT115" s="37">
        <f ca="1"/>
        <v>3.679191139990245E-10</v>
      </c>
      <c r="AV115" s="31"/>
      <c r="AW115" s="31" t="b">
        <v>0</v>
      </c>
      <c r="AX115" s="41">
        <f t="shared" si="30"/>
        <v>43</v>
      </c>
      <c r="AY115" s="41">
        <f t="shared" si="31"/>
        <v>58</v>
      </c>
      <c r="AZ115" s="41">
        <v>58</v>
      </c>
      <c r="BC115" s="37" t="str">
        <f ca="1"/>
        <v/>
      </c>
      <c r="BD115" s="37" t="str">
        <f ca="1"/>
        <v/>
      </c>
      <c r="BE115" s="37" t="str">
        <f ca="1"/>
        <v/>
      </c>
      <c r="BF115" s="39" t="str">
        <f ca="1"/>
        <v/>
      </c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</row>
    <row r="116" spans="1:72" x14ac:dyDescent="0.25">
      <c r="A116" s="19" t="b">
        <f t="shared" si="21"/>
        <v>1</v>
      </c>
      <c r="B116" s="19">
        <v>59</v>
      </c>
      <c r="C116" s="21">
        <f t="shared" si="32"/>
        <v>4</v>
      </c>
      <c r="D116" s="21">
        <f t="shared" ca="1" si="33"/>
        <v>8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f ca="1"/>
        <v>0</v>
      </c>
      <c r="P116" s="21">
        <f ca="1"/>
        <v>0</v>
      </c>
      <c r="Q116" s="21">
        <f ca="1"/>
        <v>0</v>
      </c>
      <c r="R116" s="21">
        <f ca="1"/>
        <v>0</v>
      </c>
      <c r="S116" s="21">
        <f ca="1"/>
        <v>0</v>
      </c>
      <c r="T116" s="21">
        <f ca="1"/>
        <v>0</v>
      </c>
      <c r="U116" s="21">
        <f ca="1"/>
        <v>1</v>
      </c>
      <c r="V116" s="21">
        <f ca="1"/>
        <v>0</v>
      </c>
      <c r="W116" s="21">
        <f ca="1"/>
        <v>0</v>
      </c>
      <c r="X116" s="21">
        <f ca="1"/>
        <v>0</v>
      </c>
      <c r="Y116" s="21">
        <f ca="1"/>
        <v>0</v>
      </c>
      <c r="Z116" s="21">
        <f ca="1"/>
        <v>0</v>
      </c>
      <c r="AA116" s="21">
        <f ca="1"/>
        <v>0</v>
      </c>
      <c r="AB116" s="21">
        <f ca="1"/>
        <v>0</v>
      </c>
      <c r="AC116" s="21">
        <f ca="1"/>
        <v>0</v>
      </c>
      <c r="AD116" s="21">
        <f ca="1"/>
        <v>0</v>
      </c>
      <c r="AE116" s="21">
        <f ca="1"/>
        <v>0</v>
      </c>
      <c r="AF116" s="21">
        <f ca="1"/>
        <v>0</v>
      </c>
      <c r="AG116" s="21">
        <f ca="1"/>
        <v>1</v>
      </c>
      <c r="AH116" s="21">
        <f ca="1"/>
        <v>0</v>
      </c>
      <c r="AI116" s="21">
        <f ca="1"/>
        <v>0</v>
      </c>
      <c r="AJ116" s="21">
        <f ca="1"/>
        <v>0</v>
      </c>
      <c r="AK116" s="21">
        <f ca="1"/>
        <v>0</v>
      </c>
      <c r="AL116" s="21">
        <f ca="1"/>
        <v>0</v>
      </c>
      <c r="AM116" s="21">
        <f ca="1"/>
        <v>0</v>
      </c>
      <c r="AN116" s="21">
        <f ca="1"/>
        <v>0</v>
      </c>
      <c r="AO116" s="21">
        <f ca="1"/>
        <v>0</v>
      </c>
      <c r="AQ116" s="30" t="str">
        <f t="shared" si="34"/>
        <v/>
      </c>
      <c r="AS116" s="8">
        <f ca="1">IF(A116,MMULT(ExpandedModelMatrix ThisRow,ExpandedParameters),MMULT(ModelMatrix ThisRow,Parameters))</f>
        <v>12.476693799896793</v>
      </c>
      <c r="AT116" s="37">
        <f ca="1"/>
        <v>262155.6787275722</v>
      </c>
      <c r="AV116" s="31"/>
      <c r="AW116" s="31" t="b">
        <v>0</v>
      </c>
      <c r="AX116" s="41">
        <f t="shared" si="30"/>
        <v>43</v>
      </c>
      <c r="AY116" s="41">
        <f t="shared" si="31"/>
        <v>59</v>
      </c>
      <c r="AZ116" s="41">
        <v>59</v>
      </c>
      <c r="BC116" s="37" t="str">
        <f ca="1"/>
        <v/>
      </c>
      <c r="BD116" s="37" t="str">
        <f ca="1"/>
        <v/>
      </c>
      <c r="BE116" s="37" t="str">
        <f ca="1"/>
        <v/>
      </c>
      <c r="BF116" s="39" t="str">
        <f ca="1"/>
        <v/>
      </c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</row>
    <row r="117" spans="1:72" x14ac:dyDescent="0.25">
      <c r="A117" s="19" t="b">
        <f t="shared" si="21"/>
        <v>1</v>
      </c>
      <c r="B117" s="19">
        <v>60</v>
      </c>
      <c r="C117" s="21">
        <f t="shared" si="32"/>
        <v>4</v>
      </c>
      <c r="D117" s="21">
        <f t="shared" ca="1" si="33"/>
        <v>9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f ca="1"/>
        <v>0</v>
      </c>
      <c r="P117" s="21">
        <f ca="1"/>
        <v>0</v>
      </c>
      <c r="Q117" s="21">
        <f ca="1"/>
        <v>0</v>
      </c>
      <c r="R117" s="21">
        <f ca="1"/>
        <v>0</v>
      </c>
      <c r="S117" s="21">
        <f ca="1"/>
        <v>0</v>
      </c>
      <c r="T117" s="21">
        <f ca="1"/>
        <v>0</v>
      </c>
      <c r="U117" s="21">
        <f ca="1"/>
        <v>0</v>
      </c>
      <c r="V117" s="21">
        <f ca="1"/>
        <v>1</v>
      </c>
      <c r="W117" s="21">
        <f ca="1"/>
        <v>0</v>
      </c>
      <c r="X117" s="21">
        <f ca="1"/>
        <v>0</v>
      </c>
      <c r="Y117" s="21">
        <f ca="1"/>
        <v>0</v>
      </c>
      <c r="Z117" s="21">
        <f ca="1"/>
        <v>0</v>
      </c>
      <c r="AA117" s="21">
        <f ca="1"/>
        <v>0</v>
      </c>
      <c r="AB117" s="21">
        <f ca="1"/>
        <v>0</v>
      </c>
      <c r="AC117" s="21">
        <f ca="1"/>
        <v>0</v>
      </c>
      <c r="AD117" s="21">
        <f ca="1"/>
        <v>0</v>
      </c>
      <c r="AE117" s="21">
        <f ca="1"/>
        <v>0</v>
      </c>
      <c r="AF117" s="21">
        <f ca="1"/>
        <v>0</v>
      </c>
      <c r="AG117" s="21">
        <f ca="1"/>
        <v>0</v>
      </c>
      <c r="AH117" s="21">
        <f ca="1"/>
        <v>1</v>
      </c>
      <c r="AI117" s="21">
        <f ca="1"/>
        <v>0</v>
      </c>
      <c r="AJ117" s="21">
        <f ca="1"/>
        <v>0</v>
      </c>
      <c r="AK117" s="21">
        <f ca="1"/>
        <v>0</v>
      </c>
      <c r="AL117" s="21">
        <f ca="1"/>
        <v>0</v>
      </c>
      <c r="AM117" s="21">
        <f ca="1"/>
        <v>0</v>
      </c>
      <c r="AN117" s="21">
        <f ca="1"/>
        <v>0</v>
      </c>
      <c r="AO117" s="21">
        <f ca="1"/>
        <v>0</v>
      </c>
      <c r="AQ117" s="30" t="str">
        <f t="shared" si="34"/>
        <v/>
      </c>
      <c r="AS117" s="8">
        <f ca="1">IF(A117,MMULT(ExpandedModelMatrix ThisRow,ExpandedParameters),MMULT(ModelMatrix ThisRow,Parameters))</f>
        <v>12.756260734443348</v>
      </c>
      <c r="AT117" s="37">
        <f ca="1"/>
        <v>346715.81084094621</v>
      </c>
      <c r="AV117" s="31"/>
      <c r="AW117" s="31" t="b">
        <v>0</v>
      </c>
      <c r="AX117" s="41">
        <f t="shared" si="30"/>
        <v>43</v>
      </c>
      <c r="AY117" s="41">
        <f t="shared" si="31"/>
        <v>60</v>
      </c>
      <c r="AZ117" s="41">
        <v>60</v>
      </c>
      <c r="BC117" s="37" t="str">
        <f ca="1"/>
        <v/>
      </c>
      <c r="BD117" s="37" t="str">
        <f ca="1"/>
        <v/>
      </c>
      <c r="BE117" s="37" t="str">
        <f ca="1"/>
        <v/>
      </c>
      <c r="BF117" s="39" t="str">
        <f ca="1"/>
        <v/>
      </c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</row>
    <row r="118" spans="1:72" x14ac:dyDescent="0.25">
      <c r="A118" s="19" t="b">
        <f t="shared" si="21"/>
        <v>1</v>
      </c>
      <c r="B118" s="19">
        <v>61</v>
      </c>
      <c r="C118" s="21">
        <f t="shared" si="32"/>
        <v>4</v>
      </c>
      <c r="D118" s="21">
        <f t="shared" ca="1" si="33"/>
        <v>10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f ca="1"/>
        <v>0</v>
      </c>
      <c r="P118" s="21">
        <f ca="1"/>
        <v>0</v>
      </c>
      <c r="Q118" s="21">
        <f ca="1"/>
        <v>0</v>
      </c>
      <c r="R118" s="21">
        <f ca="1"/>
        <v>0</v>
      </c>
      <c r="S118" s="21">
        <f ca="1"/>
        <v>0</v>
      </c>
      <c r="T118" s="21">
        <f ca="1"/>
        <v>0</v>
      </c>
      <c r="U118" s="21">
        <f ca="1"/>
        <v>0</v>
      </c>
      <c r="V118" s="21">
        <f ca="1"/>
        <v>0</v>
      </c>
      <c r="W118" s="21">
        <f ca="1"/>
        <v>1</v>
      </c>
      <c r="X118" s="21">
        <f ca="1"/>
        <v>0</v>
      </c>
      <c r="Y118" s="21">
        <f ca="1"/>
        <v>0</v>
      </c>
      <c r="Z118" s="21">
        <f ca="1"/>
        <v>0</v>
      </c>
      <c r="AA118" s="21">
        <f ca="1"/>
        <v>0</v>
      </c>
      <c r="AB118" s="21">
        <f ca="1"/>
        <v>0</v>
      </c>
      <c r="AC118" s="21">
        <f ca="1"/>
        <v>0</v>
      </c>
      <c r="AD118" s="21">
        <f ca="1"/>
        <v>0</v>
      </c>
      <c r="AE118" s="21">
        <f ca="1"/>
        <v>0</v>
      </c>
      <c r="AF118" s="21">
        <f ca="1"/>
        <v>0</v>
      </c>
      <c r="AG118" s="21">
        <f ca="1"/>
        <v>0</v>
      </c>
      <c r="AH118" s="21">
        <f ca="1"/>
        <v>0</v>
      </c>
      <c r="AI118" s="21">
        <f ca="1"/>
        <v>1</v>
      </c>
      <c r="AJ118" s="21">
        <f ca="1"/>
        <v>0</v>
      </c>
      <c r="AK118" s="21">
        <f ca="1"/>
        <v>0</v>
      </c>
      <c r="AL118" s="21">
        <f ca="1"/>
        <v>0</v>
      </c>
      <c r="AM118" s="21">
        <f ca="1"/>
        <v>0</v>
      </c>
      <c r="AN118" s="21">
        <f ca="1"/>
        <v>0</v>
      </c>
      <c r="AO118" s="21">
        <f ca="1"/>
        <v>0</v>
      </c>
      <c r="AQ118" s="30" t="str">
        <f t="shared" si="34"/>
        <v/>
      </c>
      <c r="AS118" s="8">
        <f ca="1">IF(A118,MMULT(ExpandedModelMatrix ThisRow,ExpandedParameters),MMULT(ModelMatrix ThisRow,Parameters))</f>
        <v>11.232352242354835</v>
      </c>
      <c r="AT118" s="37">
        <f ca="1"/>
        <v>75535.063326834003</v>
      </c>
      <c r="AV118" s="31"/>
      <c r="AW118" s="31" t="b">
        <v>0</v>
      </c>
      <c r="AX118" s="41">
        <f t="shared" si="30"/>
        <v>43</v>
      </c>
      <c r="AY118" s="41">
        <f t="shared" si="31"/>
        <v>61</v>
      </c>
      <c r="AZ118" s="41">
        <v>61</v>
      </c>
      <c r="BC118" s="37" t="str">
        <f ca="1"/>
        <v/>
      </c>
      <c r="BD118" s="37" t="str">
        <f ca="1"/>
        <v/>
      </c>
      <c r="BE118" s="37" t="str">
        <f ca="1"/>
        <v/>
      </c>
      <c r="BF118" s="39" t="str">
        <f ca="1"/>
        <v/>
      </c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</row>
    <row r="119" spans="1:72" x14ac:dyDescent="0.25">
      <c r="A119" s="19" t="b">
        <f t="shared" si="21"/>
        <v>1</v>
      </c>
      <c r="B119" s="19">
        <v>62</v>
      </c>
      <c r="C119" s="21">
        <f t="shared" si="32"/>
        <v>5</v>
      </c>
      <c r="D119" s="21">
        <f t="shared" ca="1" si="33"/>
        <v>7</v>
      </c>
      <c r="F119" s="21">
        <v>0</v>
      </c>
      <c r="G119" s="21">
        <v>0</v>
      </c>
      <c r="H119" s="21">
        <v>0</v>
      </c>
      <c r="I119" s="21">
        <v>1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f ca="1"/>
        <v>0</v>
      </c>
      <c r="P119" s="21">
        <f ca="1"/>
        <v>0</v>
      </c>
      <c r="Q119" s="21">
        <f ca="1"/>
        <v>0</v>
      </c>
      <c r="R119" s="21">
        <f ca="1"/>
        <v>0</v>
      </c>
      <c r="S119" s="21">
        <f ca="1"/>
        <v>0</v>
      </c>
      <c r="T119" s="21">
        <f ca="1"/>
        <v>1</v>
      </c>
      <c r="U119" s="21">
        <f ca="1"/>
        <v>0</v>
      </c>
      <c r="V119" s="21">
        <f ca="1"/>
        <v>0</v>
      </c>
      <c r="W119" s="21">
        <f ca="1"/>
        <v>0</v>
      </c>
      <c r="X119" s="21">
        <f ca="1"/>
        <v>0</v>
      </c>
      <c r="Y119" s="21">
        <f ca="1"/>
        <v>0</v>
      </c>
      <c r="Z119" s="21">
        <f ca="1"/>
        <v>0</v>
      </c>
      <c r="AA119" s="21">
        <f ca="1"/>
        <v>0</v>
      </c>
      <c r="AB119" s="21">
        <f ca="1"/>
        <v>0</v>
      </c>
      <c r="AC119" s="21">
        <f ca="1"/>
        <v>0</v>
      </c>
      <c r="AD119" s="21">
        <f ca="1"/>
        <v>0</v>
      </c>
      <c r="AE119" s="21">
        <f ca="1"/>
        <v>0</v>
      </c>
      <c r="AF119" s="21">
        <f ca="1"/>
        <v>0</v>
      </c>
      <c r="AG119" s="21">
        <f ca="1"/>
        <v>1</v>
      </c>
      <c r="AH119" s="21">
        <f ca="1"/>
        <v>0</v>
      </c>
      <c r="AI119" s="21">
        <f ca="1"/>
        <v>0</v>
      </c>
      <c r="AJ119" s="21">
        <f ca="1"/>
        <v>0</v>
      </c>
      <c r="AK119" s="21">
        <f ca="1"/>
        <v>0</v>
      </c>
      <c r="AL119" s="21">
        <f ca="1"/>
        <v>0</v>
      </c>
      <c r="AM119" s="21">
        <f ca="1"/>
        <v>0</v>
      </c>
      <c r="AN119" s="21">
        <f ca="1"/>
        <v>0</v>
      </c>
      <c r="AO119" s="21">
        <f ca="1"/>
        <v>0</v>
      </c>
      <c r="AQ119" s="30" t="str">
        <f t="shared" si="34"/>
        <v/>
      </c>
      <c r="AS119" s="8">
        <f ca="1">IF(A119,MMULT(ExpandedModelMatrix ThisRow,ExpandedParameters),MMULT(ModelMatrix ThisRow,Parameters))</f>
        <v>12.777346084286741</v>
      </c>
      <c r="AT119" s="37">
        <f ca="1"/>
        <v>354104.05311792297</v>
      </c>
      <c r="AV119" s="31"/>
      <c r="AW119" s="31" t="b">
        <v>0</v>
      </c>
      <c r="AX119" s="41">
        <f t="shared" si="30"/>
        <v>43</v>
      </c>
      <c r="AY119" s="41">
        <f t="shared" si="31"/>
        <v>62</v>
      </c>
      <c r="AZ119" s="41">
        <v>62</v>
      </c>
      <c r="BC119" s="37" t="str">
        <f ca="1"/>
        <v/>
      </c>
      <c r="BD119" s="37" t="str">
        <f ca="1"/>
        <v/>
      </c>
      <c r="BE119" s="37" t="str">
        <f ca="1"/>
        <v/>
      </c>
      <c r="BF119" s="39" t="str">
        <f ca="1"/>
        <v/>
      </c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</row>
    <row r="120" spans="1:72" x14ac:dyDescent="0.25">
      <c r="A120" s="19" t="b">
        <f t="shared" si="21"/>
        <v>1</v>
      </c>
      <c r="B120" s="19">
        <v>63</v>
      </c>
      <c r="C120" s="21">
        <f t="shared" si="32"/>
        <v>5</v>
      </c>
      <c r="D120" s="21">
        <f t="shared" ca="1" si="33"/>
        <v>8</v>
      </c>
      <c r="F120" s="21">
        <v>0</v>
      </c>
      <c r="G120" s="21">
        <v>0</v>
      </c>
      <c r="H120" s="21">
        <v>0</v>
      </c>
      <c r="I120" s="21">
        <v>1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f ca="1"/>
        <v>0</v>
      </c>
      <c r="P120" s="21">
        <f ca="1"/>
        <v>0</v>
      </c>
      <c r="Q120" s="21">
        <f ca="1"/>
        <v>0</v>
      </c>
      <c r="R120" s="21">
        <f ca="1"/>
        <v>0</v>
      </c>
      <c r="S120" s="21">
        <f ca="1"/>
        <v>0</v>
      </c>
      <c r="T120" s="21">
        <f ca="1"/>
        <v>0</v>
      </c>
      <c r="U120" s="21">
        <f ca="1"/>
        <v>1</v>
      </c>
      <c r="V120" s="21">
        <f ca="1"/>
        <v>0</v>
      </c>
      <c r="W120" s="21">
        <f ca="1"/>
        <v>0</v>
      </c>
      <c r="X120" s="21">
        <f ca="1"/>
        <v>0</v>
      </c>
      <c r="Y120" s="21">
        <f ca="1"/>
        <v>0</v>
      </c>
      <c r="Z120" s="21">
        <f ca="1"/>
        <v>0</v>
      </c>
      <c r="AA120" s="21">
        <f ca="1"/>
        <v>0</v>
      </c>
      <c r="AB120" s="21">
        <f ca="1"/>
        <v>0</v>
      </c>
      <c r="AC120" s="21">
        <f ca="1"/>
        <v>0</v>
      </c>
      <c r="AD120" s="21">
        <f ca="1"/>
        <v>0</v>
      </c>
      <c r="AE120" s="21">
        <f ca="1"/>
        <v>0</v>
      </c>
      <c r="AF120" s="21">
        <f ca="1"/>
        <v>0</v>
      </c>
      <c r="AG120" s="21">
        <f ca="1"/>
        <v>0</v>
      </c>
      <c r="AH120" s="21">
        <f ca="1"/>
        <v>1</v>
      </c>
      <c r="AI120" s="21">
        <f ca="1"/>
        <v>0</v>
      </c>
      <c r="AJ120" s="21">
        <f ca="1"/>
        <v>0</v>
      </c>
      <c r="AK120" s="21">
        <f ca="1"/>
        <v>0</v>
      </c>
      <c r="AL120" s="21">
        <f ca="1"/>
        <v>0</v>
      </c>
      <c r="AM120" s="21">
        <f ca="1"/>
        <v>0</v>
      </c>
      <c r="AN120" s="21">
        <f ca="1"/>
        <v>0</v>
      </c>
      <c r="AO120" s="21">
        <f ca="1"/>
        <v>0</v>
      </c>
      <c r="AQ120" s="30" t="str">
        <f t="shared" si="34"/>
        <v/>
      </c>
      <c r="AS120" s="8">
        <f ca="1">IF(A120,MMULT(ExpandedModelMatrix ThisRow,ExpandedParameters),MMULT(ModelMatrix ThisRow,Parameters))</f>
        <v>12.391709874584354</v>
      </c>
      <c r="AT120" s="37">
        <f ca="1"/>
        <v>240797.08204362594</v>
      </c>
      <c r="AV120" s="31"/>
      <c r="AW120" s="31" t="b">
        <v>0</v>
      </c>
      <c r="AX120" s="41">
        <f t="shared" si="30"/>
        <v>43</v>
      </c>
      <c r="AY120" s="41">
        <f t="shared" si="31"/>
        <v>63</v>
      </c>
      <c r="AZ120" s="41">
        <v>63</v>
      </c>
      <c r="BC120" s="37" t="str">
        <f ca="1"/>
        <v/>
      </c>
      <c r="BD120" s="37" t="str">
        <f ca="1"/>
        <v/>
      </c>
      <c r="BE120" s="37" t="str">
        <f ca="1"/>
        <v/>
      </c>
      <c r="BF120" s="39" t="str">
        <f ca="1"/>
        <v/>
      </c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</row>
    <row r="121" spans="1:72" x14ac:dyDescent="0.25">
      <c r="A121" s="19" t="b">
        <f t="shared" si="21"/>
        <v>1</v>
      </c>
      <c r="B121" s="19">
        <v>64</v>
      </c>
      <c r="C121" s="21">
        <f t="shared" si="32"/>
        <v>5</v>
      </c>
      <c r="D121" s="21">
        <f t="shared" ca="1" si="33"/>
        <v>9</v>
      </c>
      <c r="F121" s="21">
        <v>0</v>
      </c>
      <c r="G121" s="21">
        <v>0</v>
      </c>
      <c r="H121" s="21">
        <v>0</v>
      </c>
      <c r="I121" s="21">
        <v>1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f ca="1"/>
        <v>0</v>
      </c>
      <c r="P121" s="21">
        <f ca="1"/>
        <v>0</v>
      </c>
      <c r="Q121" s="21">
        <f ca="1"/>
        <v>0</v>
      </c>
      <c r="R121" s="21">
        <f ca="1"/>
        <v>0</v>
      </c>
      <c r="S121" s="21">
        <f ca="1"/>
        <v>0</v>
      </c>
      <c r="T121" s="21">
        <f ca="1"/>
        <v>0</v>
      </c>
      <c r="U121" s="21">
        <f ca="1"/>
        <v>0</v>
      </c>
      <c r="V121" s="21">
        <f ca="1"/>
        <v>1</v>
      </c>
      <c r="W121" s="21">
        <f ca="1"/>
        <v>0</v>
      </c>
      <c r="X121" s="21">
        <f ca="1"/>
        <v>0</v>
      </c>
      <c r="Y121" s="21">
        <f ca="1"/>
        <v>0</v>
      </c>
      <c r="Z121" s="21">
        <f ca="1"/>
        <v>0</v>
      </c>
      <c r="AA121" s="21">
        <f ca="1"/>
        <v>0</v>
      </c>
      <c r="AB121" s="21">
        <f ca="1"/>
        <v>0</v>
      </c>
      <c r="AC121" s="21">
        <f ca="1"/>
        <v>0</v>
      </c>
      <c r="AD121" s="21">
        <f ca="1"/>
        <v>0</v>
      </c>
      <c r="AE121" s="21">
        <f ca="1"/>
        <v>0</v>
      </c>
      <c r="AF121" s="21">
        <f ca="1"/>
        <v>0</v>
      </c>
      <c r="AG121" s="21">
        <f ca="1"/>
        <v>0</v>
      </c>
      <c r="AH121" s="21">
        <f ca="1"/>
        <v>0</v>
      </c>
      <c r="AI121" s="21">
        <f ca="1"/>
        <v>1</v>
      </c>
      <c r="AJ121" s="21">
        <f ca="1"/>
        <v>0</v>
      </c>
      <c r="AK121" s="21">
        <f ca="1"/>
        <v>0</v>
      </c>
      <c r="AL121" s="21">
        <f ca="1"/>
        <v>0</v>
      </c>
      <c r="AM121" s="21">
        <f ca="1"/>
        <v>0</v>
      </c>
      <c r="AN121" s="21">
        <f ca="1"/>
        <v>0</v>
      </c>
      <c r="AO121" s="21">
        <f ca="1"/>
        <v>0</v>
      </c>
      <c r="AQ121" s="30" t="str">
        <f t="shared" si="34"/>
        <v/>
      </c>
      <c r="AS121" s="8">
        <f ca="1">IF(A121,MMULT(ExpandedModelMatrix ThisRow,ExpandedParameters),MMULT(ModelMatrix ThisRow,Parameters))</f>
        <v>12.671276809130909</v>
      </c>
      <c r="AT121" s="37">
        <f ca="1"/>
        <v>318467.85068367381</v>
      </c>
      <c r="AV121" s="31"/>
      <c r="AW121" s="31" t="b">
        <v>0</v>
      </c>
      <c r="AX121" s="41">
        <f t="shared" si="30"/>
        <v>43</v>
      </c>
      <c r="AY121" s="41">
        <f t="shared" si="31"/>
        <v>64</v>
      </c>
      <c r="AZ121" s="41">
        <v>64</v>
      </c>
      <c r="BC121" s="37" t="str">
        <f ca="1"/>
        <v/>
      </c>
      <c r="BD121" s="37" t="str">
        <f ca="1"/>
        <v/>
      </c>
      <c r="BE121" s="37" t="str">
        <f ca="1"/>
        <v/>
      </c>
      <c r="BF121" s="39" t="str">
        <f ca="1"/>
        <v/>
      </c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</row>
    <row r="122" spans="1:72" x14ac:dyDescent="0.25">
      <c r="A122" s="19" t="b">
        <f t="shared" si="21"/>
        <v>1</v>
      </c>
      <c r="B122" s="19">
        <v>65</v>
      </c>
      <c r="C122" s="21">
        <f t="shared" ref="C122:C153" si="35">MATCH(B122-1,IF(A122,GetRow_Extrapolated,GetRow_Included),1)</f>
        <v>5</v>
      </c>
      <c r="D122" s="21">
        <f t="shared" ref="D122:D153" ca="1" si="36">MATCH(B122-1,OFFSET(IF(A122,GetCol_Extrapolated,GetCol_Included),C122,0),1)</f>
        <v>10</v>
      </c>
      <c r="F122" s="21">
        <v>0</v>
      </c>
      <c r="G122" s="21">
        <v>0</v>
      </c>
      <c r="H122" s="21">
        <v>0</v>
      </c>
      <c r="I122" s="21">
        <v>1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f ca="1"/>
        <v>0</v>
      </c>
      <c r="P122" s="21">
        <f ca="1"/>
        <v>0</v>
      </c>
      <c r="Q122" s="21">
        <f ca="1"/>
        <v>0</v>
      </c>
      <c r="R122" s="21">
        <f ca="1"/>
        <v>0</v>
      </c>
      <c r="S122" s="21">
        <f ca="1"/>
        <v>0</v>
      </c>
      <c r="T122" s="21">
        <f ca="1"/>
        <v>0</v>
      </c>
      <c r="U122" s="21">
        <f ca="1"/>
        <v>0</v>
      </c>
      <c r="V122" s="21">
        <f ca="1"/>
        <v>0</v>
      </c>
      <c r="W122" s="21">
        <f ca="1"/>
        <v>1</v>
      </c>
      <c r="X122" s="21">
        <f ca="1"/>
        <v>0</v>
      </c>
      <c r="Y122" s="21">
        <f ca="1"/>
        <v>0</v>
      </c>
      <c r="Z122" s="21">
        <f ca="1"/>
        <v>0</v>
      </c>
      <c r="AA122" s="21">
        <f ca="1"/>
        <v>0</v>
      </c>
      <c r="AB122" s="21">
        <f ca="1"/>
        <v>0</v>
      </c>
      <c r="AC122" s="21">
        <f ca="1"/>
        <v>0</v>
      </c>
      <c r="AD122" s="21">
        <f ca="1"/>
        <v>0</v>
      </c>
      <c r="AE122" s="21">
        <f ca="1"/>
        <v>0</v>
      </c>
      <c r="AF122" s="21">
        <f ca="1"/>
        <v>0</v>
      </c>
      <c r="AG122" s="21">
        <f ca="1"/>
        <v>0</v>
      </c>
      <c r="AH122" s="21">
        <f ca="1"/>
        <v>0</v>
      </c>
      <c r="AI122" s="21">
        <f ca="1"/>
        <v>0</v>
      </c>
      <c r="AJ122" s="21">
        <f ca="1"/>
        <v>1</v>
      </c>
      <c r="AK122" s="21">
        <f ca="1"/>
        <v>0</v>
      </c>
      <c r="AL122" s="21">
        <f ca="1"/>
        <v>0</v>
      </c>
      <c r="AM122" s="21">
        <f ca="1"/>
        <v>0</v>
      </c>
      <c r="AN122" s="21">
        <f ca="1"/>
        <v>0</v>
      </c>
      <c r="AO122" s="21">
        <f ca="1"/>
        <v>0</v>
      </c>
      <c r="AQ122" s="30" t="str">
        <f t="shared" ref="AQ122:AQ157" si="37">IF(A122,"",INDEX(CleanData,C122,D122))</f>
        <v/>
      </c>
      <c r="AS122" s="8">
        <f ca="1">IF(A122,MMULT(ExpandedModelMatrix ThisRow,ExpandedParameters),MMULT(ModelMatrix ThisRow,Parameters))</f>
        <v>11.1473683170424</v>
      </c>
      <c r="AT122" s="37">
        <f ca="1"/>
        <v>69380.998837654435</v>
      </c>
      <c r="AV122" s="31"/>
      <c r="AW122" s="31" t="b">
        <v>0</v>
      </c>
      <c r="AX122" s="41">
        <f t="shared" si="30"/>
        <v>43</v>
      </c>
      <c r="AY122" s="41">
        <f t="shared" si="31"/>
        <v>65</v>
      </c>
      <c r="AZ122" s="41">
        <v>65</v>
      </c>
      <c r="BC122" s="37" t="str">
        <f ca="1"/>
        <v/>
      </c>
      <c r="BD122" s="37" t="str">
        <f ca="1"/>
        <v/>
      </c>
      <c r="BE122" s="37" t="str">
        <f ca="1"/>
        <v/>
      </c>
      <c r="BF122" s="39" t="str">
        <f ca="1"/>
        <v/>
      </c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</row>
    <row r="123" spans="1:72" x14ac:dyDescent="0.25">
      <c r="A123" s="19" t="b">
        <f t="shared" ref="A123:A157" si="38">B123&gt;$BE$30</f>
        <v>1</v>
      </c>
      <c r="B123" s="19">
        <v>66</v>
      </c>
      <c r="C123" s="21">
        <f t="shared" si="35"/>
        <v>6</v>
      </c>
      <c r="D123" s="21">
        <f t="shared" ca="1" si="36"/>
        <v>6</v>
      </c>
      <c r="F123" s="21">
        <v>0</v>
      </c>
      <c r="G123" s="21">
        <v>0</v>
      </c>
      <c r="H123" s="21">
        <v>0</v>
      </c>
      <c r="I123" s="21">
        <v>0</v>
      </c>
      <c r="J123" s="21">
        <v>1</v>
      </c>
      <c r="K123" s="21">
        <v>0</v>
      </c>
      <c r="L123" s="21">
        <v>0</v>
      </c>
      <c r="M123" s="21">
        <v>0</v>
      </c>
      <c r="N123" s="21">
        <v>0</v>
      </c>
      <c r="O123" s="21">
        <f ca="1"/>
        <v>0</v>
      </c>
      <c r="P123" s="21">
        <f ca="1"/>
        <v>0</v>
      </c>
      <c r="Q123" s="21">
        <f ca="1"/>
        <v>0</v>
      </c>
      <c r="R123" s="21">
        <f ca="1"/>
        <v>0</v>
      </c>
      <c r="S123" s="21">
        <f ca="1"/>
        <v>1</v>
      </c>
      <c r="T123" s="21">
        <f ca="1"/>
        <v>0</v>
      </c>
      <c r="U123" s="21">
        <f ca="1"/>
        <v>0</v>
      </c>
      <c r="V123" s="21">
        <f ca="1"/>
        <v>0</v>
      </c>
      <c r="W123" s="21">
        <f ca="1"/>
        <v>0</v>
      </c>
      <c r="X123" s="21">
        <f ca="1"/>
        <v>0</v>
      </c>
      <c r="Y123" s="21">
        <f ca="1"/>
        <v>0</v>
      </c>
      <c r="Z123" s="21">
        <f ca="1"/>
        <v>0</v>
      </c>
      <c r="AA123" s="21">
        <f ca="1"/>
        <v>0</v>
      </c>
      <c r="AB123" s="21">
        <f ca="1"/>
        <v>0</v>
      </c>
      <c r="AC123" s="21">
        <f ca="1"/>
        <v>0</v>
      </c>
      <c r="AD123" s="21">
        <f ca="1"/>
        <v>0</v>
      </c>
      <c r="AE123" s="21">
        <f ca="1"/>
        <v>0</v>
      </c>
      <c r="AF123" s="21">
        <f ca="1"/>
        <v>0</v>
      </c>
      <c r="AG123" s="21">
        <f ca="1"/>
        <v>1</v>
      </c>
      <c r="AH123" s="21">
        <f ca="1"/>
        <v>0</v>
      </c>
      <c r="AI123" s="21">
        <f ca="1"/>
        <v>0</v>
      </c>
      <c r="AJ123" s="21">
        <f ca="1"/>
        <v>0</v>
      </c>
      <c r="AK123" s="21">
        <f ca="1"/>
        <v>0</v>
      </c>
      <c r="AL123" s="21">
        <f ca="1"/>
        <v>0</v>
      </c>
      <c r="AM123" s="21">
        <f ca="1"/>
        <v>0</v>
      </c>
      <c r="AN123" s="21">
        <f ca="1"/>
        <v>0</v>
      </c>
      <c r="AO123" s="21">
        <f ca="1"/>
        <v>0</v>
      </c>
      <c r="AQ123" s="30" t="str">
        <f t="shared" si="37"/>
        <v/>
      </c>
      <c r="AS123" s="8">
        <f ca="1">IF(A123,MMULT(ExpandedModelMatrix ThisRow,ExpandedParameters),MMULT(ModelMatrix ThisRow,Parameters))</f>
        <v>12.921130123008449</v>
      </c>
      <c r="AT123" s="37">
        <f ca="1"/>
        <v>408860.8360661784</v>
      </c>
      <c r="AV123" s="31"/>
      <c r="AW123" s="31" t="b">
        <v>0</v>
      </c>
      <c r="AX123" s="41">
        <f t="shared" si="30"/>
        <v>43</v>
      </c>
      <c r="AY123" s="41">
        <f t="shared" si="31"/>
        <v>66</v>
      </c>
      <c r="AZ123" s="41">
        <v>66</v>
      </c>
      <c r="BC123" s="37" t="str">
        <f ca="1"/>
        <v/>
      </c>
      <c r="BD123" s="37" t="str">
        <f ca="1"/>
        <v/>
      </c>
      <c r="BE123" s="37" t="str">
        <f ca="1"/>
        <v/>
      </c>
      <c r="BF123" s="39" t="str">
        <f ca="1"/>
        <v/>
      </c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</row>
    <row r="124" spans="1:72" x14ac:dyDescent="0.25">
      <c r="A124" s="19" t="b">
        <f t="shared" si="38"/>
        <v>1</v>
      </c>
      <c r="B124" s="19">
        <v>67</v>
      </c>
      <c r="C124" s="21">
        <f t="shared" si="35"/>
        <v>6</v>
      </c>
      <c r="D124" s="21">
        <f t="shared" ca="1" si="36"/>
        <v>7</v>
      </c>
      <c r="F124" s="21">
        <v>0</v>
      </c>
      <c r="G124" s="21">
        <v>0</v>
      </c>
      <c r="H124" s="21">
        <v>0</v>
      </c>
      <c r="I124" s="21">
        <v>0</v>
      </c>
      <c r="J124" s="21">
        <v>1</v>
      </c>
      <c r="K124" s="21">
        <v>0</v>
      </c>
      <c r="L124" s="21">
        <v>0</v>
      </c>
      <c r="M124" s="21">
        <v>0</v>
      </c>
      <c r="N124" s="21">
        <v>0</v>
      </c>
      <c r="O124" s="21">
        <f ca="1"/>
        <v>0</v>
      </c>
      <c r="P124" s="21">
        <f ca="1"/>
        <v>0</v>
      </c>
      <c r="Q124" s="21">
        <f ca="1"/>
        <v>0</v>
      </c>
      <c r="R124" s="21">
        <f ca="1"/>
        <v>0</v>
      </c>
      <c r="S124" s="21">
        <f ca="1"/>
        <v>0</v>
      </c>
      <c r="T124" s="21">
        <f ca="1"/>
        <v>1</v>
      </c>
      <c r="U124" s="21">
        <f ca="1"/>
        <v>0</v>
      </c>
      <c r="V124" s="21">
        <f ca="1"/>
        <v>0</v>
      </c>
      <c r="W124" s="21">
        <f ca="1"/>
        <v>0</v>
      </c>
      <c r="X124" s="21">
        <f ca="1"/>
        <v>0</v>
      </c>
      <c r="Y124" s="21">
        <f ca="1"/>
        <v>0</v>
      </c>
      <c r="Z124" s="21">
        <f ca="1"/>
        <v>0</v>
      </c>
      <c r="AA124" s="21">
        <f ca="1"/>
        <v>0</v>
      </c>
      <c r="AB124" s="21">
        <f ca="1"/>
        <v>0</v>
      </c>
      <c r="AC124" s="21">
        <f ca="1"/>
        <v>0</v>
      </c>
      <c r="AD124" s="21">
        <f ca="1"/>
        <v>0</v>
      </c>
      <c r="AE124" s="21">
        <f ca="1"/>
        <v>0</v>
      </c>
      <c r="AF124" s="21">
        <f ca="1"/>
        <v>0</v>
      </c>
      <c r="AG124" s="21">
        <f ca="1"/>
        <v>0</v>
      </c>
      <c r="AH124" s="21">
        <f ca="1"/>
        <v>1</v>
      </c>
      <c r="AI124" s="21">
        <f ca="1"/>
        <v>0</v>
      </c>
      <c r="AJ124" s="21">
        <f ca="1"/>
        <v>0</v>
      </c>
      <c r="AK124" s="21">
        <f ca="1"/>
        <v>0</v>
      </c>
      <c r="AL124" s="21">
        <f ca="1"/>
        <v>0</v>
      </c>
      <c r="AM124" s="21">
        <f ca="1"/>
        <v>0</v>
      </c>
      <c r="AN124" s="21">
        <f ca="1"/>
        <v>0</v>
      </c>
      <c r="AO124" s="21">
        <f ca="1"/>
        <v>0</v>
      </c>
      <c r="AQ124" s="30" t="str">
        <f t="shared" si="37"/>
        <v/>
      </c>
      <c r="AS124" s="8">
        <f ca="1">IF(A124,MMULT(ExpandedModelMatrix ThisRow,ExpandedParameters),MMULT(ModelMatrix ThisRow,Parameters))</f>
        <v>12.813232361496812</v>
      </c>
      <c r="AT124" s="37">
        <f ca="1"/>
        <v>367042.29348364507</v>
      </c>
      <c r="AV124" s="31"/>
      <c r="AW124" s="31" t="b">
        <v>0</v>
      </c>
      <c r="AX124" s="41">
        <f t="shared" ref="AX124:AX157" si="39">AX123+IF(AW124,1,0)</f>
        <v>43</v>
      </c>
      <c r="AY124" s="41">
        <f t="shared" ref="AY124:AY157" si="40">AY123+IF(AW124,0,1)</f>
        <v>67</v>
      </c>
      <c r="AZ124" s="41">
        <v>67</v>
      </c>
      <c r="BC124" s="37" t="str">
        <f ca="1"/>
        <v/>
      </c>
      <c r="BD124" s="37" t="str">
        <f ca="1"/>
        <v/>
      </c>
      <c r="BE124" s="37" t="str">
        <f ca="1"/>
        <v/>
      </c>
      <c r="BF124" s="39" t="str">
        <f ca="1"/>
        <v/>
      </c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</row>
    <row r="125" spans="1:72" x14ac:dyDescent="0.25">
      <c r="A125" s="19" t="b">
        <f t="shared" si="38"/>
        <v>1</v>
      </c>
      <c r="B125" s="19">
        <v>68</v>
      </c>
      <c r="C125" s="21">
        <f t="shared" si="35"/>
        <v>6</v>
      </c>
      <c r="D125" s="21">
        <f t="shared" ca="1" si="36"/>
        <v>8</v>
      </c>
      <c r="F125" s="21">
        <v>0</v>
      </c>
      <c r="G125" s="21">
        <v>0</v>
      </c>
      <c r="H125" s="21">
        <v>0</v>
      </c>
      <c r="I125" s="21">
        <v>0</v>
      </c>
      <c r="J125" s="21">
        <v>1</v>
      </c>
      <c r="K125" s="21">
        <v>0</v>
      </c>
      <c r="L125" s="21">
        <v>0</v>
      </c>
      <c r="M125" s="21">
        <v>0</v>
      </c>
      <c r="N125" s="21">
        <v>0</v>
      </c>
      <c r="O125" s="21">
        <f ca="1"/>
        <v>0</v>
      </c>
      <c r="P125" s="21">
        <f ca="1"/>
        <v>0</v>
      </c>
      <c r="Q125" s="21">
        <f ca="1"/>
        <v>0</v>
      </c>
      <c r="R125" s="21">
        <f ca="1"/>
        <v>0</v>
      </c>
      <c r="S125" s="21">
        <f ca="1"/>
        <v>0</v>
      </c>
      <c r="T125" s="21">
        <f ca="1"/>
        <v>0</v>
      </c>
      <c r="U125" s="21">
        <f ca="1"/>
        <v>1</v>
      </c>
      <c r="V125" s="21">
        <f ca="1"/>
        <v>0</v>
      </c>
      <c r="W125" s="21">
        <f ca="1"/>
        <v>0</v>
      </c>
      <c r="X125" s="21">
        <f ca="1"/>
        <v>0</v>
      </c>
      <c r="Y125" s="21">
        <f ca="1"/>
        <v>0</v>
      </c>
      <c r="Z125" s="21">
        <f ca="1"/>
        <v>0</v>
      </c>
      <c r="AA125" s="21">
        <f ca="1"/>
        <v>0</v>
      </c>
      <c r="AB125" s="21">
        <f ca="1"/>
        <v>0</v>
      </c>
      <c r="AC125" s="21">
        <f ca="1"/>
        <v>0</v>
      </c>
      <c r="AD125" s="21">
        <f ca="1"/>
        <v>0</v>
      </c>
      <c r="AE125" s="21">
        <f ca="1"/>
        <v>0</v>
      </c>
      <c r="AF125" s="21">
        <f ca="1"/>
        <v>0</v>
      </c>
      <c r="AG125" s="21">
        <f ca="1"/>
        <v>0</v>
      </c>
      <c r="AH125" s="21">
        <f ca="1"/>
        <v>0</v>
      </c>
      <c r="AI125" s="21">
        <f ca="1"/>
        <v>1</v>
      </c>
      <c r="AJ125" s="21">
        <f ca="1"/>
        <v>0</v>
      </c>
      <c r="AK125" s="21">
        <f ca="1"/>
        <v>0</v>
      </c>
      <c r="AL125" s="21">
        <f ca="1"/>
        <v>0</v>
      </c>
      <c r="AM125" s="21">
        <f ca="1"/>
        <v>0</v>
      </c>
      <c r="AN125" s="21">
        <f ca="1"/>
        <v>0</v>
      </c>
      <c r="AO125" s="21">
        <f ca="1"/>
        <v>0</v>
      </c>
      <c r="AQ125" s="30" t="str">
        <f t="shared" si="37"/>
        <v/>
      </c>
      <c r="AS125" s="8">
        <f ca="1">IF(A125,MMULT(ExpandedModelMatrix ThisRow,ExpandedParameters),MMULT(ModelMatrix ThisRow,Parameters))</f>
        <v>12.427596151794425</v>
      </c>
      <c r="AT125" s="37">
        <f ca="1"/>
        <v>249595.3166286659</v>
      </c>
      <c r="AV125" s="31"/>
      <c r="AW125" s="31" t="b">
        <v>0</v>
      </c>
      <c r="AX125" s="41">
        <f t="shared" si="39"/>
        <v>43</v>
      </c>
      <c r="AY125" s="41">
        <f t="shared" si="40"/>
        <v>68</v>
      </c>
      <c r="AZ125" s="41">
        <v>68</v>
      </c>
      <c r="BC125" s="37" t="str">
        <f ca="1"/>
        <v/>
      </c>
      <c r="BD125" s="37" t="str">
        <f ca="1"/>
        <v/>
      </c>
      <c r="BE125" s="37" t="str">
        <f ca="1"/>
        <v/>
      </c>
      <c r="BF125" s="39" t="str">
        <f ca="1"/>
        <v/>
      </c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</row>
    <row r="126" spans="1:72" x14ac:dyDescent="0.25">
      <c r="A126" s="19" t="b">
        <f t="shared" si="38"/>
        <v>1</v>
      </c>
      <c r="B126" s="19">
        <v>69</v>
      </c>
      <c r="C126" s="21">
        <f t="shared" si="35"/>
        <v>6</v>
      </c>
      <c r="D126" s="21">
        <f t="shared" ca="1" si="36"/>
        <v>9</v>
      </c>
      <c r="F126" s="21">
        <v>0</v>
      </c>
      <c r="G126" s="21">
        <v>0</v>
      </c>
      <c r="H126" s="21">
        <v>0</v>
      </c>
      <c r="I126" s="21">
        <v>0</v>
      </c>
      <c r="J126" s="21">
        <v>1</v>
      </c>
      <c r="K126" s="21">
        <v>0</v>
      </c>
      <c r="L126" s="21">
        <v>0</v>
      </c>
      <c r="M126" s="21">
        <v>0</v>
      </c>
      <c r="N126" s="21">
        <v>0</v>
      </c>
      <c r="O126" s="21">
        <f ca="1"/>
        <v>0</v>
      </c>
      <c r="P126" s="21">
        <f ca="1"/>
        <v>0</v>
      </c>
      <c r="Q126" s="21">
        <f ca="1"/>
        <v>0</v>
      </c>
      <c r="R126" s="21">
        <f ca="1"/>
        <v>0</v>
      </c>
      <c r="S126" s="21">
        <f ca="1"/>
        <v>0</v>
      </c>
      <c r="T126" s="21">
        <f ca="1"/>
        <v>0</v>
      </c>
      <c r="U126" s="21">
        <f ca="1"/>
        <v>0</v>
      </c>
      <c r="V126" s="21">
        <f ca="1"/>
        <v>1</v>
      </c>
      <c r="W126" s="21">
        <f ca="1"/>
        <v>0</v>
      </c>
      <c r="X126" s="21">
        <f ca="1"/>
        <v>0</v>
      </c>
      <c r="Y126" s="21">
        <f ca="1"/>
        <v>0</v>
      </c>
      <c r="Z126" s="21">
        <f ca="1"/>
        <v>0</v>
      </c>
      <c r="AA126" s="21">
        <f ca="1"/>
        <v>0</v>
      </c>
      <c r="AB126" s="21">
        <f ca="1"/>
        <v>0</v>
      </c>
      <c r="AC126" s="21">
        <f ca="1"/>
        <v>0</v>
      </c>
      <c r="AD126" s="21">
        <f ca="1"/>
        <v>0</v>
      </c>
      <c r="AE126" s="21">
        <f ca="1"/>
        <v>0</v>
      </c>
      <c r="AF126" s="21">
        <f ca="1"/>
        <v>0</v>
      </c>
      <c r="AG126" s="21">
        <f ca="1"/>
        <v>0</v>
      </c>
      <c r="AH126" s="21">
        <f ca="1"/>
        <v>0</v>
      </c>
      <c r="AI126" s="21">
        <f ca="1"/>
        <v>0</v>
      </c>
      <c r="AJ126" s="21">
        <f ca="1"/>
        <v>1</v>
      </c>
      <c r="AK126" s="21">
        <f ca="1"/>
        <v>0</v>
      </c>
      <c r="AL126" s="21">
        <f ca="1"/>
        <v>0</v>
      </c>
      <c r="AM126" s="21">
        <f ca="1"/>
        <v>0</v>
      </c>
      <c r="AN126" s="21">
        <f ca="1"/>
        <v>0</v>
      </c>
      <c r="AO126" s="21">
        <f ca="1"/>
        <v>0</v>
      </c>
      <c r="AQ126" s="30" t="str">
        <f t="shared" si="37"/>
        <v/>
      </c>
      <c r="AS126" s="8">
        <f ca="1">IF(A126,MMULT(ExpandedModelMatrix ThisRow,ExpandedParameters),MMULT(ModelMatrix ThisRow,Parameters))</f>
        <v>12.707163086340977</v>
      </c>
      <c r="AT126" s="37">
        <f ca="1"/>
        <v>330104.01684618782</v>
      </c>
      <c r="AV126" s="31"/>
      <c r="AW126" s="31" t="b">
        <v>0</v>
      </c>
      <c r="AX126" s="41">
        <f t="shared" si="39"/>
        <v>43</v>
      </c>
      <c r="AY126" s="41">
        <f t="shared" si="40"/>
        <v>69</v>
      </c>
      <c r="AZ126" s="41">
        <v>69</v>
      </c>
      <c r="BC126" s="37" t="str">
        <f ca="1"/>
        <v/>
      </c>
      <c r="BD126" s="37" t="str">
        <f ca="1"/>
        <v/>
      </c>
      <c r="BE126" s="37" t="str">
        <f ca="1"/>
        <v/>
      </c>
      <c r="BF126" s="39" t="str">
        <f ca="1"/>
        <v/>
      </c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</row>
    <row r="127" spans="1:72" x14ac:dyDescent="0.25">
      <c r="A127" s="19" t="b">
        <f t="shared" si="38"/>
        <v>1</v>
      </c>
      <c r="B127" s="19">
        <v>70</v>
      </c>
      <c r="C127" s="21">
        <f t="shared" si="35"/>
        <v>6</v>
      </c>
      <c r="D127" s="21">
        <f t="shared" ca="1" si="36"/>
        <v>10</v>
      </c>
      <c r="F127" s="21">
        <v>0</v>
      </c>
      <c r="G127" s="21">
        <v>0</v>
      </c>
      <c r="H127" s="21">
        <v>0</v>
      </c>
      <c r="I127" s="21">
        <v>0</v>
      </c>
      <c r="J127" s="21">
        <v>1</v>
      </c>
      <c r="K127" s="21">
        <v>0</v>
      </c>
      <c r="L127" s="21">
        <v>0</v>
      </c>
      <c r="M127" s="21">
        <v>0</v>
      </c>
      <c r="N127" s="21">
        <v>0</v>
      </c>
      <c r="O127" s="21">
        <f ca="1"/>
        <v>0</v>
      </c>
      <c r="P127" s="21">
        <f ca="1"/>
        <v>0</v>
      </c>
      <c r="Q127" s="21">
        <f ca="1"/>
        <v>0</v>
      </c>
      <c r="R127" s="21">
        <f ca="1"/>
        <v>0</v>
      </c>
      <c r="S127" s="21">
        <f ca="1"/>
        <v>0</v>
      </c>
      <c r="T127" s="21">
        <f ca="1"/>
        <v>0</v>
      </c>
      <c r="U127" s="21">
        <f ca="1"/>
        <v>0</v>
      </c>
      <c r="V127" s="21">
        <f ca="1"/>
        <v>0</v>
      </c>
      <c r="W127" s="21">
        <f ca="1"/>
        <v>1</v>
      </c>
      <c r="X127" s="21">
        <f ca="1"/>
        <v>0</v>
      </c>
      <c r="Y127" s="21">
        <f ca="1"/>
        <v>0</v>
      </c>
      <c r="Z127" s="21">
        <f ca="1"/>
        <v>0</v>
      </c>
      <c r="AA127" s="21">
        <f ca="1"/>
        <v>0</v>
      </c>
      <c r="AB127" s="21">
        <f ca="1"/>
        <v>0</v>
      </c>
      <c r="AC127" s="21">
        <f ca="1"/>
        <v>0</v>
      </c>
      <c r="AD127" s="21">
        <f ca="1"/>
        <v>0</v>
      </c>
      <c r="AE127" s="21">
        <f ca="1"/>
        <v>0</v>
      </c>
      <c r="AF127" s="21">
        <f ca="1"/>
        <v>0</v>
      </c>
      <c r="AG127" s="21">
        <f ca="1"/>
        <v>0</v>
      </c>
      <c r="AH127" s="21">
        <f ca="1"/>
        <v>0</v>
      </c>
      <c r="AI127" s="21">
        <f ca="1"/>
        <v>0</v>
      </c>
      <c r="AJ127" s="21">
        <f ca="1"/>
        <v>0</v>
      </c>
      <c r="AK127" s="21">
        <f ca="1"/>
        <v>1</v>
      </c>
      <c r="AL127" s="21">
        <f ca="1"/>
        <v>0</v>
      </c>
      <c r="AM127" s="21">
        <f ca="1"/>
        <v>0</v>
      </c>
      <c r="AN127" s="21">
        <f ca="1"/>
        <v>0</v>
      </c>
      <c r="AO127" s="21">
        <f ca="1"/>
        <v>0</v>
      </c>
      <c r="AQ127" s="30" t="str">
        <f t="shared" si="37"/>
        <v/>
      </c>
      <c r="AS127" s="8">
        <f ca="1">IF(A127,MMULT(ExpandedModelMatrix ThisRow,ExpandedParameters),MMULT(ModelMatrix ThisRow,Parameters))</f>
        <v>11.18325459425246</v>
      </c>
      <c r="AT127" s="37">
        <f ca="1"/>
        <v>71916.039122765898</v>
      </c>
      <c r="AV127" s="31"/>
      <c r="AW127" s="31" t="b">
        <v>0</v>
      </c>
      <c r="AX127" s="41">
        <f t="shared" si="39"/>
        <v>43</v>
      </c>
      <c r="AY127" s="41">
        <f t="shared" si="40"/>
        <v>70</v>
      </c>
      <c r="AZ127" s="41">
        <v>70</v>
      </c>
      <c r="BC127" s="37" t="str">
        <f ca="1"/>
        <v/>
      </c>
      <c r="BD127" s="37" t="str">
        <f ca="1"/>
        <v/>
      </c>
      <c r="BE127" s="37" t="str">
        <f ca="1"/>
        <v/>
      </c>
      <c r="BF127" s="39" t="str">
        <f ca="1"/>
        <v/>
      </c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</row>
    <row r="128" spans="1:72" x14ac:dyDescent="0.25">
      <c r="A128" s="19" t="b">
        <f t="shared" si="38"/>
        <v>1</v>
      </c>
      <c r="B128" s="19">
        <v>71</v>
      </c>
      <c r="C128" s="21">
        <f t="shared" si="35"/>
        <v>7</v>
      </c>
      <c r="D128" s="21">
        <f t="shared" ca="1" si="36"/>
        <v>5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1</v>
      </c>
      <c r="L128" s="21">
        <v>0</v>
      </c>
      <c r="M128" s="21">
        <v>0</v>
      </c>
      <c r="N128" s="21">
        <v>0</v>
      </c>
      <c r="O128" s="21">
        <f ca="1"/>
        <v>0</v>
      </c>
      <c r="P128" s="21">
        <f ca="1"/>
        <v>0</v>
      </c>
      <c r="Q128" s="21">
        <f ca="1"/>
        <v>0</v>
      </c>
      <c r="R128" s="21">
        <f ca="1"/>
        <v>1</v>
      </c>
      <c r="S128" s="21">
        <f ca="1"/>
        <v>0</v>
      </c>
      <c r="T128" s="21">
        <f ca="1"/>
        <v>0</v>
      </c>
      <c r="U128" s="21">
        <f ca="1"/>
        <v>0</v>
      </c>
      <c r="V128" s="21">
        <f ca="1"/>
        <v>0</v>
      </c>
      <c r="W128" s="21">
        <f ca="1"/>
        <v>0</v>
      </c>
      <c r="X128" s="21">
        <f ca="1"/>
        <v>0</v>
      </c>
      <c r="Y128" s="21">
        <f ca="1"/>
        <v>0</v>
      </c>
      <c r="Z128" s="21">
        <f ca="1"/>
        <v>0</v>
      </c>
      <c r="AA128" s="21">
        <f ca="1"/>
        <v>0</v>
      </c>
      <c r="AB128" s="21">
        <f ca="1"/>
        <v>0</v>
      </c>
      <c r="AC128" s="21">
        <f ca="1"/>
        <v>0</v>
      </c>
      <c r="AD128" s="21">
        <f ca="1"/>
        <v>0</v>
      </c>
      <c r="AE128" s="21">
        <f ca="1"/>
        <v>0</v>
      </c>
      <c r="AF128" s="21">
        <f ca="1"/>
        <v>0</v>
      </c>
      <c r="AG128" s="21">
        <f ca="1"/>
        <v>1</v>
      </c>
      <c r="AH128" s="21">
        <f ca="1"/>
        <v>0</v>
      </c>
      <c r="AI128" s="21">
        <f ca="1"/>
        <v>0</v>
      </c>
      <c r="AJ128" s="21">
        <f ca="1"/>
        <v>0</v>
      </c>
      <c r="AK128" s="21">
        <f ca="1"/>
        <v>0</v>
      </c>
      <c r="AL128" s="21">
        <f ca="1"/>
        <v>0</v>
      </c>
      <c r="AM128" s="21">
        <f ca="1"/>
        <v>0</v>
      </c>
      <c r="AN128" s="21">
        <f ca="1"/>
        <v>0</v>
      </c>
      <c r="AO128" s="21">
        <f ca="1"/>
        <v>0</v>
      </c>
      <c r="AQ128" s="30" t="str">
        <f t="shared" si="37"/>
        <v/>
      </c>
      <c r="AS128" s="8">
        <f ca="1">IF(A128,MMULT(ExpandedModelMatrix ThisRow,ExpandedParameters),MMULT(ModelMatrix ThisRow,Parameters))</f>
        <v>13.359629408525841</v>
      </c>
      <c r="AT128" s="37">
        <f ca="1"/>
        <v>633889.17070564895</v>
      </c>
      <c r="AV128" s="31"/>
      <c r="AW128" s="31" t="b">
        <v>0</v>
      </c>
      <c r="AX128" s="41">
        <f t="shared" si="39"/>
        <v>43</v>
      </c>
      <c r="AY128" s="41">
        <f t="shared" si="40"/>
        <v>71</v>
      </c>
      <c r="AZ128" s="41">
        <v>71</v>
      </c>
      <c r="BC128" s="37" t="str">
        <f ca="1"/>
        <v/>
      </c>
      <c r="BD128" s="37" t="str">
        <f ca="1"/>
        <v/>
      </c>
      <c r="BE128" s="37" t="str">
        <f ca="1"/>
        <v/>
      </c>
      <c r="BF128" s="39" t="str">
        <f ca="1"/>
        <v/>
      </c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</row>
    <row r="129" spans="1:72" x14ac:dyDescent="0.25">
      <c r="A129" s="19" t="b">
        <f t="shared" si="38"/>
        <v>1</v>
      </c>
      <c r="B129" s="19">
        <v>72</v>
      </c>
      <c r="C129" s="21">
        <f t="shared" si="35"/>
        <v>7</v>
      </c>
      <c r="D129" s="21">
        <f t="shared" ca="1" si="36"/>
        <v>6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1</v>
      </c>
      <c r="L129" s="21">
        <v>0</v>
      </c>
      <c r="M129" s="21">
        <v>0</v>
      </c>
      <c r="N129" s="21">
        <v>0</v>
      </c>
      <c r="O129" s="21">
        <f ca="1"/>
        <v>0</v>
      </c>
      <c r="P129" s="21">
        <f ca="1"/>
        <v>0</v>
      </c>
      <c r="Q129" s="21">
        <f ca="1"/>
        <v>0</v>
      </c>
      <c r="R129" s="21">
        <f ca="1"/>
        <v>0</v>
      </c>
      <c r="S129" s="21">
        <f ca="1"/>
        <v>1</v>
      </c>
      <c r="T129" s="21">
        <f ca="1"/>
        <v>0</v>
      </c>
      <c r="U129" s="21">
        <f ca="1"/>
        <v>0</v>
      </c>
      <c r="V129" s="21">
        <f ca="1"/>
        <v>0</v>
      </c>
      <c r="W129" s="21">
        <f ca="1"/>
        <v>0</v>
      </c>
      <c r="X129" s="21">
        <f ca="1"/>
        <v>0</v>
      </c>
      <c r="Y129" s="21">
        <f ca="1"/>
        <v>0</v>
      </c>
      <c r="Z129" s="21">
        <f ca="1"/>
        <v>0</v>
      </c>
      <c r="AA129" s="21">
        <f ca="1"/>
        <v>0</v>
      </c>
      <c r="AB129" s="21">
        <f ca="1"/>
        <v>0</v>
      </c>
      <c r="AC129" s="21">
        <f ca="1"/>
        <v>0</v>
      </c>
      <c r="AD129" s="21">
        <f ca="1"/>
        <v>0</v>
      </c>
      <c r="AE129" s="21">
        <f ca="1"/>
        <v>0</v>
      </c>
      <c r="AF129" s="21">
        <f ca="1"/>
        <v>0</v>
      </c>
      <c r="AG129" s="21">
        <f ca="1"/>
        <v>0</v>
      </c>
      <c r="AH129" s="21">
        <f ca="1"/>
        <v>1</v>
      </c>
      <c r="AI129" s="21">
        <f ca="1"/>
        <v>0</v>
      </c>
      <c r="AJ129" s="21">
        <f ca="1"/>
        <v>0</v>
      </c>
      <c r="AK129" s="21">
        <f ca="1"/>
        <v>0</v>
      </c>
      <c r="AL129" s="21">
        <f ca="1"/>
        <v>0</v>
      </c>
      <c r="AM129" s="21">
        <f ca="1"/>
        <v>0</v>
      </c>
      <c r="AN129" s="21">
        <f ca="1"/>
        <v>0</v>
      </c>
      <c r="AO129" s="21">
        <f ca="1"/>
        <v>0</v>
      </c>
      <c r="AQ129" s="30" t="str">
        <f t="shared" si="37"/>
        <v/>
      </c>
      <c r="AS129" s="8">
        <f ca="1">IF(A129,MMULT(ExpandedModelMatrix ThisRow,ExpandedParameters),MMULT(ModelMatrix ThisRow,Parameters))</f>
        <v>13.000561822530276</v>
      </c>
      <c r="AT129" s="37">
        <f ca="1"/>
        <v>442662.01965601405</v>
      </c>
      <c r="AV129" s="31"/>
      <c r="AW129" s="31" t="b">
        <v>0</v>
      </c>
      <c r="AX129" s="41">
        <f t="shared" si="39"/>
        <v>43</v>
      </c>
      <c r="AY129" s="41">
        <f t="shared" si="40"/>
        <v>72</v>
      </c>
      <c r="AZ129" s="41">
        <v>72</v>
      </c>
      <c r="BC129" s="37" t="str">
        <f ca="1"/>
        <v/>
      </c>
      <c r="BD129" s="37" t="str">
        <f ca="1"/>
        <v/>
      </c>
      <c r="BE129" s="37" t="str">
        <f ca="1"/>
        <v/>
      </c>
      <c r="BF129" s="39" t="str">
        <f ca="1"/>
        <v/>
      </c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</row>
    <row r="130" spans="1:72" x14ac:dyDescent="0.25">
      <c r="A130" s="19" t="b">
        <f t="shared" si="38"/>
        <v>1</v>
      </c>
      <c r="B130" s="19">
        <v>73</v>
      </c>
      <c r="C130" s="21">
        <f t="shared" si="35"/>
        <v>7</v>
      </c>
      <c r="D130" s="21">
        <f t="shared" ca="1" si="36"/>
        <v>7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1</v>
      </c>
      <c r="L130" s="21">
        <v>0</v>
      </c>
      <c r="M130" s="21">
        <v>0</v>
      </c>
      <c r="N130" s="21">
        <v>0</v>
      </c>
      <c r="O130" s="21">
        <f ca="1"/>
        <v>0</v>
      </c>
      <c r="P130" s="21">
        <f ca="1"/>
        <v>0</v>
      </c>
      <c r="Q130" s="21">
        <f ca="1"/>
        <v>0</v>
      </c>
      <c r="R130" s="21">
        <f ca="1"/>
        <v>0</v>
      </c>
      <c r="S130" s="21">
        <f ca="1"/>
        <v>0</v>
      </c>
      <c r="T130" s="21">
        <f ca="1"/>
        <v>1</v>
      </c>
      <c r="U130" s="21">
        <f ca="1"/>
        <v>0</v>
      </c>
      <c r="V130" s="21">
        <f ca="1"/>
        <v>0</v>
      </c>
      <c r="W130" s="21">
        <f ca="1"/>
        <v>0</v>
      </c>
      <c r="X130" s="21">
        <f ca="1"/>
        <v>0</v>
      </c>
      <c r="Y130" s="21">
        <f ca="1"/>
        <v>0</v>
      </c>
      <c r="Z130" s="21">
        <f ca="1"/>
        <v>0</v>
      </c>
      <c r="AA130" s="21">
        <f ca="1"/>
        <v>0</v>
      </c>
      <c r="AB130" s="21">
        <f ca="1"/>
        <v>0</v>
      </c>
      <c r="AC130" s="21">
        <f ca="1"/>
        <v>0</v>
      </c>
      <c r="AD130" s="21">
        <f ca="1"/>
        <v>0</v>
      </c>
      <c r="AE130" s="21">
        <f ca="1"/>
        <v>0</v>
      </c>
      <c r="AF130" s="21">
        <f ca="1"/>
        <v>0</v>
      </c>
      <c r="AG130" s="21">
        <f ca="1"/>
        <v>0</v>
      </c>
      <c r="AH130" s="21">
        <f ca="1"/>
        <v>0</v>
      </c>
      <c r="AI130" s="21">
        <f ca="1"/>
        <v>1</v>
      </c>
      <c r="AJ130" s="21">
        <f ca="1"/>
        <v>0</v>
      </c>
      <c r="AK130" s="21">
        <f ca="1"/>
        <v>0</v>
      </c>
      <c r="AL130" s="21">
        <f ca="1"/>
        <v>0</v>
      </c>
      <c r="AM130" s="21">
        <f ca="1"/>
        <v>0</v>
      </c>
      <c r="AN130" s="21">
        <f ca="1"/>
        <v>0</v>
      </c>
      <c r="AO130" s="21">
        <f ca="1"/>
        <v>0</v>
      </c>
      <c r="AQ130" s="30" t="str">
        <f t="shared" si="37"/>
        <v/>
      </c>
      <c r="AS130" s="8">
        <f ca="1">IF(A130,MMULT(ExpandedModelMatrix ThisRow,ExpandedParameters),MMULT(ModelMatrix ThisRow,Parameters))</f>
        <v>12.892664061018635</v>
      </c>
      <c r="AT130" s="37">
        <f ca="1"/>
        <v>397386.27082968352</v>
      </c>
      <c r="AV130" s="31"/>
      <c r="AW130" s="31" t="b">
        <v>0</v>
      </c>
      <c r="AX130" s="41">
        <f t="shared" si="39"/>
        <v>43</v>
      </c>
      <c r="AY130" s="41">
        <f t="shared" si="40"/>
        <v>73</v>
      </c>
      <c r="AZ130" s="41">
        <v>73</v>
      </c>
      <c r="BC130" s="37" t="str">
        <f ca="1"/>
        <v/>
      </c>
      <c r="BD130" s="37" t="str">
        <f ca="1"/>
        <v/>
      </c>
      <c r="BE130" s="37" t="str">
        <f ca="1"/>
        <v/>
      </c>
      <c r="BF130" s="39" t="str">
        <f ca="1"/>
        <v/>
      </c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</row>
    <row r="131" spans="1:72" x14ac:dyDescent="0.25">
      <c r="A131" s="19" t="b">
        <f t="shared" si="38"/>
        <v>1</v>
      </c>
      <c r="B131" s="19">
        <v>74</v>
      </c>
      <c r="C131" s="21">
        <f t="shared" si="35"/>
        <v>7</v>
      </c>
      <c r="D131" s="21">
        <f t="shared" ca="1" si="36"/>
        <v>8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1</v>
      </c>
      <c r="L131" s="21">
        <v>0</v>
      </c>
      <c r="M131" s="21">
        <v>0</v>
      </c>
      <c r="N131" s="21">
        <v>0</v>
      </c>
      <c r="O131" s="21">
        <f ca="1"/>
        <v>0</v>
      </c>
      <c r="P131" s="21">
        <f ca="1"/>
        <v>0</v>
      </c>
      <c r="Q131" s="21">
        <f ca="1"/>
        <v>0</v>
      </c>
      <c r="R131" s="21">
        <f ca="1"/>
        <v>0</v>
      </c>
      <c r="S131" s="21">
        <f ca="1"/>
        <v>0</v>
      </c>
      <c r="T131" s="21">
        <f ca="1"/>
        <v>0</v>
      </c>
      <c r="U131" s="21">
        <f ca="1"/>
        <v>1</v>
      </c>
      <c r="V131" s="21">
        <f ca="1"/>
        <v>0</v>
      </c>
      <c r="W131" s="21">
        <f ca="1"/>
        <v>0</v>
      </c>
      <c r="X131" s="21">
        <f ca="1"/>
        <v>0</v>
      </c>
      <c r="Y131" s="21">
        <f ca="1"/>
        <v>0</v>
      </c>
      <c r="Z131" s="21">
        <f ca="1"/>
        <v>0</v>
      </c>
      <c r="AA131" s="21">
        <f ca="1"/>
        <v>0</v>
      </c>
      <c r="AB131" s="21">
        <f ca="1"/>
        <v>0</v>
      </c>
      <c r="AC131" s="21">
        <f ca="1"/>
        <v>0</v>
      </c>
      <c r="AD131" s="21">
        <f ca="1"/>
        <v>0</v>
      </c>
      <c r="AE131" s="21">
        <f ca="1"/>
        <v>0</v>
      </c>
      <c r="AF131" s="21">
        <f ca="1"/>
        <v>0</v>
      </c>
      <c r="AG131" s="21">
        <f ca="1"/>
        <v>0</v>
      </c>
      <c r="AH131" s="21">
        <f ca="1"/>
        <v>0</v>
      </c>
      <c r="AI131" s="21">
        <f ca="1"/>
        <v>0</v>
      </c>
      <c r="AJ131" s="21">
        <f ca="1"/>
        <v>1</v>
      </c>
      <c r="AK131" s="21">
        <f ca="1"/>
        <v>0</v>
      </c>
      <c r="AL131" s="21">
        <f ca="1"/>
        <v>0</v>
      </c>
      <c r="AM131" s="21">
        <f ca="1"/>
        <v>0</v>
      </c>
      <c r="AN131" s="21">
        <f ca="1"/>
        <v>0</v>
      </c>
      <c r="AO131" s="21">
        <f ca="1"/>
        <v>0</v>
      </c>
      <c r="AQ131" s="30" t="str">
        <f t="shared" si="37"/>
        <v/>
      </c>
      <c r="AS131" s="8">
        <f ca="1">IF(A131,MMULT(ExpandedModelMatrix ThisRow,ExpandedParameters),MMULT(ModelMatrix ThisRow,Parameters))</f>
        <v>12.507027851316252</v>
      </c>
      <c r="AT131" s="37">
        <f ca="1"/>
        <v>270229.76330666256</v>
      </c>
      <c r="AV131" s="31"/>
      <c r="AW131" s="31" t="b">
        <v>0</v>
      </c>
      <c r="AX131" s="41">
        <f t="shared" si="39"/>
        <v>43</v>
      </c>
      <c r="AY131" s="41">
        <f t="shared" si="40"/>
        <v>74</v>
      </c>
      <c r="AZ131" s="41">
        <v>74</v>
      </c>
      <c r="BC131" s="37" t="str">
        <f ca="1"/>
        <v/>
      </c>
      <c r="BD131" s="37" t="str">
        <f ca="1"/>
        <v/>
      </c>
      <c r="BE131" s="37" t="str">
        <f ca="1"/>
        <v/>
      </c>
      <c r="BF131" s="39" t="str">
        <f ca="1"/>
        <v/>
      </c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</row>
    <row r="132" spans="1:72" x14ac:dyDescent="0.25">
      <c r="A132" s="19" t="b">
        <f t="shared" si="38"/>
        <v>1</v>
      </c>
      <c r="B132" s="19">
        <v>75</v>
      </c>
      <c r="C132" s="21">
        <f t="shared" si="35"/>
        <v>7</v>
      </c>
      <c r="D132" s="21">
        <f t="shared" ca="1" si="36"/>
        <v>9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0</v>
      </c>
      <c r="O132" s="21">
        <f ca="1"/>
        <v>0</v>
      </c>
      <c r="P132" s="21">
        <f ca="1"/>
        <v>0</v>
      </c>
      <c r="Q132" s="21">
        <f ca="1"/>
        <v>0</v>
      </c>
      <c r="R132" s="21">
        <f ca="1"/>
        <v>0</v>
      </c>
      <c r="S132" s="21">
        <f ca="1"/>
        <v>0</v>
      </c>
      <c r="T132" s="21">
        <f ca="1"/>
        <v>0</v>
      </c>
      <c r="U132" s="21">
        <f ca="1"/>
        <v>0</v>
      </c>
      <c r="V132" s="21">
        <f ca="1"/>
        <v>1</v>
      </c>
      <c r="W132" s="21">
        <f ca="1"/>
        <v>0</v>
      </c>
      <c r="X132" s="21">
        <f ca="1"/>
        <v>0</v>
      </c>
      <c r="Y132" s="21">
        <f ca="1"/>
        <v>0</v>
      </c>
      <c r="Z132" s="21">
        <f ca="1"/>
        <v>0</v>
      </c>
      <c r="AA132" s="21">
        <f ca="1"/>
        <v>0</v>
      </c>
      <c r="AB132" s="21">
        <f ca="1"/>
        <v>0</v>
      </c>
      <c r="AC132" s="21">
        <f ca="1"/>
        <v>0</v>
      </c>
      <c r="AD132" s="21">
        <f ca="1"/>
        <v>0</v>
      </c>
      <c r="AE132" s="21">
        <f ca="1"/>
        <v>0</v>
      </c>
      <c r="AF132" s="21">
        <f ca="1"/>
        <v>0</v>
      </c>
      <c r="AG132" s="21">
        <f ca="1"/>
        <v>0</v>
      </c>
      <c r="AH132" s="21">
        <f ca="1"/>
        <v>0</v>
      </c>
      <c r="AI132" s="21">
        <f ca="1"/>
        <v>0</v>
      </c>
      <c r="AJ132" s="21">
        <f ca="1"/>
        <v>0</v>
      </c>
      <c r="AK132" s="21">
        <f ca="1"/>
        <v>1</v>
      </c>
      <c r="AL132" s="21">
        <f ca="1"/>
        <v>0</v>
      </c>
      <c r="AM132" s="21">
        <f ca="1"/>
        <v>0</v>
      </c>
      <c r="AN132" s="21">
        <f ca="1"/>
        <v>0</v>
      </c>
      <c r="AO132" s="21">
        <f ca="1"/>
        <v>0</v>
      </c>
      <c r="AQ132" s="30" t="str">
        <f t="shared" si="37"/>
        <v/>
      </c>
      <c r="AS132" s="8">
        <f ca="1">IF(A132,MMULT(ExpandedModelMatrix ThisRow,ExpandedParameters),MMULT(ModelMatrix ThisRow,Parameters))</f>
        <v>12.786594785862803</v>
      </c>
      <c r="AT132" s="37">
        <f ca="1"/>
        <v>357394.24739141465</v>
      </c>
      <c r="AV132" s="31"/>
      <c r="AW132" s="31" t="b">
        <v>0</v>
      </c>
      <c r="AX132" s="41">
        <f t="shared" si="39"/>
        <v>43</v>
      </c>
      <c r="AY132" s="41">
        <f t="shared" si="40"/>
        <v>75</v>
      </c>
      <c r="AZ132" s="41">
        <v>75</v>
      </c>
      <c r="BC132" s="37" t="str">
        <f ca="1"/>
        <v/>
      </c>
      <c r="BD132" s="37" t="str">
        <f ca="1"/>
        <v/>
      </c>
      <c r="BE132" s="37" t="str">
        <f ca="1"/>
        <v/>
      </c>
      <c r="BF132" s="39" t="str">
        <f ca="1"/>
        <v/>
      </c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</row>
    <row r="133" spans="1:72" x14ac:dyDescent="0.25">
      <c r="A133" s="19" t="b">
        <f t="shared" si="38"/>
        <v>1</v>
      </c>
      <c r="B133" s="19">
        <v>76</v>
      </c>
      <c r="C133" s="21">
        <f t="shared" si="35"/>
        <v>7</v>
      </c>
      <c r="D133" s="21">
        <f t="shared" ca="1" si="36"/>
        <v>10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1</v>
      </c>
      <c r="L133" s="21">
        <v>0</v>
      </c>
      <c r="M133" s="21">
        <v>0</v>
      </c>
      <c r="N133" s="21">
        <v>0</v>
      </c>
      <c r="O133" s="21">
        <f ca="1"/>
        <v>0</v>
      </c>
      <c r="P133" s="21">
        <f ca="1"/>
        <v>0</v>
      </c>
      <c r="Q133" s="21">
        <f ca="1"/>
        <v>0</v>
      </c>
      <c r="R133" s="21">
        <f ca="1"/>
        <v>0</v>
      </c>
      <c r="S133" s="21">
        <f ca="1"/>
        <v>0</v>
      </c>
      <c r="T133" s="21">
        <f ca="1"/>
        <v>0</v>
      </c>
      <c r="U133" s="21">
        <f ca="1"/>
        <v>0</v>
      </c>
      <c r="V133" s="21">
        <f ca="1"/>
        <v>0</v>
      </c>
      <c r="W133" s="21">
        <f ca="1"/>
        <v>1</v>
      </c>
      <c r="X133" s="21">
        <f ca="1"/>
        <v>0</v>
      </c>
      <c r="Y133" s="21">
        <f ca="1"/>
        <v>0</v>
      </c>
      <c r="Z133" s="21">
        <f ca="1"/>
        <v>0</v>
      </c>
      <c r="AA133" s="21">
        <f ca="1"/>
        <v>0</v>
      </c>
      <c r="AB133" s="21">
        <f ca="1"/>
        <v>0</v>
      </c>
      <c r="AC133" s="21">
        <f ca="1"/>
        <v>0</v>
      </c>
      <c r="AD133" s="21">
        <f ca="1"/>
        <v>0</v>
      </c>
      <c r="AE133" s="21">
        <f ca="1"/>
        <v>0</v>
      </c>
      <c r="AF133" s="21">
        <f ca="1"/>
        <v>0</v>
      </c>
      <c r="AG133" s="21">
        <f ca="1"/>
        <v>0</v>
      </c>
      <c r="AH133" s="21">
        <f ca="1"/>
        <v>0</v>
      </c>
      <c r="AI133" s="21">
        <f ca="1"/>
        <v>0</v>
      </c>
      <c r="AJ133" s="21">
        <f ca="1"/>
        <v>0</v>
      </c>
      <c r="AK133" s="21">
        <f ca="1"/>
        <v>0</v>
      </c>
      <c r="AL133" s="21">
        <f ca="1"/>
        <v>1</v>
      </c>
      <c r="AM133" s="21">
        <f ca="1"/>
        <v>0</v>
      </c>
      <c r="AN133" s="21">
        <f ca="1"/>
        <v>0</v>
      </c>
      <c r="AO133" s="21">
        <f ca="1"/>
        <v>0</v>
      </c>
      <c r="AQ133" s="30" t="str">
        <f t="shared" si="37"/>
        <v/>
      </c>
      <c r="AS133" s="8">
        <f ca="1">IF(A133,MMULT(ExpandedModelMatrix ThisRow,ExpandedParameters),MMULT(ModelMatrix ThisRow,Parameters))</f>
        <v>11.262686293774294</v>
      </c>
      <c r="AT133" s="37">
        <f ca="1"/>
        <v>77861.453862976385</v>
      </c>
      <c r="AV133" s="31"/>
      <c r="AW133" s="31" t="b">
        <v>0</v>
      </c>
      <c r="AX133" s="41">
        <f t="shared" si="39"/>
        <v>43</v>
      </c>
      <c r="AY133" s="41">
        <f t="shared" si="40"/>
        <v>76</v>
      </c>
      <c r="AZ133" s="41">
        <v>76</v>
      </c>
      <c r="BC133" s="37" t="str">
        <f ca="1"/>
        <v/>
      </c>
      <c r="BD133" s="37" t="str">
        <f ca="1"/>
        <v/>
      </c>
      <c r="BE133" s="37" t="str">
        <f ca="1"/>
        <v/>
      </c>
      <c r="BF133" s="39" t="str">
        <f ca="1"/>
        <v/>
      </c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</row>
    <row r="134" spans="1:72" x14ac:dyDescent="0.25">
      <c r="A134" s="19" t="b">
        <f t="shared" si="38"/>
        <v>1</v>
      </c>
      <c r="B134" s="19">
        <v>77</v>
      </c>
      <c r="C134" s="21">
        <f t="shared" si="35"/>
        <v>8</v>
      </c>
      <c r="D134" s="21">
        <f t="shared" ca="1" si="36"/>
        <v>4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1</v>
      </c>
      <c r="M134" s="21">
        <v>0</v>
      </c>
      <c r="N134" s="21">
        <v>0</v>
      </c>
      <c r="O134" s="21">
        <f ca="1"/>
        <v>0</v>
      </c>
      <c r="P134" s="21">
        <f ca="1"/>
        <v>0</v>
      </c>
      <c r="Q134" s="21">
        <f ca="1"/>
        <v>0</v>
      </c>
      <c r="R134" s="21">
        <f ca="1"/>
        <v>0</v>
      </c>
      <c r="S134" s="21">
        <f ca="1"/>
        <v>0</v>
      </c>
      <c r="T134" s="21">
        <f ca="1"/>
        <v>0</v>
      </c>
      <c r="U134" s="21">
        <f ca="1"/>
        <v>0</v>
      </c>
      <c r="V134" s="21">
        <f ca="1"/>
        <v>0</v>
      </c>
      <c r="W134" s="21">
        <f ca="1"/>
        <v>0</v>
      </c>
      <c r="X134" s="21">
        <f ca="1"/>
        <v>0</v>
      </c>
      <c r="Y134" s="21">
        <f ca="1"/>
        <v>0</v>
      </c>
      <c r="Z134" s="21">
        <f ca="1"/>
        <v>0</v>
      </c>
      <c r="AA134" s="21">
        <f ca="1"/>
        <v>0</v>
      </c>
      <c r="AB134" s="21">
        <f ca="1"/>
        <v>0</v>
      </c>
      <c r="AC134" s="21">
        <f ca="1"/>
        <v>0</v>
      </c>
      <c r="AD134" s="21">
        <f ca="1"/>
        <v>0</v>
      </c>
      <c r="AE134" s="21">
        <f ca="1"/>
        <v>0</v>
      </c>
      <c r="AF134" s="21">
        <f ca="1"/>
        <v>0</v>
      </c>
      <c r="AG134" s="21">
        <f ca="1"/>
        <v>1</v>
      </c>
      <c r="AH134" s="21">
        <f ca="1"/>
        <v>0</v>
      </c>
      <c r="AI134" s="21">
        <f ca="1"/>
        <v>0</v>
      </c>
      <c r="AJ134" s="21">
        <f ca="1"/>
        <v>0</v>
      </c>
      <c r="AK134" s="21">
        <f ca="1"/>
        <v>0</v>
      </c>
      <c r="AL134" s="21">
        <f ca="1"/>
        <v>0</v>
      </c>
      <c r="AM134" s="21">
        <f ca="1"/>
        <v>0</v>
      </c>
      <c r="AN134" s="21">
        <f ca="1"/>
        <v>0</v>
      </c>
      <c r="AO134" s="21">
        <f ca="1"/>
        <v>0</v>
      </c>
      <c r="AQ134" s="30" t="str">
        <f t="shared" si="37"/>
        <v/>
      </c>
      <c r="AS134" s="8">
        <f ca="1">IF(A134,MMULT(ExpandedModelMatrix ThisRow,ExpandedParameters),MMULT(ModelMatrix ThisRow,Parameters))</f>
        <v>14.182746661993392</v>
      </c>
      <c r="AT134" s="37">
        <f ca="1"/>
        <v>1443738.7514138569</v>
      </c>
      <c r="AV134" s="31"/>
      <c r="AW134" s="31" t="b">
        <v>0</v>
      </c>
      <c r="AX134" s="41">
        <f t="shared" si="39"/>
        <v>43</v>
      </c>
      <c r="AY134" s="41">
        <f t="shared" si="40"/>
        <v>77</v>
      </c>
      <c r="AZ134" s="41">
        <v>77</v>
      </c>
      <c r="BC134" s="37" t="str">
        <f ca="1"/>
        <v/>
      </c>
      <c r="BD134" s="37" t="str">
        <f ca="1"/>
        <v/>
      </c>
      <c r="BE134" s="37" t="str">
        <f ca="1"/>
        <v/>
      </c>
      <c r="BF134" s="39" t="str">
        <f ca="1"/>
        <v/>
      </c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</row>
    <row r="135" spans="1:72" x14ac:dyDescent="0.25">
      <c r="A135" s="19" t="b">
        <f t="shared" si="38"/>
        <v>1</v>
      </c>
      <c r="B135" s="19">
        <v>78</v>
      </c>
      <c r="C135" s="21">
        <f t="shared" si="35"/>
        <v>8</v>
      </c>
      <c r="D135" s="21">
        <f t="shared" ca="1" si="36"/>
        <v>5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1</v>
      </c>
      <c r="M135" s="21">
        <v>0</v>
      </c>
      <c r="N135" s="21">
        <v>0</v>
      </c>
      <c r="O135" s="21">
        <f ca="1"/>
        <v>0</v>
      </c>
      <c r="P135" s="21">
        <f ca="1"/>
        <v>0</v>
      </c>
      <c r="Q135" s="21">
        <f ca="1"/>
        <v>0</v>
      </c>
      <c r="R135" s="21">
        <f ca="1"/>
        <v>1</v>
      </c>
      <c r="S135" s="21">
        <f ca="1"/>
        <v>0</v>
      </c>
      <c r="T135" s="21">
        <f ca="1"/>
        <v>0</v>
      </c>
      <c r="U135" s="21">
        <f ca="1"/>
        <v>0</v>
      </c>
      <c r="V135" s="21">
        <f ca="1"/>
        <v>0</v>
      </c>
      <c r="W135" s="21">
        <f ca="1"/>
        <v>0</v>
      </c>
      <c r="X135" s="21">
        <f ca="1"/>
        <v>0</v>
      </c>
      <c r="Y135" s="21">
        <f ca="1"/>
        <v>0</v>
      </c>
      <c r="Z135" s="21">
        <f ca="1"/>
        <v>0</v>
      </c>
      <c r="AA135" s="21">
        <f ca="1"/>
        <v>0</v>
      </c>
      <c r="AB135" s="21">
        <f ca="1"/>
        <v>0</v>
      </c>
      <c r="AC135" s="21">
        <f ca="1"/>
        <v>0</v>
      </c>
      <c r="AD135" s="21">
        <f ca="1"/>
        <v>0</v>
      </c>
      <c r="AE135" s="21">
        <f ca="1"/>
        <v>0</v>
      </c>
      <c r="AF135" s="21">
        <f ca="1"/>
        <v>0</v>
      </c>
      <c r="AG135" s="21">
        <f ca="1"/>
        <v>0</v>
      </c>
      <c r="AH135" s="21">
        <f ca="1"/>
        <v>1</v>
      </c>
      <c r="AI135" s="21">
        <f ca="1"/>
        <v>0</v>
      </c>
      <c r="AJ135" s="21">
        <f ca="1"/>
        <v>0</v>
      </c>
      <c r="AK135" s="21">
        <f ca="1"/>
        <v>0</v>
      </c>
      <c r="AL135" s="21">
        <f ca="1"/>
        <v>0</v>
      </c>
      <c r="AM135" s="21">
        <f ca="1"/>
        <v>0</v>
      </c>
      <c r="AN135" s="21">
        <f ca="1"/>
        <v>0</v>
      </c>
      <c r="AO135" s="21">
        <f ca="1"/>
        <v>0</v>
      </c>
      <c r="AQ135" s="30" t="str">
        <f t="shared" si="37"/>
        <v/>
      </c>
      <c r="AS135" s="8">
        <f ca="1">IF(A135,MMULT(ExpandedModelMatrix ThisRow,ExpandedParameters),MMULT(ModelMatrix ThisRow,Parameters))</f>
        <v>13.520374503206522</v>
      </c>
      <c r="AT135" s="37">
        <f ca="1"/>
        <v>744430.29729179933</v>
      </c>
      <c r="AV135" s="31"/>
      <c r="AW135" s="31" t="b">
        <v>0</v>
      </c>
      <c r="AX135" s="41">
        <f t="shared" si="39"/>
        <v>43</v>
      </c>
      <c r="AY135" s="41">
        <f t="shared" si="40"/>
        <v>78</v>
      </c>
      <c r="AZ135" s="41">
        <v>78</v>
      </c>
      <c r="BC135" s="37" t="str">
        <f ca="1"/>
        <v/>
      </c>
      <c r="BD135" s="37" t="str">
        <f ca="1"/>
        <v/>
      </c>
      <c r="BE135" s="37" t="str">
        <f ca="1"/>
        <v/>
      </c>
      <c r="BF135" s="39" t="str">
        <f ca="1"/>
        <v/>
      </c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</row>
    <row r="136" spans="1:72" x14ac:dyDescent="0.25">
      <c r="A136" s="19" t="b">
        <f t="shared" si="38"/>
        <v>1</v>
      </c>
      <c r="B136" s="19">
        <v>79</v>
      </c>
      <c r="C136" s="21">
        <f t="shared" si="35"/>
        <v>8</v>
      </c>
      <c r="D136" s="21">
        <f t="shared" ca="1" si="36"/>
        <v>6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0</v>
      </c>
      <c r="O136" s="21">
        <f ca="1"/>
        <v>0</v>
      </c>
      <c r="P136" s="21">
        <f ca="1"/>
        <v>0</v>
      </c>
      <c r="Q136" s="21">
        <f ca="1"/>
        <v>0</v>
      </c>
      <c r="R136" s="21">
        <f ca="1"/>
        <v>0</v>
      </c>
      <c r="S136" s="21">
        <f ca="1"/>
        <v>1</v>
      </c>
      <c r="T136" s="21">
        <f ca="1"/>
        <v>0</v>
      </c>
      <c r="U136" s="21">
        <f ca="1"/>
        <v>0</v>
      </c>
      <c r="V136" s="21">
        <f ca="1"/>
        <v>0</v>
      </c>
      <c r="W136" s="21">
        <f ca="1"/>
        <v>0</v>
      </c>
      <c r="X136" s="21">
        <f ca="1"/>
        <v>0</v>
      </c>
      <c r="Y136" s="21">
        <f ca="1"/>
        <v>0</v>
      </c>
      <c r="Z136" s="21">
        <f ca="1"/>
        <v>0</v>
      </c>
      <c r="AA136" s="21">
        <f ca="1"/>
        <v>0</v>
      </c>
      <c r="AB136" s="21">
        <f ca="1"/>
        <v>0</v>
      </c>
      <c r="AC136" s="21">
        <f ca="1"/>
        <v>0</v>
      </c>
      <c r="AD136" s="21">
        <f ca="1"/>
        <v>0</v>
      </c>
      <c r="AE136" s="21">
        <f ca="1"/>
        <v>0</v>
      </c>
      <c r="AF136" s="21">
        <f ca="1"/>
        <v>0</v>
      </c>
      <c r="AG136" s="21">
        <f ca="1"/>
        <v>0</v>
      </c>
      <c r="AH136" s="21">
        <f ca="1"/>
        <v>0</v>
      </c>
      <c r="AI136" s="21">
        <f ca="1"/>
        <v>1</v>
      </c>
      <c r="AJ136" s="21">
        <f ca="1"/>
        <v>0</v>
      </c>
      <c r="AK136" s="21">
        <f ca="1"/>
        <v>0</v>
      </c>
      <c r="AL136" s="21">
        <f ca="1"/>
        <v>0</v>
      </c>
      <c r="AM136" s="21">
        <f ca="1"/>
        <v>0</v>
      </c>
      <c r="AN136" s="21">
        <f ca="1"/>
        <v>0</v>
      </c>
      <c r="AO136" s="21">
        <f ca="1"/>
        <v>0</v>
      </c>
      <c r="AQ136" s="30" t="str">
        <f t="shared" si="37"/>
        <v/>
      </c>
      <c r="AS136" s="8">
        <f ca="1">IF(A136,MMULT(ExpandedModelMatrix ThisRow,ExpandedParameters),MMULT(ModelMatrix ThisRow,Parameters))</f>
        <v>13.161306917210958</v>
      </c>
      <c r="AT136" s="37">
        <f ca="1"/>
        <v>519855.88983241201</v>
      </c>
      <c r="AV136" s="31"/>
      <c r="AW136" s="31" t="b">
        <v>0</v>
      </c>
      <c r="AX136" s="41">
        <f t="shared" si="39"/>
        <v>43</v>
      </c>
      <c r="AY136" s="41">
        <f t="shared" si="40"/>
        <v>79</v>
      </c>
      <c r="AZ136" s="41">
        <v>79</v>
      </c>
      <c r="BC136" s="37" t="str">
        <f ca="1"/>
        <v/>
      </c>
      <c r="BD136" s="37" t="str">
        <f ca="1"/>
        <v/>
      </c>
      <c r="BE136" s="37" t="str">
        <f ca="1"/>
        <v/>
      </c>
      <c r="BF136" s="39" t="str">
        <f ca="1"/>
        <v/>
      </c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</row>
    <row r="137" spans="1:72" x14ac:dyDescent="0.25">
      <c r="A137" s="19" t="b">
        <f t="shared" si="38"/>
        <v>1</v>
      </c>
      <c r="B137" s="19">
        <v>80</v>
      </c>
      <c r="C137" s="21">
        <f t="shared" si="35"/>
        <v>8</v>
      </c>
      <c r="D137" s="21">
        <f t="shared" ca="1" si="36"/>
        <v>7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1</v>
      </c>
      <c r="M137" s="21">
        <v>0</v>
      </c>
      <c r="N137" s="21">
        <v>0</v>
      </c>
      <c r="O137" s="21">
        <f ca="1"/>
        <v>0</v>
      </c>
      <c r="P137" s="21">
        <f ca="1"/>
        <v>0</v>
      </c>
      <c r="Q137" s="21">
        <f ca="1"/>
        <v>0</v>
      </c>
      <c r="R137" s="21">
        <f ca="1"/>
        <v>0</v>
      </c>
      <c r="S137" s="21">
        <f ca="1"/>
        <v>0</v>
      </c>
      <c r="T137" s="21">
        <f ca="1"/>
        <v>1</v>
      </c>
      <c r="U137" s="21">
        <f ca="1"/>
        <v>0</v>
      </c>
      <c r="V137" s="21">
        <f ca="1"/>
        <v>0</v>
      </c>
      <c r="W137" s="21">
        <f ca="1"/>
        <v>0</v>
      </c>
      <c r="X137" s="21">
        <f ca="1"/>
        <v>0</v>
      </c>
      <c r="Y137" s="21">
        <f ca="1"/>
        <v>0</v>
      </c>
      <c r="Z137" s="21">
        <f ca="1"/>
        <v>0</v>
      </c>
      <c r="AA137" s="21">
        <f ca="1"/>
        <v>0</v>
      </c>
      <c r="AB137" s="21">
        <f ca="1"/>
        <v>0</v>
      </c>
      <c r="AC137" s="21">
        <f ca="1"/>
        <v>0</v>
      </c>
      <c r="AD137" s="21">
        <f ca="1"/>
        <v>0</v>
      </c>
      <c r="AE137" s="21">
        <f ca="1"/>
        <v>0</v>
      </c>
      <c r="AF137" s="21">
        <f ca="1"/>
        <v>0</v>
      </c>
      <c r="AG137" s="21">
        <f ca="1"/>
        <v>0</v>
      </c>
      <c r="AH137" s="21">
        <f ca="1"/>
        <v>0</v>
      </c>
      <c r="AI137" s="21">
        <f ca="1"/>
        <v>0</v>
      </c>
      <c r="AJ137" s="21">
        <f ca="1"/>
        <v>1</v>
      </c>
      <c r="AK137" s="21">
        <f ca="1"/>
        <v>0</v>
      </c>
      <c r="AL137" s="21">
        <f ca="1"/>
        <v>0</v>
      </c>
      <c r="AM137" s="21">
        <f ca="1"/>
        <v>0</v>
      </c>
      <c r="AN137" s="21">
        <f ca="1"/>
        <v>0</v>
      </c>
      <c r="AO137" s="21">
        <f ca="1"/>
        <v>0</v>
      </c>
      <c r="AQ137" s="30" t="str">
        <f t="shared" si="37"/>
        <v/>
      </c>
      <c r="AS137" s="8">
        <f ca="1">IF(A137,MMULT(ExpandedModelMatrix ThisRow,ExpandedParameters),MMULT(ModelMatrix ThisRow,Parameters))</f>
        <v>13.05340915569932</v>
      </c>
      <c r="AT137" s="37">
        <f ca="1"/>
        <v>466684.70358013257</v>
      </c>
      <c r="AV137" s="31"/>
      <c r="AW137" s="31" t="b">
        <v>0</v>
      </c>
      <c r="AX137" s="41">
        <f t="shared" si="39"/>
        <v>43</v>
      </c>
      <c r="AY137" s="41">
        <f t="shared" si="40"/>
        <v>80</v>
      </c>
      <c r="AZ137" s="41">
        <v>80</v>
      </c>
      <c r="BC137" s="37" t="str">
        <f ca="1"/>
        <v/>
      </c>
      <c r="BD137" s="37" t="str">
        <f ca="1"/>
        <v/>
      </c>
      <c r="BE137" s="37" t="str">
        <f ca="1"/>
        <v/>
      </c>
      <c r="BF137" s="39" t="str">
        <f ca="1"/>
        <v/>
      </c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</row>
    <row r="138" spans="1:72" x14ac:dyDescent="0.25">
      <c r="A138" s="19" t="b">
        <f t="shared" si="38"/>
        <v>1</v>
      </c>
      <c r="B138" s="19">
        <v>81</v>
      </c>
      <c r="C138" s="21">
        <f t="shared" si="35"/>
        <v>8</v>
      </c>
      <c r="D138" s="21">
        <f t="shared" ca="1" si="36"/>
        <v>8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1</v>
      </c>
      <c r="M138" s="21">
        <v>0</v>
      </c>
      <c r="N138" s="21">
        <v>0</v>
      </c>
      <c r="O138" s="21">
        <f ca="1"/>
        <v>0</v>
      </c>
      <c r="P138" s="21">
        <f ca="1"/>
        <v>0</v>
      </c>
      <c r="Q138" s="21">
        <f ca="1"/>
        <v>0</v>
      </c>
      <c r="R138" s="21">
        <f ca="1"/>
        <v>0</v>
      </c>
      <c r="S138" s="21">
        <f ca="1"/>
        <v>0</v>
      </c>
      <c r="T138" s="21">
        <f ca="1"/>
        <v>0</v>
      </c>
      <c r="U138" s="21">
        <f ca="1"/>
        <v>1</v>
      </c>
      <c r="V138" s="21">
        <f ca="1"/>
        <v>0</v>
      </c>
      <c r="W138" s="21">
        <f ca="1"/>
        <v>0</v>
      </c>
      <c r="X138" s="21">
        <f ca="1"/>
        <v>0</v>
      </c>
      <c r="Y138" s="21">
        <f ca="1"/>
        <v>0</v>
      </c>
      <c r="Z138" s="21">
        <f ca="1"/>
        <v>0</v>
      </c>
      <c r="AA138" s="21">
        <f ca="1"/>
        <v>0</v>
      </c>
      <c r="AB138" s="21">
        <f ca="1"/>
        <v>0</v>
      </c>
      <c r="AC138" s="21">
        <f ca="1"/>
        <v>0</v>
      </c>
      <c r="AD138" s="21">
        <f ca="1"/>
        <v>0</v>
      </c>
      <c r="AE138" s="21">
        <f ca="1"/>
        <v>0</v>
      </c>
      <c r="AF138" s="21">
        <f ca="1"/>
        <v>0</v>
      </c>
      <c r="AG138" s="21">
        <f ca="1"/>
        <v>0</v>
      </c>
      <c r="AH138" s="21">
        <f ca="1"/>
        <v>0</v>
      </c>
      <c r="AI138" s="21">
        <f ca="1"/>
        <v>0</v>
      </c>
      <c r="AJ138" s="21">
        <f ca="1"/>
        <v>0</v>
      </c>
      <c r="AK138" s="21">
        <f ca="1"/>
        <v>1</v>
      </c>
      <c r="AL138" s="21">
        <f ca="1"/>
        <v>0</v>
      </c>
      <c r="AM138" s="21">
        <f ca="1"/>
        <v>0</v>
      </c>
      <c r="AN138" s="21">
        <f ca="1"/>
        <v>0</v>
      </c>
      <c r="AO138" s="21">
        <f ca="1"/>
        <v>0</v>
      </c>
      <c r="AQ138" s="30" t="str">
        <f t="shared" si="37"/>
        <v/>
      </c>
      <c r="AS138" s="8">
        <f ca="1">IF(A138,MMULT(ExpandedModelMatrix ThisRow,ExpandedParameters),MMULT(ModelMatrix ThisRow,Parameters))</f>
        <v>12.66777294599693</v>
      </c>
      <c r="AT138" s="37">
        <f ca="1"/>
        <v>317353.93556499819</v>
      </c>
      <c r="AV138" s="31"/>
      <c r="AW138" s="31" t="b">
        <v>0</v>
      </c>
      <c r="AX138" s="41">
        <f t="shared" si="39"/>
        <v>43</v>
      </c>
      <c r="AY138" s="41">
        <f t="shared" si="40"/>
        <v>81</v>
      </c>
      <c r="AZ138" s="41">
        <v>81</v>
      </c>
      <c r="BC138" s="37" t="str">
        <f ca="1"/>
        <v/>
      </c>
      <c r="BD138" s="37" t="str">
        <f ca="1"/>
        <v/>
      </c>
      <c r="BE138" s="37" t="str">
        <f ca="1"/>
        <v/>
      </c>
      <c r="BF138" s="39" t="str">
        <f ca="1"/>
        <v/>
      </c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</row>
    <row r="139" spans="1:72" x14ac:dyDescent="0.25">
      <c r="A139" s="19" t="b">
        <f t="shared" si="38"/>
        <v>1</v>
      </c>
      <c r="B139" s="19">
        <v>82</v>
      </c>
      <c r="C139" s="21">
        <f t="shared" si="35"/>
        <v>8</v>
      </c>
      <c r="D139" s="21">
        <f t="shared" ca="1" si="36"/>
        <v>9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1</v>
      </c>
      <c r="M139" s="21">
        <v>0</v>
      </c>
      <c r="N139" s="21">
        <v>0</v>
      </c>
      <c r="O139" s="21">
        <f ca="1"/>
        <v>0</v>
      </c>
      <c r="P139" s="21">
        <f ca="1"/>
        <v>0</v>
      </c>
      <c r="Q139" s="21">
        <f ca="1"/>
        <v>0</v>
      </c>
      <c r="R139" s="21">
        <f ca="1"/>
        <v>0</v>
      </c>
      <c r="S139" s="21">
        <f ca="1"/>
        <v>0</v>
      </c>
      <c r="T139" s="21">
        <f ca="1"/>
        <v>0</v>
      </c>
      <c r="U139" s="21">
        <f ca="1"/>
        <v>0</v>
      </c>
      <c r="V139" s="21">
        <f ca="1"/>
        <v>1</v>
      </c>
      <c r="W139" s="21">
        <f ca="1"/>
        <v>0</v>
      </c>
      <c r="X139" s="21">
        <f ca="1"/>
        <v>0</v>
      </c>
      <c r="Y139" s="21">
        <f ca="1"/>
        <v>0</v>
      </c>
      <c r="Z139" s="21">
        <f ca="1"/>
        <v>0</v>
      </c>
      <c r="AA139" s="21">
        <f ca="1"/>
        <v>0</v>
      </c>
      <c r="AB139" s="21">
        <f ca="1"/>
        <v>0</v>
      </c>
      <c r="AC139" s="21">
        <f ca="1"/>
        <v>0</v>
      </c>
      <c r="AD139" s="21">
        <f ca="1"/>
        <v>0</v>
      </c>
      <c r="AE139" s="21">
        <f ca="1"/>
        <v>0</v>
      </c>
      <c r="AF139" s="21">
        <f ca="1"/>
        <v>0</v>
      </c>
      <c r="AG139" s="21">
        <f ca="1"/>
        <v>0</v>
      </c>
      <c r="AH139" s="21">
        <f ca="1"/>
        <v>0</v>
      </c>
      <c r="AI139" s="21">
        <f ca="1"/>
        <v>0</v>
      </c>
      <c r="AJ139" s="21">
        <f ca="1"/>
        <v>0</v>
      </c>
      <c r="AK139" s="21">
        <f ca="1"/>
        <v>0</v>
      </c>
      <c r="AL139" s="21">
        <f ca="1"/>
        <v>1</v>
      </c>
      <c r="AM139" s="21">
        <f ca="1"/>
        <v>0</v>
      </c>
      <c r="AN139" s="21">
        <f ca="1"/>
        <v>0</v>
      </c>
      <c r="AO139" s="21">
        <f ca="1"/>
        <v>0</v>
      </c>
      <c r="AQ139" s="30" t="str">
        <f t="shared" si="37"/>
        <v/>
      </c>
      <c r="AS139" s="8">
        <f ca="1">IF(A139,MMULT(ExpandedModelMatrix ThisRow,ExpandedParameters),MMULT(ModelMatrix ThisRow,Parameters))</f>
        <v>12.947339880543488</v>
      </c>
      <c r="AT139" s="37">
        <f ca="1"/>
        <v>419718.64819807006</v>
      </c>
      <c r="AV139" s="31"/>
      <c r="AW139" s="31" t="b">
        <v>0</v>
      </c>
      <c r="AX139" s="41">
        <f t="shared" si="39"/>
        <v>43</v>
      </c>
      <c r="AY139" s="41">
        <f t="shared" si="40"/>
        <v>82</v>
      </c>
      <c r="AZ139" s="41">
        <v>82</v>
      </c>
      <c r="BC139" s="37" t="str">
        <f ca="1"/>
        <v/>
      </c>
      <c r="BD139" s="37" t="str">
        <f ca="1"/>
        <v/>
      </c>
      <c r="BE139" s="37" t="str">
        <f ca="1"/>
        <v/>
      </c>
      <c r="BF139" s="39" t="str">
        <f ca="1"/>
        <v/>
      </c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</row>
    <row r="140" spans="1:72" x14ac:dyDescent="0.25">
      <c r="A140" s="19" t="b">
        <f t="shared" si="38"/>
        <v>1</v>
      </c>
      <c r="B140" s="19">
        <v>83</v>
      </c>
      <c r="C140" s="21">
        <f t="shared" si="35"/>
        <v>8</v>
      </c>
      <c r="D140" s="21">
        <f t="shared" ca="1" si="36"/>
        <v>10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1</v>
      </c>
      <c r="M140" s="21">
        <v>0</v>
      </c>
      <c r="N140" s="21">
        <v>0</v>
      </c>
      <c r="O140" s="21">
        <f ca="1"/>
        <v>0</v>
      </c>
      <c r="P140" s="21">
        <f ca="1"/>
        <v>0</v>
      </c>
      <c r="Q140" s="21">
        <f ca="1"/>
        <v>0</v>
      </c>
      <c r="R140" s="21">
        <f ca="1"/>
        <v>0</v>
      </c>
      <c r="S140" s="21">
        <f ca="1"/>
        <v>0</v>
      </c>
      <c r="T140" s="21">
        <f ca="1"/>
        <v>0</v>
      </c>
      <c r="U140" s="21">
        <f ca="1"/>
        <v>0</v>
      </c>
      <c r="V140" s="21">
        <f ca="1"/>
        <v>0</v>
      </c>
      <c r="W140" s="21">
        <f ca="1"/>
        <v>1</v>
      </c>
      <c r="X140" s="21">
        <f ca="1"/>
        <v>0</v>
      </c>
      <c r="Y140" s="21">
        <f ca="1"/>
        <v>0</v>
      </c>
      <c r="Z140" s="21">
        <f ca="1"/>
        <v>0</v>
      </c>
      <c r="AA140" s="21">
        <f ca="1"/>
        <v>0</v>
      </c>
      <c r="AB140" s="21">
        <f ca="1"/>
        <v>0</v>
      </c>
      <c r="AC140" s="21">
        <f ca="1"/>
        <v>0</v>
      </c>
      <c r="AD140" s="21">
        <f ca="1"/>
        <v>0</v>
      </c>
      <c r="AE140" s="21">
        <f ca="1"/>
        <v>0</v>
      </c>
      <c r="AF140" s="21">
        <f ca="1"/>
        <v>0</v>
      </c>
      <c r="AG140" s="21">
        <f ca="1"/>
        <v>0</v>
      </c>
      <c r="AH140" s="21">
        <f ca="1"/>
        <v>0</v>
      </c>
      <c r="AI140" s="21">
        <f ca="1"/>
        <v>0</v>
      </c>
      <c r="AJ140" s="21">
        <f ca="1"/>
        <v>0</v>
      </c>
      <c r="AK140" s="21">
        <f ca="1"/>
        <v>0</v>
      </c>
      <c r="AL140" s="21">
        <f ca="1"/>
        <v>0</v>
      </c>
      <c r="AM140" s="21">
        <f ca="1"/>
        <v>1</v>
      </c>
      <c r="AN140" s="21">
        <f ca="1"/>
        <v>0</v>
      </c>
      <c r="AO140" s="21">
        <f ca="1"/>
        <v>0</v>
      </c>
      <c r="AQ140" s="30" t="str">
        <f t="shared" si="37"/>
        <v/>
      </c>
      <c r="AS140" s="8">
        <f ca="1">IF(A140,MMULT(ExpandedModelMatrix ThisRow,ExpandedParameters),MMULT(ModelMatrix ThisRow,Parameters))</f>
        <v>11.423431388454986</v>
      </c>
      <c r="AT140" s="37">
        <f ca="1"/>
        <v>91439.368150529772</v>
      </c>
      <c r="AV140" s="31"/>
      <c r="AW140" s="31" t="b">
        <v>0</v>
      </c>
      <c r="AX140" s="41">
        <f t="shared" si="39"/>
        <v>43</v>
      </c>
      <c r="AY140" s="41">
        <f t="shared" si="40"/>
        <v>83</v>
      </c>
      <c r="AZ140" s="41">
        <v>83</v>
      </c>
      <c r="BC140" s="37" t="str">
        <f ca="1"/>
        <v/>
      </c>
      <c r="BD140" s="37" t="str">
        <f ca="1"/>
        <v/>
      </c>
      <c r="BE140" s="37" t="str">
        <f ca="1"/>
        <v/>
      </c>
      <c r="BF140" s="39" t="str">
        <f ca="1"/>
        <v/>
      </c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</row>
    <row r="141" spans="1:72" x14ac:dyDescent="0.25">
      <c r="A141" s="19" t="b">
        <f t="shared" si="38"/>
        <v>1</v>
      </c>
      <c r="B141" s="19">
        <v>84</v>
      </c>
      <c r="C141" s="21">
        <f t="shared" si="35"/>
        <v>9</v>
      </c>
      <c r="D141" s="21">
        <f t="shared" ca="1" si="36"/>
        <v>3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1</v>
      </c>
      <c r="N141" s="21">
        <v>0</v>
      </c>
      <c r="O141" s="21">
        <f ca="1"/>
        <v>0</v>
      </c>
      <c r="P141" s="21">
        <f ca="1"/>
        <v>0</v>
      </c>
      <c r="Q141" s="21">
        <f ca="1"/>
        <v>1</v>
      </c>
      <c r="R141" s="21">
        <f ca="1"/>
        <v>0</v>
      </c>
      <c r="S141" s="21">
        <f ca="1"/>
        <v>0</v>
      </c>
      <c r="T141" s="21">
        <f ca="1"/>
        <v>0</v>
      </c>
      <c r="U141" s="21">
        <f ca="1"/>
        <v>0</v>
      </c>
      <c r="V141" s="21">
        <f ca="1"/>
        <v>0</v>
      </c>
      <c r="W141" s="21">
        <f ca="1"/>
        <v>0</v>
      </c>
      <c r="X141" s="21">
        <f ca="1"/>
        <v>0</v>
      </c>
      <c r="Y141" s="21">
        <f ca="1"/>
        <v>0</v>
      </c>
      <c r="Z141" s="21">
        <f ca="1"/>
        <v>0</v>
      </c>
      <c r="AA141" s="21">
        <f ca="1"/>
        <v>0</v>
      </c>
      <c r="AB141" s="21">
        <f ca="1"/>
        <v>0</v>
      </c>
      <c r="AC141" s="21">
        <f ca="1"/>
        <v>0</v>
      </c>
      <c r="AD141" s="21">
        <f ca="1"/>
        <v>0</v>
      </c>
      <c r="AE141" s="21">
        <f ca="1"/>
        <v>0</v>
      </c>
      <c r="AF141" s="21">
        <f ca="1"/>
        <v>0</v>
      </c>
      <c r="AG141" s="21">
        <f ca="1"/>
        <v>1</v>
      </c>
      <c r="AH141" s="21">
        <f ca="1"/>
        <v>0</v>
      </c>
      <c r="AI141" s="21">
        <f ca="1"/>
        <v>0</v>
      </c>
      <c r="AJ141" s="21">
        <f ca="1"/>
        <v>0</v>
      </c>
      <c r="AK141" s="21">
        <f ca="1"/>
        <v>0</v>
      </c>
      <c r="AL141" s="21">
        <f ca="1"/>
        <v>0</v>
      </c>
      <c r="AM141" s="21">
        <f ca="1"/>
        <v>0</v>
      </c>
      <c r="AN141" s="21">
        <f ca="1"/>
        <v>0</v>
      </c>
      <c r="AO141" s="21">
        <f ca="1"/>
        <v>0</v>
      </c>
      <c r="AQ141" s="30" t="str">
        <f t="shared" si="37"/>
        <v/>
      </c>
      <c r="AS141" s="8">
        <f ca="1">IF(A141,MMULT(ExpandedModelMatrix ThisRow,ExpandedParameters),MMULT(ModelMatrix ThisRow,Parameters))</f>
        <v>13.859410419530636</v>
      </c>
      <c r="AT141" s="37">
        <f ca="1"/>
        <v>1044877.7172314592</v>
      </c>
      <c r="AV141" s="31"/>
      <c r="AW141" s="31" t="b">
        <v>0</v>
      </c>
      <c r="AX141" s="41">
        <f t="shared" si="39"/>
        <v>43</v>
      </c>
      <c r="AY141" s="41">
        <f t="shared" si="40"/>
        <v>84</v>
      </c>
      <c r="AZ141" s="41">
        <v>84</v>
      </c>
      <c r="BC141" s="37" t="str">
        <f ca="1"/>
        <v/>
      </c>
      <c r="BD141" s="37" t="str">
        <f ca="1"/>
        <v/>
      </c>
      <c r="BE141" s="37" t="str">
        <f ca="1"/>
        <v/>
      </c>
      <c r="BF141" s="39" t="str">
        <f ca="1"/>
        <v/>
      </c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</row>
    <row r="142" spans="1:72" x14ac:dyDescent="0.25">
      <c r="A142" s="19" t="b">
        <f t="shared" si="38"/>
        <v>1</v>
      </c>
      <c r="B142" s="19">
        <v>85</v>
      </c>
      <c r="C142" s="21">
        <f t="shared" si="35"/>
        <v>9</v>
      </c>
      <c r="D142" s="21">
        <f t="shared" ca="1" si="36"/>
        <v>4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1</v>
      </c>
      <c r="N142" s="21">
        <v>0</v>
      </c>
      <c r="O142" s="21">
        <f ca="1"/>
        <v>0</v>
      </c>
      <c r="P142" s="21">
        <f ca="1"/>
        <v>0</v>
      </c>
      <c r="Q142" s="21">
        <f ca="1"/>
        <v>0</v>
      </c>
      <c r="R142" s="21">
        <f ca="1"/>
        <v>0</v>
      </c>
      <c r="S142" s="21">
        <f ca="1"/>
        <v>0</v>
      </c>
      <c r="T142" s="21">
        <f ca="1"/>
        <v>0</v>
      </c>
      <c r="U142" s="21">
        <f ca="1"/>
        <v>0</v>
      </c>
      <c r="V142" s="21">
        <f ca="1"/>
        <v>0</v>
      </c>
      <c r="W142" s="21">
        <f ca="1"/>
        <v>0</v>
      </c>
      <c r="X142" s="21">
        <f ca="1"/>
        <v>0</v>
      </c>
      <c r="Y142" s="21">
        <f ca="1"/>
        <v>0</v>
      </c>
      <c r="Z142" s="21">
        <f ca="1"/>
        <v>0</v>
      </c>
      <c r="AA142" s="21">
        <f ca="1"/>
        <v>0</v>
      </c>
      <c r="AB142" s="21">
        <f ca="1"/>
        <v>0</v>
      </c>
      <c r="AC142" s="21">
        <f ca="1"/>
        <v>0</v>
      </c>
      <c r="AD142" s="21">
        <f ca="1"/>
        <v>0</v>
      </c>
      <c r="AE142" s="21">
        <f ca="1"/>
        <v>0</v>
      </c>
      <c r="AF142" s="21">
        <f ca="1"/>
        <v>0</v>
      </c>
      <c r="AG142" s="21">
        <f ca="1"/>
        <v>0</v>
      </c>
      <c r="AH142" s="21">
        <f ca="1"/>
        <v>1</v>
      </c>
      <c r="AI142" s="21">
        <f ca="1"/>
        <v>0</v>
      </c>
      <c r="AJ142" s="21">
        <f ca="1"/>
        <v>0</v>
      </c>
      <c r="AK142" s="21">
        <f ca="1"/>
        <v>0</v>
      </c>
      <c r="AL142" s="21">
        <f ca="1"/>
        <v>0</v>
      </c>
      <c r="AM142" s="21">
        <f ca="1"/>
        <v>0</v>
      </c>
      <c r="AN142" s="21">
        <f ca="1"/>
        <v>0</v>
      </c>
      <c r="AO142" s="21">
        <f ca="1"/>
        <v>0</v>
      </c>
      <c r="AQ142" s="30" t="str">
        <f t="shared" si="37"/>
        <v/>
      </c>
      <c r="AS142" s="8">
        <f ca="1">IF(A142,MMULT(ExpandedModelMatrix ThisRow,ExpandedParameters),MMULT(ModelMatrix ThisRow,Parameters))</f>
        <v>13.923806450678438</v>
      </c>
      <c r="AT142" s="37">
        <f ca="1"/>
        <v>1114377.4327711998</v>
      </c>
      <c r="AV142" s="31"/>
      <c r="AW142" s="31" t="b">
        <v>0</v>
      </c>
      <c r="AX142" s="41">
        <f t="shared" si="39"/>
        <v>43</v>
      </c>
      <c r="AY142" s="41">
        <f t="shared" si="40"/>
        <v>85</v>
      </c>
      <c r="AZ142" s="41">
        <v>85</v>
      </c>
      <c r="BC142" s="37" t="str">
        <f ca="1"/>
        <v/>
      </c>
      <c r="BD142" s="37" t="str">
        <f ca="1"/>
        <v/>
      </c>
      <c r="BE142" s="37" t="str">
        <f ca="1"/>
        <v/>
      </c>
      <c r="BF142" s="39" t="str">
        <f ca="1"/>
        <v/>
      </c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</row>
    <row r="143" spans="1:72" x14ac:dyDescent="0.25">
      <c r="A143" s="19" t="b">
        <f t="shared" si="38"/>
        <v>1</v>
      </c>
      <c r="B143" s="19">
        <v>86</v>
      </c>
      <c r="C143" s="21">
        <f t="shared" si="35"/>
        <v>9</v>
      </c>
      <c r="D143" s="21">
        <f t="shared" ca="1" si="36"/>
        <v>5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1</v>
      </c>
      <c r="N143" s="21">
        <v>0</v>
      </c>
      <c r="O143" s="21">
        <f ca="1"/>
        <v>0</v>
      </c>
      <c r="P143" s="21">
        <f ca="1"/>
        <v>0</v>
      </c>
      <c r="Q143" s="21">
        <f ca="1"/>
        <v>0</v>
      </c>
      <c r="R143" s="21">
        <f ca="1"/>
        <v>1</v>
      </c>
      <c r="S143" s="21">
        <f ca="1"/>
        <v>0</v>
      </c>
      <c r="T143" s="21">
        <f ca="1"/>
        <v>0</v>
      </c>
      <c r="U143" s="21">
        <f ca="1"/>
        <v>0</v>
      </c>
      <c r="V143" s="21">
        <f ca="1"/>
        <v>0</v>
      </c>
      <c r="W143" s="21">
        <f ca="1"/>
        <v>0</v>
      </c>
      <c r="X143" s="21">
        <f ca="1"/>
        <v>0</v>
      </c>
      <c r="Y143" s="21">
        <f ca="1"/>
        <v>0</v>
      </c>
      <c r="Z143" s="21">
        <f ca="1"/>
        <v>0</v>
      </c>
      <c r="AA143" s="21">
        <f ca="1"/>
        <v>0</v>
      </c>
      <c r="AB143" s="21">
        <f ca="1"/>
        <v>0</v>
      </c>
      <c r="AC143" s="21">
        <f ca="1"/>
        <v>0</v>
      </c>
      <c r="AD143" s="21">
        <f ca="1"/>
        <v>0</v>
      </c>
      <c r="AE143" s="21">
        <f ca="1"/>
        <v>0</v>
      </c>
      <c r="AF143" s="21">
        <f ca="1"/>
        <v>0</v>
      </c>
      <c r="AG143" s="21">
        <f ca="1"/>
        <v>0</v>
      </c>
      <c r="AH143" s="21">
        <f ca="1"/>
        <v>0</v>
      </c>
      <c r="AI143" s="21">
        <f ca="1"/>
        <v>1</v>
      </c>
      <c r="AJ143" s="21">
        <f ca="1"/>
        <v>0</v>
      </c>
      <c r="AK143" s="21">
        <f ca="1"/>
        <v>0</v>
      </c>
      <c r="AL143" s="21">
        <f ca="1"/>
        <v>0</v>
      </c>
      <c r="AM143" s="21">
        <f ca="1"/>
        <v>0</v>
      </c>
      <c r="AN143" s="21">
        <f ca="1"/>
        <v>0</v>
      </c>
      <c r="AO143" s="21">
        <f ca="1"/>
        <v>0</v>
      </c>
      <c r="AQ143" s="30" t="str">
        <f t="shared" si="37"/>
        <v/>
      </c>
      <c r="AS143" s="8">
        <f ca="1">IF(A143,MMULT(ExpandedModelMatrix ThisRow,ExpandedParameters),MMULT(ModelMatrix ThisRow,Parameters))</f>
        <v>13.261434291891568</v>
      </c>
      <c r="AT143" s="37">
        <f ca="1"/>
        <v>574602.79621969711</v>
      </c>
      <c r="AV143" s="31"/>
      <c r="AW143" s="31" t="b">
        <v>0</v>
      </c>
      <c r="AX143" s="41">
        <f t="shared" si="39"/>
        <v>43</v>
      </c>
      <c r="AY143" s="41">
        <f t="shared" si="40"/>
        <v>86</v>
      </c>
      <c r="AZ143" s="41">
        <v>86</v>
      </c>
      <c r="BC143" s="37" t="str">
        <f ca="1"/>
        <v/>
      </c>
      <c r="BD143" s="37" t="str">
        <f ca="1"/>
        <v/>
      </c>
      <c r="BE143" s="37" t="str">
        <f ca="1"/>
        <v/>
      </c>
      <c r="BF143" s="39" t="str">
        <f ca="1"/>
        <v/>
      </c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</row>
    <row r="144" spans="1:72" x14ac:dyDescent="0.25">
      <c r="A144" s="19" t="b">
        <f t="shared" si="38"/>
        <v>1</v>
      </c>
      <c r="B144" s="19">
        <v>87</v>
      </c>
      <c r="C144" s="21">
        <f t="shared" si="35"/>
        <v>9</v>
      </c>
      <c r="D144" s="21">
        <f t="shared" ca="1" si="36"/>
        <v>6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1</v>
      </c>
      <c r="N144" s="21">
        <v>0</v>
      </c>
      <c r="O144" s="21">
        <f ca="1"/>
        <v>0</v>
      </c>
      <c r="P144" s="21">
        <f ca="1"/>
        <v>0</v>
      </c>
      <c r="Q144" s="21">
        <f ca="1"/>
        <v>0</v>
      </c>
      <c r="R144" s="21">
        <f ca="1"/>
        <v>0</v>
      </c>
      <c r="S144" s="21">
        <f ca="1"/>
        <v>1</v>
      </c>
      <c r="T144" s="21">
        <f ca="1"/>
        <v>0</v>
      </c>
      <c r="U144" s="21">
        <f ca="1"/>
        <v>0</v>
      </c>
      <c r="V144" s="21">
        <f ca="1"/>
        <v>0</v>
      </c>
      <c r="W144" s="21">
        <f ca="1"/>
        <v>0</v>
      </c>
      <c r="X144" s="21">
        <f ca="1"/>
        <v>0</v>
      </c>
      <c r="Y144" s="21">
        <f ca="1"/>
        <v>0</v>
      </c>
      <c r="Z144" s="21">
        <f ca="1"/>
        <v>0</v>
      </c>
      <c r="AA144" s="21">
        <f ca="1"/>
        <v>0</v>
      </c>
      <c r="AB144" s="21">
        <f ca="1"/>
        <v>0</v>
      </c>
      <c r="AC144" s="21">
        <f ca="1"/>
        <v>0</v>
      </c>
      <c r="AD144" s="21">
        <f ca="1"/>
        <v>0</v>
      </c>
      <c r="AE144" s="21">
        <f ca="1"/>
        <v>0</v>
      </c>
      <c r="AF144" s="21">
        <f ca="1"/>
        <v>0</v>
      </c>
      <c r="AG144" s="21">
        <f ca="1"/>
        <v>0</v>
      </c>
      <c r="AH144" s="21">
        <f ca="1"/>
        <v>0</v>
      </c>
      <c r="AI144" s="21">
        <f ca="1"/>
        <v>0</v>
      </c>
      <c r="AJ144" s="21">
        <f ca="1"/>
        <v>1</v>
      </c>
      <c r="AK144" s="21">
        <f ca="1"/>
        <v>0</v>
      </c>
      <c r="AL144" s="21">
        <f ca="1"/>
        <v>0</v>
      </c>
      <c r="AM144" s="21">
        <f ca="1"/>
        <v>0</v>
      </c>
      <c r="AN144" s="21">
        <f ca="1"/>
        <v>0</v>
      </c>
      <c r="AO144" s="21">
        <f ca="1"/>
        <v>0</v>
      </c>
      <c r="AQ144" s="30" t="str">
        <f t="shared" si="37"/>
        <v/>
      </c>
      <c r="AS144" s="8">
        <f ca="1">IF(A144,MMULT(ExpandedModelMatrix ThisRow,ExpandedParameters),MMULT(ModelMatrix ThisRow,Parameters))</f>
        <v>12.902366705896007</v>
      </c>
      <c r="AT144" s="37">
        <f ca="1"/>
        <v>401260.73457203241</v>
      </c>
      <c r="AV144" s="31"/>
      <c r="AW144" s="31" t="b">
        <v>0</v>
      </c>
      <c r="AX144" s="41">
        <f t="shared" si="39"/>
        <v>43</v>
      </c>
      <c r="AY144" s="41">
        <f t="shared" si="40"/>
        <v>87</v>
      </c>
      <c r="AZ144" s="41">
        <v>87</v>
      </c>
      <c r="BC144" s="37" t="str">
        <f ca="1"/>
        <v/>
      </c>
      <c r="BD144" s="37" t="str">
        <f ca="1"/>
        <v/>
      </c>
      <c r="BE144" s="37" t="str">
        <f ca="1"/>
        <v/>
      </c>
      <c r="BF144" s="39" t="str">
        <f ca="1"/>
        <v/>
      </c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</row>
    <row r="145" spans="1:72" x14ac:dyDescent="0.25">
      <c r="A145" s="19" t="b">
        <f t="shared" si="38"/>
        <v>1</v>
      </c>
      <c r="B145" s="19">
        <v>88</v>
      </c>
      <c r="C145" s="21">
        <f t="shared" si="35"/>
        <v>9</v>
      </c>
      <c r="D145" s="21">
        <f t="shared" ca="1" si="36"/>
        <v>7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1</v>
      </c>
      <c r="N145" s="21">
        <v>0</v>
      </c>
      <c r="O145" s="21">
        <f ca="1"/>
        <v>0</v>
      </c>
      <c r="P145" s="21">
        <f ca="1"/>
        <v>0</v>
      </c>
      <c r="Q145" s="21">
        <f ca="1"/>
        <v>0</v>
      </c>
      <c r="R145" s="21">
        <f ca="1"/>
        <v>0</v>
      </c>
      <c r="S145" s="21">
        <f ca="1"/>
        <v>0</v>
      </c>
      <c r="T145" s="21">
        <f ca="1"/>
        <v>1</v>
      </c>
      <c r="U145" s="21">
        <f ca="1"/>
        <v>0</v>
      </c>
      <c r="V145" s="21">
        <f ca="1"/>
        <v>0</v>
      </c>
      <c r="W145" s="21">
        <f ca="1"/>
        <v>0</v>
      </c>
      <c r="X145" s="21">
        <f ca="1"/>
        <v>0</v>
      </c>
      <c r="Y145" s="21">
        <f ca="1"/>
        <v>0</v>
      </c>
      <c r="Z145" s="21">
        <f ca="1"/>
        <v>0</v>
      </c>
      <c r="AA145" s="21">
        <f ca="1"/>
        <v>0</v>
      </c>
      <c r="AB145" s="21">
        <f ca="1"/>
        <v>0</v>
      </c>
      <c r="AC145" s="21">
        <f ca="1"/>
        <v>0</v>
      </c>
      <c r="AD145" s="21">
        <f ca="1"/>
        <v>0</v>
      </c>
      <c r="AE145" s="21">
        <f ca="1"/>
        <v>0</v>
      </c>
      <c r="AF145" s="21">
        <f ca="1"/>
        <v>0</v>
      </c>
      <c r="AG145" s="21">
        <f ca="1"/>
        <v>0</v>
      </c>
      <c r="AH145" s="21">
        <f ca="1"/>
        <v>0</v>
      </c>
      <c r="AI145" s="21">
        <f ca="1"/>
        <v>0</v>
      </c>
      <c r="AJ145" s="21">
        <f ca="1"/>
        <v>0</v>
      </c>
      <c r="AK145" s="21">
        <f ca="1"/>
        <v>1</v>
      </c>
      <c r="AL145" s="21">
        <f ca="1"/>
        <v>0</v>
      </c>
      <c r="AM145" s="21">
        <f ca="1"/>
        <v>0</v>
      </c>
      <c r="AN145" s="21">
        <f ca="1"/>
        <v>0</v>
      </c>
      <c r="AO145" s="21">
        <f ca="1"/>
        <v>0</v>
      </c>
      <c r="AQ145" s="30" t="str">
        <f t="shared" si="37"/>
        <v/>
      </c>
      <c r="AS145" s="8">
        <f ca="1">IF(A145,MMULT(ExpandedModelMatrix ThisRow,ExpandedParameters),MMULT(ModelMatrix ThisRow,Parameters))</f>
        <v>12.794468944384363</v>
      </c>
      <c r="AT145" s="37">
        <f ca="1"/>
        <v>360219.53513398167</v>
      </c>
      <c r="AV145" s="31"/>
      <c r="AW145" s="31" t="b">
        <v>0</v>
      </c>
      <c r="AX145" s="41">
        <f t="shared" si="39"/>
        <v>43</v>
      </c>
      <c r="AY145" s="41">
        <f t="shared" si="40"/>
        <v>88</v>
      </c>
      <c r="AZ145" s="41">
        <v>88</v>
      </c>
      <c r="BC145" s="37" t="str">
        <f ca="1"/>
        <v/>
      </c>
      <c r="BD145" s="37" t="str">
        <f ca="1"/>
        <v/>
      </c>
      <c r="BE145" s="37" t="str">
        <f ca="1"/>
        <v/>
      </c>
      <c r="BF145" s="39" t="str">
        <f ca="1"/>
        <v/>
      </c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</row>
    <row r="146" spans="1:72" x14ac:dyDescent="0.25">
      <c r="A146" s="19" t="b">
        <f t="shared" si="38"/>
        <v>1</v>
      </c>
      <c r="B146" s="19">
        <v>89</v>
      </c>
      <c r="C146" s="21">
        <f t="shared" si="35"/>
        <v>9</v>
      </c>
      <c r="D146" s="21">
        <f t="shared" ca="1" si="36"/>
        <v>8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1</v>
      </c>
      <c r="N146" s="21">
        <v>0</v>
      </c>
      <c r="O146" s="21">
        <f ca="1"/>
        <v>0</v>
      </c>
      <c r="P146" s="21">
        <f ca="1"/>
        <v>0</v>
      </c>
      <c r="Q146" s="21">
        <f ca="1"/>
        <v>0</v>
      </c>
      <c r="R146" s="21">
        <f ca="1"/>
        <v>0</v>
      </c>
      <c r="S146" s="21">
        <f ca="1"/>
        <v>0</v>
      </c>
      <c r="T146" s="21">
        <f ca="1"/>
        <v>0</v>
      </c>
      <c r="U146" s="21">
        <f ca="1"/>
        <v>1</v>
      </c>
      <c r="V146" s="21">
        <f ca="1"/>
        <v>0</v>
      </c>
      <c r="W146" s="21">
        <f ca="1"/>
        <v>0</v>
      </c>
      <c r="X146" s="21">
        <f ca="1"/>
        <v>0</v>
      </c>
      <c r="Y146" s="21">
        <f ca="1"/>
        <v>0</v>
      </c>
      <c r="Z146" s="21">
        <f ca="1"/>
        <v>0</v>
      </c>
      <c r="AA146" s="21">
        <f ca="1"/>
        <v>0</v>
      </c>
      <c r="AB146" s="21">
        <f ca="1"/>
        <v>0</v>
      </c>
      <c r="AC146" s="21">
        <f ca="1"/>
        <v>0</v>
      </c>
      <c r="AD146" s="21">
        <f ca="1"/>
        <v>0</v>
      </c>
      <c r="AE146" s="21">
        <f ca="1"/>
        <v>0</v>
      </c>
      <c r="AF146" s="21">
        <f ca="1"/>
        <v>0</v>
      </c>
      <c r="AG146" s="21">
        <f ca="1"/>
        <v>0</v>
      </c>
      <c r="AH146" s="21">
        <f ca="1"/>
        <v>0</v>
      </c>
      <c r="AI146" s="21">
        <f ca="1"/>
        <v>0</v>
      </c>
      <c r="AJ146" s="21">
        <f ca="1"/>
        <v>0</v>
      </c>
      <c r="AK146" s="21">
        <f ca="1"/>
        <v>0</v>
      </c>
      <c r="AL146" s="21">
        <f ca="1"/>
        <v>1</v>
      </c>
      <c r="AM146" s="21">
        <f ca="1"/>
        <v>0</v>
      </c>
      <c r="AN146" s="21">
        <f ca="1"/>
        <v>0</v>
      </c>
      <c r="AO146" s="21">
        <f ca="1"/>
        <v>0</v>
      </c>
      <c r="AQ146" s="30" t="str">
        <f t="shared" si="37"/>
        <v/>
      </c>
      <c r="AS146" s="8">
        <f ca="1">IF(A146,MMULT(ExpandedModelMatrix ThisRow,ExpandedParameters),MMULT(ModelMatrix ThisRow,Parameters))</f>
        <v>12.40883273468198</v>
      </c>
      <c r="AT146" s="37">
        <f ca="1"/>
        <v>244955.71906512062</v>
      </c>
      <c r="AV146" s="31"/>
      <c r="AW146" s="31" t="b">
        <v>0</v>
      </c>
      <c r="AX146" s="41">
        <f t="shared" si="39"/>
        <v>43</v>
      </c>
      <c r="AY146" s="41">
        <f t="shared" si="40"/>
        <v>89</v>
      </c>
      <c r="AZ146" s="41">
        <v>89</v>
      </c>
      <c r="BC146" s="37" t="str">
        <f ca="1"/>
        <v/>
      </c>
      <c r="BD146" s="37" t="str">
        <f ca="1"/>
        <v/>
      </c>
      <c r="BE146" s="37" t="str">
        <f ca="1"/>
        <v/>
      </c>
      <c r="BF146" s="39" t="str">
        <f ca="1"/>
        <v/>
      </c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</row>
    <row r="147" spans="1:72" x14ac:dyDescent="0.25">
      <c r="A147" s="19" t="b">
        <f t="shared" si="38"/>
        <v>1</v>
      </c>
      <c r="B147" s="19">
        <v>90</v>
      </c>
      <c r="C147" s="21">
        <f t="shared" si="35"/>
        <v>9</v>
      </c>
      <c r="D147" s="21">
        <f t="shared" ca="1" si="36"/>
        <v>9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1</v>
      </c>
      <c r="N147" s="21">
        <v>0</v>
      </c>
      <c r="O147" s="21">
        <f ca="1"/>
        <v>0</v>
      </c>
      <c r="P147" s="21">
        <f ca="1"/>
        <v>0</v>
      </c>
      <c r="Q147" s="21">
        <f ca="1"/>
        <v>0</v>
      </c>
      <c r="R147" s="21">
        <f ca="1"/>
        <v>0</v>
      </c>
      <c r="S147" s="21">
        <f ca="1"/>
        <v>0</v>
      </c>
      <c r="T147" s="21">
        <f ca="1"/>
        <v>0</v>
      </c>
      <c r="U147" s="21">
        <f ca="1"/>
        <v>0</v>
      </c>
      <c r="V147" s="21">
        <f ca="1"/>
        <v>1</v>
      </c>
      <c r="W147" s="21">
        <f ca="1"/>
        <v>0</v>
      </c>
      <c r="X147" s="21">
        <f ca="1"/>
        <v>0</v>
      </c>
      <c r="Y147" s="21">
        <f ca="1"/>
        <v>0</v>
      </c>
      <c r="Z147" s="21">
        <f ca="1"/>
        <v>0</v>
      </c>
      <c r="AA147" s="21">
        <f ca="1"/>
        <v>0</v>
      </c>
      <c r="AB147" s="21">
        <f ca="1"/>
        <v>0</v>
      </c>
      <c r="AC147" s="21">
        <f ca="1"/>
        <v>0</v>
      </c>
      <c r="AD147" s="21">
        <f ca="1"/>
        <v>0</v>
      </c>
      <c r="AE147" s="21">
        <f ca="1"/>
        <v>0</v>
      </c>
      <c r="AF147" s="21">
        <f ca="1"/>
        <v>0</v>
      </c>
      <c r="AG147" s="21">
        <f ca="1"/>
        <v>0</v>
      </c>
      <c r="AH147" s="21">
        <f ca="1"/>
        <v>0</v>
      </c>
      <c r="AI147" s="21">
        <f ca="1"/>
        <v>0</v>
      </c>
      <c r="AJ147" s="21">
        <f ca="1"/>
        <v>0</v>
      </c>
      <c r="AK147" s="21">
        <f ca="1"/>
        <v>0</v>
      </c>
      <c r="AL147" s="21">
        <f ca="1"/>
        <v>0</v>
      </c>
      <c r="AM147" s="21">
        <f ca="1"/>
        <v>1</v>
      </c>
      <c r="AN147" s="21">
        <f ca="1"/>
        <v>0</v>
      </c>
      <c r="AO147" s="21">
        <f ca="1"/>
        <v>0</v>
      </c>
      <c r="AQ147" s="30" t="str">
        <f t="shared" si="37"/>
        <v/>
      </c>
      <c r="AS147" s="8">
        <f ca="1">IF(A147,MMULT(ExpandedModelMatrix ThisRow,ExpandedParameters),MMULT(ModelMatrix ThisRow,Parameters))</f>
        <v>12.688399669228545</v>
      </c>
      <c r="AT147" s="37">
        <f ca="1"/>
        <v>323967.88491486042</v>
      </c>
      <c r="AV147" s="31"/>
      <c r="AW147" s="31" t="b">
        <v>0</v>
      </c>
      <c r="AX147" s="41">
        <f t="shared" si="39"/>
        <v>43</v>
      </c>
      <c r="AY147" s="41">
        <f t="shared" si="40"/>
        <v>90</v>
      </c>
      <c r="AZ147" s="41">
        <v>90</v>
      </c>
      <c r="BC147" s="37" t="str">
        <f ca="1"/>
        <v/>
      </c>
      <c r="BD147" s="37" t="str">
        <f ca="1"/>
        <v/>
      </c>
      <c r="BE147" s="37" t="str">
        <f ca="1"/>
        <v/>
      </c>
      <c r="BF147" s="39" t="str">
        <f ca="1"/>
        <v/>
      </c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</row>
    <row r="148" spans="1:72" x14ac:dyDescent="0.25">
      <c r="A148" s="19" t="b">
        <f t="shared" si="38"/>
        <v>1</v>
      </c>
      <c r="B148" s="19">
        <v>91</v>
      </c>
      <c r="C148" s="21">
        <f t="shared" si="35"/>
        <v>9</v>
      </c>
      <c r="D148" s="21">
        <f t="shared" ca="1" si="36"/>
        <v>10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1</v>
      </c>
      <c r="N148" s="21">
        <v>0</v>
      </c>
      <c r="O148" s="21">
        <f ca="1"/>
        <v>0</v>
      </c>
      <c r="P148" s="21">
        <f ca="1"/>
        <v>0</v>
      </c>
      <c r="Q148" s="21">
        <f ca="1"/>
        <v>0</v>
      </c>
      <c r="R148" s="21">
        <f ca="1"/>
        <v>0</v>
      </c>
      <c r="S148" s="21">
        <f ca="1"/>
        <v>0</v>
      </c>
      <c r="T148" s="21">
        <f ca="1"/>
        <v>0</v>
      </c>
      <c r="U148" s="21">
        <f ca="1"/>
        <v>0</v>
      </c>
      <c r="V148" s="21">
        <f ca="1"/>
        <v>0</v>
      </c>
      <c r="W148" s="21">
        <f ca="1"/>
        <v>1</v>
      </c>
      <c r="X148" s="21">
        <f ca="1"/>
        <v>0</v>
      </c>
      <c r="Y148" s="21">
        <f ca="1"/>
        <v>0</v>
      </c>
      <c r="Z148" s="21">
        <f ca="1"/>
        <v>0</v>
      </c>
      <c r="AA148" s="21">
        <f ca="1"/>
        <v>0</v>
      </c>
      <c r="AB148" s="21">
        <f ca="1"/>
        <v>0</v>
      </c>
      <c r="AC148" s="21">
        <f ca="1"/>
        <v>0</v>
      </c>
      <c r="AD148" s="21">
        <f ca="1"/>
        <v>0</v>
      </c>
      <c r="AE148" s="21">
        <f ca="1"/>
        <v>0</v>
      </c>
      <c r="AF148" s="21">
        <f ca="1"/>
        <v>0</v>
      </c>
      <c r="AG148" s="21">
        <f ca="1"/>
        <v>0</v>
      </c>
      <c r="AH148" s="21">
        <f ca="1"/>
        <v>0</v>
      </c>
      <c r="AI148" s="21">
        <f ca="1"/>
        <v>0</v>
      </c>
      <c r="AJ148" s="21">
        <f ca="1"/>
        <v>0</v>
      </c>
      <c r="AK148" s="21">
        <f ca="1"/>
        <v>0</v>
      </c>
      <c r="AL148" s="21">
        <f ca="1"/>
        <v>0</v>
      </c>
      <c r="AM148" s="21">
        <f ca="1"/>
        <v>0</v>
      </c>
      <c r="AN148" s="21">
        <f ca="1"/>
        <v>1</v>
      </c>
      <c r="AO148" s="21">
        <f ca="1"/>
        <v>0</v>
      </c>
      <c r="AQ148" s="30" t="str">
        <f t="shared" si="37"/>
        <v/>
      </c>
      <c r="AS148" s="8">
        <f ca="1">IF(A148,MMULT(ExpandedModelMatrix ThisRow,ExpandedParameters),MMULT(ModelMatrix ThisRow,Parameters))</f>
        <v>11.164491177140015</v>
      </c>
      <c r="AT148" s="37">
        <f ca="1"/>
        <v>70579.229264309237</v>
      </c>
      <c r="AV148" s="31"/>
      <c r="AW148" s="31" t="b">
        <v>0</v>
      </c>
      <c r="AX148" s="41">
        <f t="shared" si="39"/>
        <v>43</v>
      </c>
      <c r="AY148" s="41">
        <f t="shared" si="40"/>
        <v>91</v>
      </c>
      <c r="AZ148" s="41">
        <v>91</v>
      </c>
      <c r="BC148" s="37" t="str">
        <f ca="1"/>
        <v/>
      </c>
      <c r="BD148" s="37" t="str">
        <f ca="1"/>
        <v/>
      </c>
      <c r="BE148" s="37" t="str">
        <f ca="1"/>
        <v/>
      </c>
      <c r="BF148" s="39" t="str">
        <f ca="1"/>
        <v/>
      </c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</row>
    <row r="149" spans="1:72" x14ac:dyDescent="0.25">
      <c r="A149" s="19" t="b">
        <f t="shared" si="38"/>
        <v>1</v>
      </c>
      <c r="B149" s="19">
        <v>92</v>
      </c>
      <c r="C149" s="21">
        <f t="shared" si="35"/>
        <v>10</v>
      </c>
      <c r="D149" s="21">
        <f t="shared" ca="1" si="36"/>
        <v>2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1</v>
      </c>
      <c r="O149" s="21">
        <f ca="1"/>
        <v>0</v>
      </c>
      <c r="P149" s="21">
        <f ca="1"/>
        <v>1</v>
      </c>
      <c r="Q149" s="21">
        <f ca="1"/>
        <v>0</v>
      </c>
      <c r="R149" s="21">
        <f ca="1"/>
        <v>0</v>
      </c>
      <c r="S149" s="21">
        <f ca="1"/>
        <v>0</v>
      </c>
      <c r="T149" s="21">
        <f ca="1"/>
        <v>0</v>
      </c>
      <c r="U149" s="21">
        <f ca="1"/>
        <v>0</v>
      </c>
      <c r="V149" s="21">
        <f ca="1"/>
        <v>0</v>
      </c>
      <c r="W149" s="21">
        <f ca="1"/>
        <v>0</v>
      </c>
      <c r="X149" s="21">
        <f ca="1"/>
        <v>0</v>
      </c>
      <c r="Y149" s="21">
        <f ca="1"/>
        <v>0</v>
      </c>
      <c r="Z149" s="21">
        <f ca="1"/>
        <v>0</v>
      </c>
      <c r="AA149" s="21">
        <f ca="1"/>
        <v>0</v>
      </c>
      <c r="AB149" s="21">
        <f ca="1"/>
        <v>0</v>
      </c>
      <c r="AC149" s="21">
        <f ca="1"/>
        <v>0</v>
      </c>
      <c r="AD149" s="21">
        <f ca="1"/>
        <v>0</v>
      </c>
      <c r="AE149" s="21">
        <f ca="1"/>
        <v>0</v>
      </c>
      <c r="AF149" s="21">
        <f ca="1"/>
        <v>0</v>
      </c>
      <c r="AG149" s="21">
        <f ca="1"/>
        <v>1</v>
      </c>
      <c r="AH149" s="21">
        <f ca="1"/>
        <v>0</v>
      </c>
      <c r="AI149" s="21">
        <f ca="1"/>
        <v>0</v>
      </c>
      <c r="AJ149" s="21">
        <f ca="1"/>
        <v>0</v>
      </c>
      <c r="AK149" s="21">
        <f ca="1"/>
        <v>0</v>
      </c>
      <c r="AL149" s="21">
        <f ca="1"/>
        <v>0</v>
      </c>
      <c r="AM149" s="21">
        <f ca="1"/>
        <v>0</v>
      </c>
      <c r="AN149" s="21">
        <f ca="1"/>
        <v>0</v>
      </c>
      <c r="AO149" s="21">
        <f ca="1"/>
        <v>0</v>
      </c>
      <c r="AQ149" s="30" t="str">
        <f t="shared" si="37"/>
        <v/>
      </c>
      <c r="AS149" s="8">
        <f ca="1">IF(A149,MMULT(ExpandedModelMatrix ThisRow,ExpandedParameters),MMULT(ModelMatrix ThisRow,Parameters))</f>
        <v>13.565004458987303</v>
      </c>
      <c r="AT149" s="37">
        <f ca="1"/>
        <v>778406.73251453112</v>
      </c>
      <c r="AV149" s="31"/>
      <c r="AW149" s="31" t="b">
        <v>0</v>
      </c>
      <c r="AX149" s="41">
        <f t="shared" si="39"/>
        <v>43</v>
      </c>
      <c r="AY149" s="41">
        <f t="shared" si="40"/>
        <v>92</v>
      </c>
      <c r="AZ149" s="41">
        <v>92</v>
      </c>
      <c r="BC149" s="37" t="str">
        <f ca="1"/>
        <v/>
      </c>
      <c r="BD149" s="37" t="str">
        <f ca="1"/>
        <v/>
      </c>
      <c r="BE149" s="37" t="str">
        <f ca="1"/>
        <v/>
      </c>
      <c r="BF149" s="39" t="str">
        <f ca="1"/>
        <v/>
      </c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</row>
    <row r="150" spans="1:72" x14ac:dyDescent="0.25">
      <c r="A150" s="19" t="b">
        <f t="shared" si="38"/>
        <v>1</v>
      </c>
      <c r="B150" s="19">
        <v>93</v>
      </c>
      <c r="C150" s="21">
        <f t="shared" si="35"/>
        <v>10</v>
      </c>
      <c r="D150" s="21">
        <f t="shared" ca="1" si="36"/>
        <v>3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1</v>
      </c>
      <c r="O150" s="21">
        <f ca="1"/>
        <v>0</v>
      </c>
      <c r="P150" s="21">
        <f ca="1"/>
        <v>0</v>
      </c>
      <c r="Q150" s="21">
        <f ca="1"/>
        <v>1</v>
      </c>
      <c r="R150" s="21">
        <f ca="1"/>
        <v>0</v>
      </c>
      <c r="S150" s="21">
        <f ca="1"/>
        <v>0</v>
      </c>
      <c r="T150" s="21">
        <f ca="1"/>
        <v>0</v>
      </c>
      <c r="U150" s="21">
        <f ca="1"/>
        <v>0</v>
      </c>
      <c r="V150" s="21">
        <f ca="1"/>
        <v>0</v>
      </c>
      <c r="W150" s="21">
        <f ca="1"/>
        <v>0</v>
      </c>
      <c r="X150" s="21">
        <f ca="1"/>
        <v>0</v>
      </c>
      <c r="Y150" s="21">
        <f ca="1"/>
        <v>0</v>
      </c>
      <c r="Z150" s="21">
        <f ca="1"/>
        <v>0</v>
      </c>
      <c r="AA150" s="21">
        <f ca="1"/>
        <v>0</v>
      </c>
      <c r="AB150" s="21">
        <f ca="1"/>
        <v>0</v>
      </c>
      <c r="AC150" s="21">
        <f ca="1"/>
        <v>0</v>
      </c>
      <c r="AD150" s="21">
        <f ca="1"/>
        <v>0</v>
      </c>
      <c r="AE150" s="21">
        <f ca="1"/>
        <v>0</v>
      </c>
      <c r="AF150" s="21">
        <f ca="1"/>
        <v>0</v>
      </c>
      <c r="AG150" s="21">
        <f ca="1"/>
        <v>0</v>
      </c>
      <c r="AH150" s="21">
        <f ca="1"/>
        <v>1</v>
      </c>
      <c r="AI150" s="21">
        <f ca="1"/>
        <v>0</v>
      </c>
      <c r="AJ150" s="21">
        <f ca="1"/>
        <v>0</v>
      </c>
      <c r="AK150" s="21">
        <f ca="1"/>
        <v>0</v>
      </c>
      <c r="AL150" s="21">
        <f ca="1"/>
        <v>0</v>
      </c>
      <c r="AM150" s="21">
        <f ca="1"/>
        <v>0</v>
      </c>
      <c r="AN150" s="21">
        <f ca="1"/>
        <v>0</v>
      </c>
      <c r="AO150" s="21">
        <f ca="1"/>
        <v>0</v>
      </c>
      <c r="AQ150" s="30" t="str">
        <f t="shared" si="37"/>
        <v/>
      </c>
      <c r="AS150" s="8">
        <f ca="1">IF(A150,MMULT(ExpandedModelMatrix ThisRow,ExpandedParameters),MMULT(ModelMatrix ThisRow,Parameters))</f>
        <v>13.625000188345918</v>
      </c>
      <c r="AT150" s="37">
        <f ca="1"/>
        <v>826537.18680943374</v>
      </c>
      <c r="AV150" s="31"/>
      <c r="AW150" s="31" t="b">
        <v>0</v>
      </c>
      <c r="AX150" s="41">
        <f t="shared" si="39"/>
        <v>43</v>
      </c>
      <c r="AY150" s="41">
        <f t="shared" si="40"/>
        <v>93</v>
      </c>
      <c r="AZ150" s="41">
        <v>93</v>
      </c>
      <c r="BC150" s="37" t="str">
        <f ca="1"/>
        <v/>
      </c>
      <c r="BD150" s="37" t="str">
        <f ca="1"/>
        <v/>
      </c>
      <c r="BE150" s="37" t="str">
        <f ca="1"/>
        <v/>
      </c>
      <c r="BF150" s="39" t="str">
        <f ca="1"/>
        <v/>
      </c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</row>
    <row r="151" spans="1:72" x14ac:dyDescent="0.25">
      <c r="A151" s="19" t="b">
        <f t="shared" si="38"/>
        <v>1</v>
      </c>
      <c r="B151" s="19">
        <v>94</v>
      </c>
      <c r="C151" s="21">
        <f t="shared" si="35"/>
        <v>10</v>
      </c>
      <c r="D151" s="21">
        <f t="shared" ca="1" si="36"/>
        <v>4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f ca="1"/>
        <v>0</v>
      </c>
      <c r="P151" s="21">
        <f ca="1"/>
        <v>0</v>
      </c>
      <c r="Q151" s="21">
        <f ca="1"/>
        <v>0</v>
      </c>
      <c r="R151" s="21">
        <f ca="1"/>
        <v>0</v>
      </c>
      <c r="S151" s="21">
        <f ca="1"/>
        <v>0</v>
      </c>
      <c r="T151" s="21">
        <f ca="1"/>
        <v>0</v>
      </c>
      <c r="U151" s="21">
        <f ca="1"/>
        <v>0</v>
      </c>
      <c r="V151" s="21">
        <f ca="1"/>
        <v>0</v>
      </c>
      <c r="W151" s="21">
        <f ca="1"/>
        <v>0</v>
      </c>
      <c r="X151" s="21">
        <f ca="1"/>
        <v>0</v>
      </c>
      <c r="Y151" s="21">
        <f ca="1"/>
        <v>0</v>
      </c>
      <c r="Z151" s="21">
        <f ca="1"/>
        <v>0</v>
      </c>
      <c r="AA151" s="21">
        <f ca="1"/>
        <v>0</v>
      </c>
      <c r="AB151" s="21">
        <f ca="1"/>
        <v>0</v>
      </c>
      <c r="AC151" s="21">
        <f ca="1"/>
        <v>0</v>
      </c>
      <c r="AD151" s="21">
        <f ca="1"/>
        <v>0</v>
      </c>
      <c r="AE151" s="21">
        <f ca="1"/>
        <v>0</v>
      </c>
      <c r="AF151" s="21">
        <f ca="1"/>
        <v>0</v>
      </c>
      <c r="AG151" s="21">
        <f ca="1"/>
        <v>0</v>
      </c>
      <c r="AH151" s="21">
        <f ca="1"/>
        <v>0</v>
      </c>
      <c r="AI151" s="21">
        <f ca="1"/>
        <v>1</v>
      </c>
      <c r="AJ151" s="21">
        <f ca="1"/>
        <v>0</v>
      </c>
      <c r="AK151" s="21">
        <f ca="1"/>
        <v>0</v>
      </c>
      <c r="AL151" s="21">
        <f ca="1"/>
        <v>0</v>
      </c>
      <c r="AM151" s="21">
        <f ca="1"/>
        <v>0</v>
      </c>
      <c r="AN151" s="21">
        <f ca="1"/>
        <v>0</v>
      </c>
      <c r="AO151" s="21">
        <f ca="1"/>
        <v>0</v>
      </c>
      <c r="AQ151" s="30" t="str">
        <f t="shared" si="37"/>
        <v/>
      </c>
      <c r="AS151" s="8">
        <f ca="1">IF(A151,MMULT(ExpandedModelMatrix ThisRow,ExpandedParameters),MMULT(ModelMatrix ThisRow,Parameters))</f>
        <v>13.689396219493716</v>
      </c>
      <c r="AT151" s="37">
        <f ca="1"/>
        <v>881514.05005279533</v>
      </c>
      <c r="AV151" s="31"/>
      <c r="AW151" s="31" t="b">
        <v>0</v>
      </c>
      <c r="AX151" s="41">
        <f t="shared" si="39"/>
        <v>43</v>
      </c>
      <c r="AY151" s="41">
        <f t="shared" si="40"/>
        <v>94</v>
      </c>
      <c r="AZ151" s="41">
        <v>94</v>
      </c>
      <c r="BC151" s="37" t="str">
        <f ca="1"/>
        <v/>
      </c>
      <c r="BD151" s="37" t="str">
        <f ca="1"/>
        <v/>
      </c>
      <c r="BE151" s="37" t="str">
        <f ca="1"/>
        <v/>
      </c>
      <c r="BF151" s="39" t="str">
        <f ca="1"/>
        <v/>
      </c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</row>
    <row r="152" spans="1:72" x14ac:dyDescent="0.25">
      <c r="A152" s="19" t="b">
        <f t="shared" si="38"/>
        <v>1</v>
      </c>
      <c r="B152" s="19">
        <v>95</v>
      </c>
      <c r="C152" s="21">
        <f t="shared" si="35"/>
        <v>10</v>
      </c>
      <c r="D152" s="21">
        <f t="shared" ca="1" si="36"/>
        <v>5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1</v>
      </c>
      <c r="O152" s="21">
        <f ca="1"/>
        <v>0</v>
      </c>
      <c r="P152" s="21">
        <f ca="1"/>
        <v>0</v>
      </c>
      <c r="Q152" s="21">
        <f ca="1"/>
        <v>0</v>
      </c>
      <c r="R152" s="21">
        <f ca="1"/>
        <v>1</v>
      </c>
      <c r="S152" s="21">
        <f ca="1"/>
        <v>0</v>
      </c>
      <c r="T152" s="21">
        <f ca="1"/>
        <v>0</v>
      </c>
      <c r="U152" s="21">
        <f ca="1"/>
        <v>0</v>
      </c>
      <c r="V152" s="21">
        <f ca="1"/>
        <v>0</v>
      </c>
      <c r="W152" s="21">
        <f ca="1"/>
        <v>0</v>
      </c>
      <c r="X152" s="21">
        <f ca="1"/>
        <v>0</v>
      </c>
      <c r="Y152" s="21">
        <f ca="1"/>
        <v>0</v>
      </c>
      <c r="Z152" s="21">
        <f ca="1"/>
        <v>0</v>
      </c>
      <c r="AA152" s="21">
        <f ca="1"/>
        <v>0</v>
      </c>
      <c r="AB152" s="21">
        <f ca="1"/>
        <v>0</v>
      </c>
      <c r="AC152" s="21">
        <f ca="1"/>
        <v>0</v>
      </c>
      <c r="AD152" s="21">
        <f ca="1"/>
        <v>0</v>
      </c>
      <c r="AE152" s="21">
        <f ca="1"/>
        <v>0</v>
      </c>
      <c r="AF152" s="21">
        <f ca="1"/>
        <v>0</v>
      </c>
      <c r="AG152" s="21">
        <f ca="1"/>
        <v>0</v>
      </c>
      <c r="AH152" s="21">
        <f ca="1"/>
        <v>0</v>
      </c>
      <c r="AI152" s="21">
        <f ca="1"/>
        <v>0</v>
      </c>
      <c r="AJ152" s="21">
        <f ca="1"/>
        <v>1</v>
      </c>
      <c r="AK152" s="21">
        <f ca="1"/>
        <v>0</v>
      </c>
      <c r="AL152" s="21">
        <f ca="1"/>
        <v>0</v>
      </c>
      <c r="AM152" s="21">
        <f ca="1"/>
        <v>0</v>
      </c>
      <c r="AN152" s="21">
        <f ca="1"/>
        <v>0</v>
      </c>
      <c r="AO152" s="21">
        <f ca="1"/>
        <v>0</v>
      </c>
      <c r="AQ152" s="30" t="str">
        <f t="shared" si="37"/>
        <v/>
      </c>
      <c r="AS152" s="8">
        <f ca="1">IF(A152,MMULT(ExpandedModelMatrix ThisRow,ExpandedParameters),MMULT(ModelMatrix ThisRow,Parameters))</f>
        <v>13.02702406070685</v>
      </c>
      <c r="AT152" s="37">
        <f ca="1"/>
        <v>454532.21069605515</v>
      </c>
      <c r="AV152" s="31"/>
      <c r="AW152" s="31" t="b">
        <v>0</v>
      </c>
      <c r="AX152" s="41">
        <f t="shared" si="39"/>
        <v>43</v>
      </c>
      <c r="AY152" s="41">
        <f t="shared" si="40"/>
        <v>95</v>
      </c>
      <c r="AZ152" s="41">
        <v>95</v>
      </c>
      <c r="BC152" s="37" t="str">
        <f ca="1"/>
        <v/>
      </c>
      <c r="BD152" s="37" t="str">
        <f ca="1"/>
        <v/>
      </c>
      <c r="BE152" s="37" t="str">
        <f ca="1"/>
        <v/>
      </c>
      <c r="BF152" s="39" t="str">
        <f ca="1"/>
        <v/>
      </c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</row>
    <row r="153" spans="1:72" x14ac:dyDescent="0.25">
      <c r="A153" s="19" t="b">
        <f t="shared" si="38"/>
        <v>1</v>
      </c>
      <c r="B153" s="19">
        <v>96</v>
      </c>
      <c r="C153" s="21">
        <f t="shared" si="35"/>
        <v>10</v>
      </c>
      <c r="D153" s="21">
        <f t="shared" ca="1" si="36"/>
        <v>6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1</v>
      </c>
      <c r="O153" s="21">
        <f ca="1"/>
        <v>0</v>
      </c>
      <c r="P153" s="21">
        <f ca="1"/>
        <v>0</v>
      </c>
      <c r="Q153" s="21">
        <f ca="1"/>
        <v>0</v>
      </c>
      <c r="R153" s="21">
        <f ca="1"/>
        <v>0</v>
      </c>
      <c r="S153" s="21">
        <f ca="1"/>
        <v>1</v>
      </c>
      <c r="T153" s="21">
        <f ca="1"/>
        <v>0</v>
      </c>
      <c r="U153" s="21">
        <f ca="1"/>
        <v>0</v>
      </c>
      <c r="V153" s="21">
        <f ca="1"/>
        <v>0</v>
      </c>
      <c r="W153" s="21">
        <f ca="1"/>
        <v>0</v>
      </c>
      <c r="X153" s="21">
        <f ca="1"/>
        <v>0</v>
      </c>
      <c r="Y153" s="21">
        <f ca="1"/>
        <v>0</v>
      </c>
      <c r="Z153" s="21">
        <f ca="1"/>
        <v>0</v>
      </c>
      <c r="AA153" s="21">
        <f ca="1"/>
        <v>0</v>
      </c>
      <c r="AB153" s="21">
        <f ca="1"/>
        <v>0</v>
      </c>
      <c r="AC153" s="21">
        <f ca="1"/>
        <v>0</v>
      </c>
      <c r="AD153" s="21">
        <f ca="1"/>
        <v>0</v>
      </c>
      <c r="AE153" s="21">
        <f ca="1"/>
        <v>0</v>
      </c>
      <c r="AF153" s="21">
        <f ca="1"/>
        <v>0</v>
      </c>
      <c r="AG153" s="21">
        <f ca="1"/>
        <v>0</v>
      </c>
      <c r="AH153" s="21">
        <f ca="1"/>
        <v>0</v>
      </c>
      <c r="AI153" s="21">
        <f ca="1"/>
        <v>0</v>
      </c>
      <c r="AJ153" s="21">
        <f ca="1"/>
        <v>0</v>
      </c>
      <c r="AK153" s="21">
        <f ca="1"/>
        <v>1</v>
      </c>
      <c r="AL153" s="21">
        <f ca="1"/>
        <v>0</v>
      </c>
      <c r="AM153" s="21">
        <f ca="1"/>
        <v>0</v>
      </c>
      <c r="AN153" s="21">
        <f ca="1"/>
        <v>0</v>
      </c>
      <c r="AO153" s="21">
        <f ca="1"/>
        <v>0</v>
      </c>
      <c r="AQ153" s="30" t="str">
        <f t="shared" si="37"/>
        <v/>
      </c>
      <c r="AS153" s="8">
        <f ca="1">IF(A153,MMULT(ExpandedModelMatrix ThisRow,ExpandedParameters),MMULT(ModelMatrix ThisRow,Parameters))</f>
        <v>12.667956474711282</v>
      </c>
      <c r="AT153" s="37">
        <f ca="1"/>
        <v>317412.18446979683</v>
      </c>
      <c r="AV153" s="31"/>
      <c r="AW153" s="31" t="b">
        <v>0</v>
      </c>
      <c r="AX153" s="41">
        <f t="shared" si="39"/>
        <v>43</v>
      </c>
      <c r="AY153" s="41">
        <f t="shared" si="40"/>
        <v>96</v>
      </c>
      <c r="AZ153" s="41">
        <v>96</v>
      </c>
      <c r="BC153" s="37" t="str">
        <f ca="1"/>
        <v/>
      </c>
      <c r="BD153" s="37" t="str">
        <f ca="1"/>
        <v/>
      </c>
      <c r="BE153" s="37" t="str">
        <f ca="1"/>
        <v/>
      </c>
      <c r="BF153" s="39" t="str">
        <f ca="1"/>
        <v/>
      </c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</row>
    <row r="154" spans="1:72" x14ac:dyDescent="0.25">
      <c r="A154" s="19" t="b">
        <f t="shared" si="38"/>
        <v>1</v>
      </c>
      <c r="B154" s="19">
        <v>97</v>
      </c>
      <c r="C154" s="21">
        <f t="shared" ref="C154:C157" si="41">MATCH(B154-1,IF(A154,GetRow_Extrapolated,GetRow_Included),1)</f>
        <v>10</v>
      </c>
      <c r="D154" s="21">
        <f t="shared" ref="D154:D157" ca="1" si="42">MATCH(B154-1,OFFSET(IF(A154,GetCol_Extrapolated,GetCol_Included),C154,0),1)</f>
        <v>7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1</v>
      </c>
      <c r="O154" s="21">
        <f ca="1"/>
        <v>0</v>
      </c>
      <c r="P154" s="21">
        <f ca="1"/>
        <v>0</v>
      </c>
      <c r="Q154" s="21">
        <f ca="1"/>
        <v>0</v>
      </c>
      <c r="R154" s="21">
        <f ca="1"/>
        <v>0</v>
      </c>
      <c r="S154" s="21">
        <f ca="1"/>
        <v>0</v>
      </c>
      <c r="T154" s="21">
        <f ca="1"/>
        <v>1</v>
      </c>
      <c r="U154" s="21">
        <f ca="1"/>
        <v>0</v>
      </c>
      <c r="V154" s="21">
        <f ca="1"/>
        <v>0</v>
      </c>
      <c r="W154" s="21">
        <f ca="1"/>
        <v>0</v>
      </c>
      <c r="X154" s="21">
        <f ca="1"/>
        <v>0</v>
      </c>
      <c r="Y154" s="21">
        <f ca="1"/>
        <v>0</v>
      </c>
      <c r="Z154" s="21">
        <f ca="1"/>
        <v>0</v>
      </c>
      <c r="AA154" s="21">
        <f ca="1"/>
        <v>0</v>
      </c>
      <c r="AB154" s="21">
        <f ca="1"/>
        <v>0</v>
      </c>
      <c r="AC154" s="21">
        <f ca="1"/>
        <v>0</v>
      </c>
      <c r="AD154" s="21">
        <f ca="1"/>
        <v>0</v>
      </c>
      <c r="AE154" s="21">
        <f ca="1"/>
        <v>0</v>
      </c>
      <c r="AF154" s="21">
        <f ca="1"/>
        <v>0</v>
      </c>
      <c r="AG154" s="21">
        <f ca="1"/>
        <v>0</v>
      </c>
      <c r="AH154" s="21">
        <f ca="1"/>
        <v>0</v>
      </c>
      <c r="AI154" s="21">
        <f ca="1"/>
        <v>0</v>
      </c>
      <c r="AJ154" s="21">
        <f ca="1"/>
        <v>0</v>
      </c>
      <c r="AK154" s="21">
        <f ca="1"/>
        <v>0</v>
      </c>
      <c r="AL154" s="21">
        <f ca="1"/>
        <v>1</v>
      </c>
      <c r="AM154" s="21">
        <f ca="1"/>
        <v>0</v>
      </c>
      <c r="AN154" s="21">
        <f ca="1"/>
        <v>0</v>
      </c>
      <c r="AO154" s="21">
        <f ca="1"/>
        <v>0</v>
      </c>
      <c r="AQ154" s="30" t="str">
        <f t="shared" si="37"/>
        <v/>
      </c>
      <c r="AS154" s="8">
        <f ca="1">IF(A154,MMULT(ExpandedModelMatrix ThisRow,ExpandedParameters),MMULT(ModelMatrix ThisRow,Parameters))</f>
        <v>12.560058713199645</v>
      </c>
      <c r="AT154" s="37">
        <f ca="1"/>
        <v>284947.06729159731</v>
      </c>
      <c r="AV154" s="31"/>
      <c r="AW154" s="31" t="b">
        <v>0</v>
      </c>
      <c r="AX154" s="41">
        <f t="shared" si="39"/>
        <v>43</v>
      </c>
      <c r="AY154" s="41">
        <f t="shared" si="40"/>
        <v>97</v>
      </c>
      <c r="AZ154" s="41">
        <v>97</v>
      </c>
      <c r="BC154" s="37" t="str">
        <f ca="1"/>
        <v/>
      </c>
      <c r="BD154" s="37" t="str">
        <f ca="1"/>
        <v/>
      </c>
      <c r="BE154" s="37" t="str">
        <f ca="1"/>
        <v/>
      </c>
      <c r="BF154" s="39" t="str">
        <f ca="1"/>
        <v/>
      </c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</row>
    <row r="155" spans="1:72" x14ac:dyDescent="0.25">
      <c r="A155" s="19" t="b">
        <f t="shared" si="38"/>
        <v>1</v>
      </c>
      <c r="B155" s="19">
        <v>98</v>
      </c>
      <c r="C155" s="21">
        <f t="shared" si="41"/>
        <v>10</v>
      </c>
      <c r="D155" s="21">
        <f t="shared" ca="1" si="42"/>
        <v>8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1</v>
      </c>
      <c r="O155" s="21">
        <f ca="1"/>
        <v>0</v>
      </c>
      <c r="P155" s="21">
        <f ca="1"/>
        <v>0</v>
      </c>
      <c r="Q155" s="21">
        <f ca="1"/>
        <v>0</v>
      </c>
      <c r="R155" s="21">
        <f ca="1"/>
        <v>0</v>
      </c>
      <c r="S155" s="21">
        <f ca="1"/>
        <v>0</v>
      </c>
      <c r="T155" s="21">
        <f ca="1"/>
        <v>0</v>
      </c>
      <c r="U155" s="21">
        <f ca="1"/>
        <v>1</v>
      </c>
      <c r="V155" s="21">
        <f ca="1"/>
        <v>0</v>
      </c>
      <c r="W155" s="21">
        <f ca="1"/>
        <v>0</v>
      </c>
      <c r="X155" s="21">
        <f ca="1"/>
        <v>0</v>
      </c>
      <c r="Y155" s="21">
        <f ca="1"/>
        <v>0</v>
      </c>
      <c r="Z155" s="21">
        <f ca="1"/>
        <v>0</v>
      </c>
      <c r="AA155" s="21">
        <f ca="1"/>
        <v>0</v>
      </c>
      <c r="AB155" s="21">
        <f ca="1"/>
        <v>0</v>
      </c>
      <c r="AC155" s="21">
        <f ca="1"/>
        <v>0</v>
      </c>
      <c r="AD155" s="21">
        <f ca="1"/>
        <v>0</v>
      </c>
      <c r="AE155" s="21">
        <f ca="1"/>
        <v>0</v>
      </c>
      <c r="AF155" s="21">
        <f ca="1"/>
        <v>0</v>
      </c>
      <c r="AG155" s="21">
        <f ca="1"/>
        <v>0</v>
      </c>
      <c r="AH155" s="21">
        <f ca="1"/>
        <v>0</v>
      </c>
      <c r="AI155" s="21">
        <f ca="1"/>
        <v>0</v>
      </c>
      <c r="AJ155" s="21">
        <f ca="1"/>
        <v>0</v>
      </c>
      <c r="AK155" s="21">
        <f ca="1"/>
        <v>0</v>
      </c>
      <c r="AL155" s="21">
        <f ca="1"/>
        <v>0</v>
      </c>
      <c r="AM155" s="21">
        <f ca="1"/>
        <v>1</v>
      </c>
      <c r="AN155" s="21">
        <f ca="1"/>
        <v>0</v>
      </c>
      <c r="AO155" s="21">
        <f ca="1"/>
        <v>0</v>
      </c>
      <c r="AQ155" s="30" t="str">
        <f t="shared" si="37"/>
        <v/>
      </c>
      <c r="AS155" s="8">
        <f ca="1">IF(A155,MMULT(ExpandedModelMatrix ThisRow,ExpandedParameters),MMULT(ModelMatrix ThisRow,Parameters))</f>
        <v>12.174422503497254</v>
      </c>
      <c r="AT155" s="37">
        <f ca="1"/>
        <v>193769.09622058261</v>
      </c>
      <c r="AV155" s="31"/>
      <c r="AW155" s="31" t="b">
        <v>0</v>
      </c>
      <c r="AX155" s="41">
        <f t="shared" si="39"/>
        <v>43</v>
      </c>
      <c r="AY155" s="41">
        <f t="shared" si="40"/>
        <v>98</v>
      </c>
      <c r="AZ155" s="41">
        <v>98</v>
      </c>
      <c r="BC155" s="37" t="str">
        <f ca="1"/>
        <v/>
      </c>
      <c r="BD155" s="37" t="str">
        <f ca="1"/>
        <v/>
      </c>
      <c r="BE155" s="37" t="str">
        <f ca="1"/>
        <v/>
      </c>
      <c r="BF155" s="39" t="str">
        <f ca="1"/>
        <v/>
      </c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</row>
    <row r="156" spans="1:72" x14ac:dyDescent="0.25">
      <c r="A156" s="19" t="b">
        <f t="shared" si="38"/>
        <v>1</v>
      </c>
      <c r="B156" s="19">
        <v>99</v>
      </c>
      <c r="C156" s="21">
        <f t="shared" si="41"/>
        <v>10</v>
      </c>
      <c r="D156" s="21">
        <f t="shared" ca="1" si="42"/>
        <v>9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1</v>
      </c>
      <c r="O156" s="21">
        <f ca="1"/>
        <v>0</v>
      </c>
      <c r="P156" s="21">
        <f ca="1"/>
        <v>0</v>
      </c>
      <c r="Q156" s="21">
        <f ca="1"/>
        <v>0</v>
      </c>
      <c r="R156" s="21">
        <f ca="1"/>
        <v>0</v>
      </c>
      <c r="S156" s="21">
        <f ca="1"/>
        <v>0</v>
      </c>
      <c r="T156" s="21">
        <f ca="1"/>
        <v>0</v>
      </c>
      <c r="U156" s="21">
        <f ca="1"/>
        <v>0</v>
      </c>
      <c r="V156" s="21">
        <f ca="1"/>
        <v>1</v>
      </c>
      <c r="W156" s="21">
        <f ca="1"/>
        <v>0</v>
      </c>
      <c r="X156" s="21">
        <f ca="1"/>
        <v>0</v>
      </c>
      <c r="Y156" s="21">
        <f ca="1"/>
        <v>0</v>
      </c>
      <c r="Z156" s="21">
        <f ca="1"/>
        <v>0</v>
      </c>
      <c r="AA156" s="21">
        <f ca="1"/>
        <v>0</v>
      </c>
      <c r="AB156" s="21">
        <f ca="1"/>
        <v>0</v>
      </c>
      <c r="AC156" s="21">
        <f ca="1"/>
        <v>0</v>
      </c>
      <c r="AD156" s="21">
        <f ca="1"/>
        <v>0</v>
      </c>
      <c r="AE156" s="21">
        <f ca="1"/>
        <v>0</v>
      </c>
      <c r="AF156" s="21">
        <f ca="1"/>
        <v>0</v>
      </c>
      <c r="AG156" s="21">
        <f ca="1"/>
        <v>0</v>
      </c>
      <c r="AH156" s="21">
        <f ca="1"/>
        <v>0</v>
      </c>
      <c r="AI156" s="21">
        <f ca="1"/>
        <v>0</v>
      </c>
      <c r="AJ156" s="21">
        <f ca="1"/>
        <v>0</v>
      </c>
      <c r="AK156" s="21">
        <f ca="1"/>
        <v>0</v>
      </c>
      <c r="AL156" s="21">
        <f ca="1"/>
        <v>0</v>
      </c>
      <c r="AM156" s="21">
        <f ca="1"/>
        <v>0</v>
      </c>
      <c r="AN156" s="21">
        <f ca="1"/>
        <v>1</v>
      </c>
      <c r="AO156" s="21">
        <f ca="1"/>
        <v>0</v>
      </c>
      <c r="AQ156" s="30" t="str">
        <f t="shared" si="37"/>
        <v/>
      </c>
      <c r="AS156" s="8">
        <f ca="1">IF(A156,MMULT(ExpandedModelMatrix ThisRow,ExpandedParameters),MMULT(ModelMatrix ThisRow,Parameters))</f>
        <v>12.453989438043813</v>
      </c>
      <c r="AT156" s="37">
        <f ca="1"/>
        <v>256270.66191403056</v>
      </c>
      <c r="AV156" s="31"/>
      <c r="AW156" s="31" t="b">
        <v>0</v>
      </c>
      <c r="AX156" s="41">
        <f t="shared" si="39"/>
        <v>43</v>
      </c>
      <c r="AY156" s="41">
        <f t="shared" si="40"/>
        <v>99</v>
      </c>
      <c r="AZ156" s="41">
        <v>99</v>
      </c>
      <c r="BC156" s="37" t="str">
        <f ca="1"/>
        <v/>
      </c>
      <c r="BD156" s="37" t="str">
        <f ca="1"/>
        <v/>
      </c>
      <c r="BE156" s="37" t="str">
        <f ca="1"/>
        <v/>
      </c>
      <c r="BF156" s="39" t="str">
        <f ca="1"/>
        <v/>
      </c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</row>
    <row r="157" spans="1:72" x14ac:dyDescent="0.25">
      <c r="A157" s="19" t="b">
        <f t="shared" si="38"/>
        <v>1</v>
      </c>
      <c r="B157" s="19">
        <v>100</v>
      </c>
      <c r="C157" s="21">
        <f t="shared" si="41"/>
        <v>10</v>
      </c>
      <c r="D157" s="21">
        <f t="shared" ca="1" si="42"/>
        <v>10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1</v>
      </c>
      <c r="O157" s="21">
        <f ca="1"/>
        <v>0</v>
      </c>
      <c r="P157" s="21">
        <f ca="1"/>
        <v>0</v>
      </c>
      <c r="Q157" s="21">
        <f ca="1"/>
        <v>0</v>
      </c>
      <c r="R157" s="21">
        <f ca="1"/>
        <v>0</v>
      </c>
      <c r="S157" s="21">
        <f ca="1"/>
        <v>0</v>
      </c>
      <c r="T157" s="21">
        <f ca="1"/>
        <v>0</v>
      </c>
      <c r="U157" s="21">
        <f ca="1"/>
        <v>0</v>
      </c>
      <c r="V157" s="21">
        <f ca="1"/>
        <v>0</v>
      </c>
      <c r="W157" s="21">
        <f ca="1"/>
        <v>1</v>
      </c>
      <c r="X157" s="21">
        <f ca="1"/>
        <v>0</v>
      </c>
      <c r="Y157" s="21">
        <f ca="1"/>
        <v>0</v>
      </c>
      <c r="Z157" s="21">
        <f ca="1"/>
        <v>0</v>
      </c>
      <c r="AA157" s="21">
        <f ca="1"/>
        <v>0</v>
      </c>
      <c r="AB157" s="21">
        <f ca="1"/>
        <v>0</v>
      </c>
      <c r="AC157" s="21">
        <f ca="1"/>
        <v>0</v>
      </c>
      <c r="AD157" s="21">
        <f ca="1"/>
        <v>0</v>
      </c>
      <c r="AE157" s="21">
        <f ca="1"/>
        <v>0</v>
      </c>
      <c r="AF157" s="21">
        <f ca="1"/>
        <v>0</v>
      </c>
      <c r="AG157" s="21">
        <f ca="1"/>
        <v>0</v>
      </c>
      <c r="AH157" s="21">
        <f ca="1"/>
        <v>0</v>
      </c>
      <c r="AI157" s="21">
        <f ca="1"/>
        <v>0</v>
      </c>
      <c r="AJ157" s="21">
        <f ca="1"/>
        <v>0</v>
      </c>
      <c r="AK157" s="21">
        <f ca="1"/>
        <v>0</v>
      </c>
      <c r="AL157" s="21">
        <f ca="1"/>
        <v>0</v>
      </c>
      <c r="AM157" s="21">
        <f ca="1"/>
        <v>0</v>
      </c>
      <c r="AN157" s="21">
        <f ca="1"/>
        <v>0</v>
      </c>
      <c r="AO157" s="21">
        <f ca="1"/>
        <v>1</v>
      </c>
      <c r="AQ157" s="30" t="str">
        <f t="shared" si="37"/>
        <v/>
      </c>
      <c r="AS157" s="8">
        <f ca="1">IF(A157,MMULT(ExpandedModelMatrix ThisRow,ExpandedParameters),MMULT(ModelMatrix ThisRow,Parameters))</f>
        <v>10.930080945955297</v>
      </c>
      <c r="AT157" s="37">
        <f ca="1"/>
        <v>55830.79880186369</v>
      </c>
      <c r="AV157" s="31"/>
      <c r="AW157" s="31" t="b">
        <v>0</v>
      </c>
      <c r="AX157" s="41">
        <f t="shared" si="39"/>
        <v>43</v>
      </c>
      <c r="AY157" s="41">
        <f t="shared" si="40"/>
        <v>100</v>
      </c>
      <c r="AZ157" s="41">
        <v>100</v>
      </c>
      <c r="BC157" s="37" t="str">
        <f ca="1"/>
        <v/>
      </c>
      <c r="BD157" s="37" t="str">
        <f ca="1"/>
        <v/>
      </c>
      <c r="BE157" s="37" t="str">
        <f ca="1"/>
        <v/>
      </c>
      <c r="BF157" s="39" t="str">
        <f ca="1"/>
        <v/>
      </c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</row>
    <row r="158" spans="1:72" x14ac:dyDescent="0.25">
      <c r="B158" s="19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</row>
    <row r="159" spans="1:72" x14ac:dyDescent="0.25">
      <c r="B159" s="19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</row>
    <row r="160" spans="1:72" x14ac:dyDescent="0.25"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</row>
    <row r="161" spans="63:72" x14ac:dyDescent="0.25"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</row>
    <row r="162" spans="63:72" x14ac:dyDescent="0.25"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</row>
    <row r="163" spans="63:72" x14ac:dyDescent="0.25"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</row>
    <row r="164" spans="63:72" x14ac:dyDescent="0.25"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</row>
    <row r="165" spans="63:72" x14ac:dyDescent="0.25"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</row>
  </sheetData>
  <conditionalFormatting sqref="H21:Q30">
    <cfRule type="expression" dxfId="50" priority="22">
      <formula>AH21</formula>
    </cfRule>
  </conditionalFormatting>
  <conditionalFormatting sqref="H35:Q44">
    <cfRule type="expression" dxfId="49" priority="5" stopIfTrue="1">
      <formula>AU35</formula>
    </cfRule>
    <cfRule type="expression" dxfId="48" priority="21">
      <formula>AH21</formula>
    </cfRule>
  </conditionalFormatting>
  <conditionalFormatting sqref="BI35:BR44">
    <cfRule type="expression" dxfId="47" priority="20">
      <formula>AH21</formula>
    </cfRule>
  </conditionalFormatting>
  <conditionalFormatting sqref="C58:D157 AQ58:AQ157 BG159:BG165 AS58:AT157 F58:AO157">
    <cfRule type="expression" dxfId="46" priority="19">
      <formula>$A58</formula>
    </cfRule>
  </conditionalFormatting>
  <conditionalFormatting sqref="AV58:AV157">
    <cfRule type="expression" dxfId="45" priority="18">
      <formula>$A58</formula>
    </cfRule>
  </conditionalFormatting>
  <conditionalFormatting sqref="H7">
    <cfRule type="expression" dxfId="44" priority="17">
      <formula>$G$7="Tweedy"</formula>
    </cfRule>
  </conditionalFormatting>
  <conditionalFormatting sqref="G8:J8">
    <cfRule type="expression" dxfId="43" priority="16">
      <formula>$G$7="Tweedy"</formula>
    </cfRule>
  </conditionalFormatting>
  <conditionalFormatting sqref="BC58:BC157">
    <cfRule type="expression" dxfId="42" priority="14">
      <formula>$A58</formula>
    </cfRule>
  </conditionalFormatting>
  <conditionalFormatting sqref="BD58:BD157">
    <cfRule type="expression" dxfId="41" priority="13">
      <formula>$A58</formula>
    </cfRule>
  </conditionalFormatting>
  <conditionalFormatting sqref="BE58:BE157">
    <cfRule type="expression" dxfId="40" priority="12">
      <formula>$A58</formula>
    </cfRule>
  </conditionalFormatting>
  <conditionalFormatting sqref="BF58:BF157">
    <cfRule type="expression" dxfId="39" priority="11">
      <formula>$A58</formula>
    </cfRule>
  </conditionalFormatting>
  <conditionalFormatting sqref="AW58:AW157">
    <cfRule type="expression" dxfId="38" priority="10">
      <formula>$A58</formula>
    </cfRule>
  </conditionalFormatting>
  <conditionalFormatting sqref="AX58:AX157">
    <cfRule type="expression" dxfId="37" priority="9">
      <formula>$A58</formula>
    </cfRule>
  </conditionalFormatting>
  <conditionalFormatting sqref="AY58:AY157">
    <cfRule type="expression" dxfId="36" priority="8">
      <formula>$A58</formula>
    </cfRule>
  </conditionalFormatting>
  <conditionalFormatting sqref="AZ58:AZ157">
    <cfRule type="expression" dxfId="35" priority="7">
      <formula>$A58</formula>
    </cfRule>
  </conditionalFormatting>
  <conditionalFormatting sqref="P52:R52">
    <cfRule type="expression" dxfId="34" priority="4">
      <formula>$P$52&lt;&gt;""</formula>
    </cfRule>
  </conditionalFormatting>
  <conditionalFormatting sqref="G12:I12">
    <cfRule type="expression" dxfId="33" priority="3">
      <formula>$G$12&lt;&gt;""</formula>
    </cfRule>
  </conditionalFormatting>
  <conditionalFormatting sqref="E16:G17">
    <cfRule type="expression" dxfId="32" priority="1">
      <formula>$E$16&lt;&gt;""</formula>
    </cfRule>
  </conditionalFormatting>
  <dataValidations count="8">
    <dataValidation type="list" showInputMessage="1" showErrorMessage="1" errorTitle="Invalid Entry" error="Please select from list provided." promptTitle="Number of Iterations" prompt="Please select from list provided." sqref="G15">
      <formula1>"100,1000,5000,10000,25000,50000"</formula1>
    </dataValidation>
    <dataValidation type="decimal" operator="greaterThan" showInputMessage="1" showErrorMessage="1" errorTitle="Invalid Entry" error="Please enter the Tweedy parameter, p. Must be a positive number." promptTitle="Only for Tweedy" prompt="Please enter the Tweedy parameter, p. Must be a positive number." sqref="H7">
      <formula1>0</formula1>
    </dataValidation>
    <dataValidation type="list" showErrorMessage="1" errorTitle="Invalid Entry" error="Please select from the options provided." sqref="G7">
      <formula1>$A$7:$A$10</formula1>
    </dataValidation>
    <dataValidation type="whole" showInputMessage="1" showErrorMessage="1" errorTitle="Development Period" error="Enter whole number between 1 and 10." promptTitle="Development Period" prompt="Enter whole number between 1 and 10." sqref="D15">
      <formula1>1</formula1>
      <formula2>10</formula2>
    </dataValidation>
    <dataValidation type="whole" showInputMessage="1" showErrorMessage="1" errorTitle="Exposure Period" error="Enter whole number between 1 and 10." promptTitle="Exposure Period" prompt="Enter whole number between 1 and 10." sqref="C15">
      <formula1>1</formula1>
      <formula2>10</formula2>
    </dataValidation>
    <dataValidation type="list" showInputMessage="1" showErrorMessage="1" errorTitle="Boolean" error="Enter TRUE or FALSE." promptTitle="Boolean" prompt="Enter TRUE or FALSE." sqref="U21:U30 X21:X27 W21:W28 AA21:AA24 AC22 Z21:Z25 Y21:Y26 AB22:AB23 V21:V29 AB21:AD21 U35:AD35">
      <formula1>"TRUE,FALSE"</formula1>
    </dataValidation>
    <dataValidation type="whole" showInputMessage="1" showErrorMessage="1" errorTitle="Payment Period" error="Enter whole number between 1 and 10. Note that there must be at least one data point on the corresponding diagnonal of the triangle." promptTitle="Payment Period" prompt="Enter whole number between 1 and 10. Note that there must be at least one data point on the corresponding diagnonal of the triangle." sqref="E15">
      <formula1>1</formula1>
      <formula2>10</formula2>
    </dataValidation>
    <dataValidation type="list" showInputMessage="1" showErrorMessage="1" errorTitle="Base Diagonal" error="Select on of the included diagonals other than 10. This will be used to calculated the &quot;last n&quot; average trend." promptTitle="Base Diagonal" prompt="Select on of the included diagonals other than 10. This will be used to calculated the &quot;last n&quot; average trend." sqref="G11">
      <formula1>PossibleBaseDiagonals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3074" r:id="rId3" name="BootstrapButton">
          <controlPr defaultSize="0" autoLine="0" r:id="rId4">
            <anchor moveWithCells="1">
              <from>
                <xdr:col>2</xdr:col>
                <xdr:colOff>9525</xdr:colOff>
                <xdr:row>5</xdr:row>
                <xdr:rowOff>9525</xdr:rowOff>
              </from>
              <to>
                <xdr:col>3</xdr:col>
                <xdr:colOff>438150</xdr:colOff>
                <xdr:row>7</xdr:row>
                <xdr:rowOff>0</xdr:rowOff>
              </to>
            </anchor>
          </controlPr>
        </control>
      </mc:Choice>
      <mc:Fallback>
        <control shapeId="3074" r:id="rId3" name="BootstrapButton"/>
      </mc:Fallback>
    </mc:AlternateContent>
    <mc:AlternateContent xmlns:mc="http://schemas.openxmlformats.org/markup-compatibility/2006">
      <mc:Choice Requires="x14">
        <control shapeId="3073" r:id="rId5" name="FitModelButton">
          <controlPr defaultSize="0" autoLine="0" r:id="rId6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3</xdr:col>
                <xdr:colOff>466725</xdr:colOff>
                <xdr:row>4</xdr:row>
                <xdr:rowOff>0</xdr:rowOff>
              </to>
            </anchor>
          </controlPr>
        </control>
      </mc:Choice>
      <mc:Fallback>
        <control shapeId="3073" r:id="rId5" name="FitModelButton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CT167"/>
  <sheetViews>
    <sheetView topLeftCell="C1" workbookViewId="0">
      <selection activeCell="C2" sqref="C2"/>
    </sheetView>
  </sheetViews>
  <sheetFormatPr defaultRowHeight="15" x14ac:dyDescent="0.25"/>
  <cols>
    <col min="1" max="2" width="9.140625" hidden="1" customWidth="1"/>
    <col min="3" max="29" width="11.42578125" customWidth="1"/>
    <col min="34" max="34" width="9.5703125" bestFit="1" customWidth="1"/>
    <col min="35" max="35" width="11.42578125" customWidth="1"/>
    <col min="40" max="40" width="10.5703125" bestFit="1" customWidth="1"/>
    <col min="49" max="49" width="12" bestFit="1" customWidth="1"/>
    <col min="50" max="50" width="9.28515625" bestFit="1" customWidth="1"/>
    <col min="56" max="56" width="12" bestFit="1" customWidth="1"/>
    <col min="76" max="77" width="9.140625" customWidth="1"/>
    <col min="84" max="84" width="9.140625" customWidth="1"/>
  </cols>
  <sheetData>
    <row r="1" spans="1:97" ht="18.75" x14ac:dyDescent="0.3">
      <c r="C1" s="17" t="s">
        <v>19</v>
      </c>
      <c r="U1" s="1"/>
      <c r="V1" s="1"/>
      <c r="W1" s="1"/>
      <c r="X1" s="1"/>
      <c r="Y1" s="1"/>
      <c r="Z1" s="1"/>
    </row>
    <row r="2" spans="1:97" x14ac:dyDescent="0.25">
      <c r="BY2" s="1"/>
      <c r="BZ2" s="1"/>
      <c r="CA2" s="1"/>
      <c r="CB2" s="1"/>
      <c r="CM2" s="2"/>
    </row>
    <row r="3" spans="1:97" x14ac:dyDescent="0.25">
      <c r="G3" s="4" t="s">
        <v>42</v>
      </c>
      <c r="K3" s="4" t="s">
        <v>51</v>
      </c>
      <c r="L3" s="5"/>
      <c r="M3" s="5"/>
      <c r="N3" s="5"/>
      <c r="R3" s="4" t="str">
        <f>"Summary of Bootstrap Results ("&amp;TEXT(NumBootstrapIterations,"#,##0")&amp;" Iterations)"</f>
        <v>Summary of Bootstrap Results (1,000 Iterations)</v>
      </c>
      <c r="BX3" s="1"/>
      <c r="BY3" s="1"/>
      <c r="CH3" s="20" t="s">
        <v>146</v>
      </c>
    </row>
    <row r="4" spans="1:97" x14ac:dyDescent="0.25">
      <c r="G4" s="9" t="s">
        <v>43</v>
      </c>
      <c r="H4" s="6"/>
      <c r="K4" s="6" t="s">
        <v>1</v>
      </c>
      <c r="L4" s="33" t="s">
        <v>52</v>
      </c>
      <c r="M4" s="33"/>
      <c r="N4" s="33"/>
      <c r="O4" s="6" t="s">
        <v>56</v>
      </c>
      <c r="P4" s="6"/>
      <c r="R4" s="6" t="s">
        <v>1</v>
      </c>
      <c r="S4" s="33" t="s">
        <v>79</v>
      </c>
      <c r="T4" s="33"/>
      <c r="U4" s="33" t="s">
        <v>81</v>
      </c>
      <c r="V4" s="33"/>
      <c r="W4" s="33"/>
      <c r="X4" s="33" t="s">
        <v>82</v>
      </c>
      <c r="Y4" s="33"/>
      <c r="Z4" s="33"/>
      <c r="AA4" s="33" t="s">
        <v>90</v>
      </c>
      <c r="AB4" s="33"/>
      <c r="AC4" s="33"/>
      <c r="CH4" s="6" t="s">
        <v>106</v>
      </c>
      <c r="CI4" s="6">
        <v>1</v>
      </c>
      <c r="CJ4" s="6">
        <v>2</v>
      </c>
      <c r="CK4" s="6">
        <v>3</v>
      </c>
      <c r="CL4" s="6">
        <v>4</v>
      </c>
      <c r="CM4" s="6">
        <v>5</v>
      </c>
      <c r="CN4" s="6">
        <v>6</v>
      </c>
      <c r="CO4" s="6">
        <v>7</v>
      </c>
      <c r="CP4" s="6">
        <v>8</v>
      </c>
      <c r="CQ4" s="6">
        <v>9</v>
      </c>
      <c r="CR4" s="6">
        <v>10</v>
      </c>
    </row>
    <row r="5" spans="1:97" x14ac:dyDescent="0.25">
      <c r="G5" s="8" t="s">
        <v>44</v>
      </c>
      <c r="H5" s="8"/>
      <c r="K5" s="6" t="s">
        <v>3</v>
      </c>
      <c r="L5" s="26" t="s">
        <v>53</v>
      </c>
      <c r="M5" s="26" t="s">
        <v>54</v>
      </c>
      <c r="N5" s="26" t="s">
        <v>55</v>
      </c>
      <c r="O5" s="26" t="s">
        <v>53</v>
      </c>
      <c r="P5" s="26" t="s">
        <v>57</v>
      </c>
      <c r="R5" s="6" t="s">
        <v>3</v>
      </c>
      <c r="S5" s="7" t="s">
        <v>80</v>
      </c>
      <c r="T5" s="7" t="s">
        <v>85</v>
      </c>
      <c r="U5" s="7" t="s">
        <v>80</v>
      </c>
      <c r="V5" s="7" t="s">
        <v>86</v>
      </c>
      <c r="W5" s="7" t="s">
        <v>84</v>
      </c>
      <c r="X5" s="7" t="s">
        <v>0</v>
      </c>
      <c r="Y5" s="7" t="s">
        <v>83</v>
      </c>
      <c r="Z5" s="7" t="s">
        <v>87</v>
      </c>
      <c r="AA5" s="7" t="s">
        <v>85</v>
      </c>
      <c r="AB5" s="7" t="s">
        <v>86</v>
      </c>
      <c r="AC5" s="7" t="s">
        <v>84</v>
      </c>
      <c r="CH5" s="6">
        <v>3</v>
      </c>
      <c r="CI5" s="19">
        <f ca="1">SUMPRODUCT(CI$20:CI$47,$CT$20:$CT$47)</f>
        <v>95.361150699288928</v>
      </c>
      <c r="CJ5" s="19">
        <f t="shared" ref="CJ5:CR5" ca="1" si="0">SUMPRODUCT(CJ$20:CJ$47,$CT$20:$CT$47)</f>
        <v>81.743076479824524</v>
      </c>
      <c r="CK5" s="19">
        <f t="shared" ca="1" si="0"/>
        <v>68.12500226036012</v>
      </c>
      <c r="CL5" s="19">
        <f t="shared" ca="1" si="0"/>
        <v>54.50692804089573</v>
      </c>
      <c r="CM5" s="19">
        <f t="shared" ca="1" si="0"/>
        <v>40.888853821431326</v>
      </c>
      <c r="CN5" s="19">
        <f t="shared" ca="1" si="0"/>
        <v>27.270779601966929</v>
      </c>
      <c r="CO5" s="19">
        <f t="shared" ca="1" si="0"/>
        <v>13.828875024030157</v>
      </c>
      <c r="CP5" s="19">
        <f t="shared" ca="1" si="0"/>
        <v>0</v>
      </c>
      <c r="CQ5" s="19">
        <f t="shared" ca="1" si="0"/>
        <v>-13.253672304258826</v>
      </c>
      <c r="CR5" s="19">
        <f t="shared" ca="1" si="0"/>
        <v>-26.650177442311154</v>
      </c>
    </row>
    <row r="6" spans="1:97" x14ac:dyDescent="0.25">
      <c r="A6" s="9" t="s">
        <v>46</v>
      </c>
      <c r="B6" s="6"/>
      <c r="G6" s="9" t="s">
        <v>45</v>
      </c>
      <c r="H6" s="6"/>
      <c r="K6" s="6">
        <v>1</v>
      </c>
      <c r="L6" s="34">
        <f t="array" aca="1" ref="L6" ca="1">SUM(IF(Input!AC20:AL20,IF(AJ21:AS21,0,J35:S35),0))</f>
        <v>3.2178822474749276E+58</v>
      </c>
      <c r="M6" s="34">
        <f t="array" aca="1" ref="M6" ca="1">SUM(IF(Input!AC20:AL20,IF(AJ21:AS21,J35:S35,0),0))</f>
        <v>1656461.7780292246</v>
      </c>
      <c r="N6" s="34">
        <f t="array" ref="N6:N15" ca="1">L6:L15+M6:M15</f>
        <v>3.2178822474749276E+58</v>
      </c>
      <c r="O6" s="34">
        <f t="array" aca="1" ref="O6" ca="1">SUM(IF(Input!AC20:AL20,0,J35:S35))</f>
        <v>0</v>
      </c>
      <c r="P6" s="34">
        <f t="array" ref="P6:P15" ca="1">N6:N15+O6:O15</f>
        <v>3.2178822474749276E+58</v>
      </c>
      <c r="R6" s="6">
        <v>1</v>
      </c>
      <c r="S6" s="34">
        <v>1656461.7780292246</v>
      </c>
      <c r="T6" s="34">
        <v>1657175.4460769745</v>
      </c>
      <c r="U6" s="34"/>
      <c r="V6" s="34"/>
      <c r="W6" s="34"/>
      <c r="X6" s="34"/>
      <c r="Y6" s="34"/>
      <c r="Z6" s="34"/>
      <c r="AA6" s="34"/>
      <c r="AB6" s="34"/>
      <c r="AC6" s="34"/>
    </row>
    <row r="7" spans="1:97" x14ac:dyDescent="0.25">
      <c r="A7" t="s">
        <v>47</v>
      </c>
      <c r="B7">
        <v>0</v>
      </c>
      <c r="G7" s="11" t="s">
        <v>48</v>
      </c>
      <c r="H7" s="32">
        <v>1.84</v>
      </c>
      <c r="K7" s="6">
        <v>2</v>
      </c>
      <c r="L7" s="34">
        <f t="array" aca="1" ref="L7" ca="1">SUM(IF(Input!AC21:AL21,IF(AJ22:AS22,0,J36:S36),0))</f>
        <v>5.2821302086482256E+52</v>
      </c>
      <c r="M7" s="34">
        <f t="array" aca="1" ref="M7" ca="1">SUM(IF(Input!AC21:AL21,IF(AJ22:AS22,J36:S36,0),0))</f>
        <v>3375457.3249369902</v>
      </c>
      <c r="N7" s="34">
        <f ca="1"/>
        <v>5.2821302086482256E+52</v>
      </c>
      <c r="O7" s="34">
        <f t="array" aca="1" ref="O7" ca="1">SUM(IF(Input!AC21:AL21,0,J36:S36))</f>
        <v>91552.481590978641</v>
      </c>
      <c r="P7" s="34">
        <f ca="1"/>
        <v>5.2821302086482256E+52</v>
      </c>
      <c r="Q7" s="38"/>
      <c r="R7" s="6">
        <v>2</v>
      </c>
      <c r="S7" s="34">
        <v>3375457.3249369902</v>
      </c>
      <c r="T7" s="34">
        <v>3377076.4107853179</v>
      </c>
      <c r="U7" s="34">
        <v>91552.481590978641</v>
      </c>
      <c r="V7" s="34">
        <v>93991.993296576242</v>
      </c>
      <c r="W7" s="34">
        <v>91786.043602639955</v>
      </c>
      <c r="X7" s="34">
        <f t="array" ref="X7:X16">W7:W16-V7:V16</f>
        <v>-2205.9496939362871</v>
      </c>
      <c r="Y7" s="34">
        <v>59903.647457894134</v>
      </c>
      <c r="Z7" s="50">
        <f t="array" ref="Z7:Z16">Y7:Y16/U7:U16</f>
        <v>0.65430937989775795</v>
      </c>
      <c r="AA7" s="34">
        <v>535807.64108670654</v>
      </c>
      <c r="AB7" s="34">
        <v>47131.905347645079</v>
      </c>
      <c r="AC7" s="34">
        <v>37988.986298055563</v>
      </c>
      <c r="BX7" s="1"/>
      <c r="BY7" s="1"/>
      <c r="CH7" s="20" t="s">
        <v>140</v>
      </c>
    </row>
    <row r="8" spans="1:97" x14ac:dyDescent="0.25">
      <c r="A8" t="s">
        <v>48</v>
      </c>
      <c r="B8">
        <v>1</v>
      </c>
      <c r="G8" s="20" t="str">
        <f>IF(G7="Tweedy","Please verify the Tweedy parameter, p.","")</f>
        <v/>
      </c>
      <c r="K8" s="6">
        <v>3</v>
      </c>
      <c r="L8" s="34">
        <f t="array" aca="1" ref="L8" ca="1">SUM(IF(Input!AC22:AL22,IF(AJ23:AS23,0,J37:S37),0))</f>
        <v>5.8114871525526969E+46</v>
      </c>
      <c r="M8" s="34">
        <f t="array" aca="1" ref="M8" ca="1">SUM(IF(Input!AC22:AL22,IF(AJ23:AS23,J37:S37,0),0))</f>
        <v>3673901.8814258352</v>
      </c>
      <c r="N8" s="34">
        <f ca="1"/>
        <v>5.8114871525526969E+46</v>
      </c>
      <c r="O8" s="34">
        <f t="array" aca="1" ref="O8" ca="1">SUM(IF(Input!AC22:AL22,0,J37:S37))</f>
        <v>428116.85356623499</v>
      </c>
      <c r="P8" s="34">
        <f ca="1"/>
        <v>5.8114871525526969E+46</v>
      </c>
      <c r="Q8" s="38"/>
      <c r="R8" s="6">
        <v>3</v>
      </c>
      <c r="S8" s="34">
        <v>3673901.8814258352</v>
      </c>
      <c r="T8" s="34">
        <v>3690026.035066634</v>
      </c>
      <c r="U8" s="34">
        <v>428116.85356623499</v>
      </c>
      <c r="V8" s="34">
        <v>426527.77453032671</v>
      </c>
      <c r="W8" s="34">
        <v>430082.34174865263</v>
      </c>
      <c r="X8" s="34">
        <v>3554.5672183259157</v>
      </c>
      <c r="Y8" s="34">
        <v>189870.51133131963</v>
      </c>
      <c r="Z8" s="50">
        <v>0.44350160417579615</v>
      </c>
      <c r="AA8" s="34">
        <v>612319.493392615</v>
      </c>
      <c r="AB8" s="34">
        <v>140284.50263020958</v>
      </c>
      <c r="AC8" s="34">
        <v>132286.16930127115</v>
      </c>
      <c r="CH8" s="6" t="s">
        <v>106</v>
      </c>
      <c r="CI8" s="6">
        <v>1</v>
      </c>
      <c r="CJ8" s="6">
        <v>2</v>
      </c>
      <c r="CK8" s="6">
        <v>3</v>
      </c>
      <c r="CL8" s="6">
        <v>4</v>
      </c>
      <c r="CM8" s="6">
        <v>5</v>
      </c>
      <c r="CN8" s="6">
        <v>6</v>
      </c>
      <c r="CO8" s="6">
        <v>7</v>
      </c>
      <c r="CP8" s="6">
        <v>8</v>
      </c>
      <c r="CQ8" s="6">
        <v>9</v>
      </c>
      <c r="CR8" s="6">
        <v>10</v>
      </c>
      <c r="CS8" s="6" t="s">
        <v>138</v>
      </c>
    </row>
    <row r="9" spans="1:97" x14ac:dyDescent="0.25">
      <c r="A9" t="s">
        <v>49</v>
      </c>
      <c r="B9">
        <v>2</v>
      </c>
      <c r="C9" s="4" t="s">
        <v>77</v>
      </c>
      <c r="D9" s="5"/>
      <c r="G9" s="20" t="s">
        <v>108</v>
      </c>
      <c r="K9" s="6">
        <v>4</v>
      </c>
      <c r="L9" s="34">
        <f t="array" aca="1" ref="L9" ca="1">SUM(IF(Input!AC23:AL23,IF(AJ24:AS24,0,J38:S38),0))</f>
        <v>6.4388636081078745E+40</v>
      </c>
      <c r="M9" s="34">
        <f t="array" aca="1" ref="M9" ca="1">SUM(IF(Input!AC23:AL23,IF(AJ24:AS24,J38:S38,0),0))</f>
        <v>3924770.0494043818</v>
      </c>
      <c r="N9" s="34">
        <f ca="1"/>
        <v>6.4388636081078745E+40</v>
      </c>
      <c r="O9" s="34">
        <f t="array" aca="1" ref="O9" ca="1">SUM(IF(Input!AC23:AL23,0,J38:S38))</f>
        <v>627420.56737426796</v>
      </c>
      <c r="P9" s="34">
        <f ca="1"/>
        <v>6.4388636081078745E+40</v>
      </c>
      <c r="Q9" s="38"/>
      <c r="R9" s="6">
        <v>4</v>
      </c>
      <c r="S9" s="34">
        <v>3924770.0494043818</v>
      </c>
      <c r="T9" s="34">
        <v>3895832.7492765901</v>
      </c>
      <c r="U9" s="34">
        <v>627420.56737426785</v>
      </c>
      <c r="V9" s="34">
        <v>625122.47644642589</v>
      </c>
      <c r="W9" s="34">
        <v>629583.9346015458</v>
      </c>
      <c r="X9" s="34">
        <v>4461.458155119908</v>
      </c>
      <c r="Y9" s="34">
        <v>243155.23166320144</v>
      </c>
      <c r="Z9" s="50">
        <v>0.38754743517700924</v>
      </c>
      <c r="AA9" s="34">
        <v>586994.37333724566</v>
      </c>
      <c r="AB9" s="34">
        <v>188986.81335830869</v>
      </c>
      <c r="AC9" s="34">
        <v>148297.13908253127</v>
      </c>
      <c r="CH9" s="6">
        <v>1</v>
      </c>
      <c r="CI9" s="19">
        <f t="shared" ref="CI9:CR11" ca="1" si="1">SUMIF($BW$20:$BW$46,$CH9,CI$20:CI$46)</f>
        <v>-3</v>
      </c>
      <c r="CJ9" s="19">
        <f t="shared" ca="1" si="1"/>
        <v>-2</v>
      </c>
      <c r="CK9" s="19">
        <f t="shared" ca="1" si="1"/>
        <v>-1</v>
      </c>
      <c r="CL9" s="19">
        <f t="shared" ca="1" si="1"/>
        <v>0</v>
      </c>
      <c r="CM9" s="19">
        <f t="shared" ca="1" si="1"/>
        <v>1</v>
      </c>
      <c r="CN9" s="19">
        <f t="shared" ca="1" si="1"/>
        <v>2</v>
      </c>
      <c r="CO9" s="19">
        <f t="shared" ca="1" si="1"/>
        <v>3</v>
      </c>
      <c r="CP9" s="19">
        <f t="shared" ca="1" si="1"/>
        <v>4</v>
      </c>
      <c r="CQ9" s="19">
        <f t="shared" ca="1" si="1"/>
        <v>5</v>
      </c>
      <c r="CR9" s="19">
        <f t="shared" ca="1" si="1"/>
        <v>6</v>
      </c>
      <c r="CS9" s="19">
        <f>RefExp</f>
        <v>4</v>
      </c>
    </row>
    <row r="10" spans="1:97" x14ac:dyDescent="0.25">
      <c r="A10" t="s">
        <v>50</v>
      </c>
      <c r="B10">
        <f>TweedyP</f>
        <v>1.84</v>
      </c>
      <c r="C10" s="6" t="s">
        <v>78</v>
      </c>
      <c r="D10" s="6"/>
      <c r="G10" s="6" t="s">
        <v>109</v>
      </c>
      <c r="H10" s="6" t="s">
        <v>148</v>
      </c>
      <c r="K10" s="6">
        <v>5</v>
      </c>
      <c r="L10" s="34">
        <f t="array" aca="1" ref="L10" ca="1">SUM(IF(Input!AC24:AL24,IF(AJ25:AS25,0,J39:S39),0))</f>
        <v>0</v>
      </c>
      <c r="M10" s="34">
        <f t="array" aca="1" ref="M10" ca="1">SUM(IF(Input!AC24:AL24,IF(AJ25:AS25,J39:S39,0),0))</f>
        <v>3948183.0334084406</v>
      </c>
      <c r="N10" s="34">
        <f ca="1"/>
        <v>3948183.0334084406</v>
      </c>
      <c r="O10" s="34">
        <f t="array" aca="1" ref="O10" ca="1">SUM(IF(Input!AC24:AL24,0,J39:S39))</f>
        <v>1051287.3511215369</v>
      </c>
      <c r="P10" s="34">
        <f ca="1"/>
        <v>4999470.384529978</v>
      </c>
      <c r="Q10" s="38"/>
      <c r="R10" s="6">
        <v>5</v>
      </c>
      <c r="S10" s="34">
        <v>3948183.0334084406</v>
      </c>
      <c r="T10" s="34">
        <v>3956525.7165184948</v>
      </c>
      <c r="U10" s="34">
        <v>1051287.3511215362</v>
      </c>
      <c r="V10" s="34">
        <v>1070907.1471439335</v>
      </c>
      <c r="W10" s="34">
        <v>1044267.456182134</v>
      </c>
      <c r="X10" s="34">
        <v>-26639.690961799468</v>
      </c>
      <c r="Y10" s="34">
        <v>396689.52071676811</v>
      </c>
      <c r="Z10" s="50">
        <v>0.37733691011650727</v>
      </c>
      <c r="AA10" s="34">
        <v>595846.64510171034</v>
      </c>
      <c r="AB10" s="34">
        <v>333605.73291506234</v>
      </c>
      <c r="AC10" s="34">
        <v>216087.5837703236</v>
      </c>
      <c r="CH10" s="6">
        <v>2</v>
      </c>
      <c r="CI10" s="19">
        <f t="shared" ca="1" si="1"/>
        <v>-3</v>
      </c>
      <c r="CJ10" s="19">
        <f t="shared" ca="1" si="1"/>
        <v>-2</v>
      </c>
      <c r="CK10" s="19">
        <f t="shared" ca="1" si="1"/>
        <v>-1</v>
      </c>
      <c r="CL10" s="19">
        <f t="shared" ca="1" si="1"/>
        <v>0</v>
      </c>
      <c r="CM10" s="19">
        <f t="shared" ca="1" si="1"/>
        <v>1</v>
      </c>
      <c r="CN10" s="19">
        <f t="shared" ca="1" si="1"/>
        <v>2</v>
      </c>
      <c r="CO10" s="19">
        <f t="shared" ca="1" si="1"/>
        <v>3</v>
      </c>
      <c r="CP10" s="19">
        <f t="shared" ca="1" si="1"/>
        <v>4</v>
      </c>
      <c r="CQ10" s="19">
        <f t="shared" ca="1" si="1"/>
        <v>5</v>
      </c>
      <c r="CR10" s="19">
        <f t="shared" ca="1" si="1"/>
        <v>6</v>
      </c>
      <c r="CS10" s="19">
        <f>RefDev</f>
        <v>4</v>
      </c>
    </row>
    <row r="11" spans="1:97" x14ac:dyDescent="0.25">
      <c r="C11" s="47">
        <v>1.0269354372659221</v>
      </c>
      <c r="D11" s="8"/>
      <c r="G11" s="11">
        <v>7</v>
      </c>
      <c r="H11" s="8">
        <f ca="1">($CR$5-INDEX($CI$5:$CQ$5,BaseDiagonal))/(10-BaseDiagonal)</f>
        <v>-13.493017488780438</v>
      </c>
      <c r="K11" s="6">
        <v>6</v>
      </c>
      <c r="L11" s="34">
        <f t="array" aca="1" ref="L11" ca="1">SUM(IF(Input!AC25:AL25,IF(AJ26:AS26,0,J40:S40),0))</f>
        <v>0</v>
      </c>
      <c r="M11" s="34">
        <f t="array" aca="1" ref="M11" ca="1">SUM(IF(Input!AC25:AL25,IF(AJ26:AS26,J40:S40,0),0))</f>
        <v>3783285.1289527873</v>
      </c>
      <c r="N11" s="34">
        <f ca="1"/>
        <v>3783285.1289527873</v>
      </c>
      <c r="O11" s="34">
        <f t="array" aca="1" ref="O11" ca="1">SUM(IF(Input!AC25:AL25,0,J40:S40))</f>
        <v>1577575.3979029527</v>
      </c>
      <c r="P11" s="34">
        <f ca="1"/>
        <v>5360860.5268557398</v>
      </c>
      <c r="Q11" s="38"/>
      <c r="R11" s="6">
        <v>6</v>
      </c>
      <c r="S11" s="34">
        <v>3783285.1289527873</v>
      </c>
      <c r="T11" s="34">
        <v>3766386.6815389735</v>
      </c>
      <c r="U11" s="34">
        <v>1577575.3979029518</v>
      </c>
      <c r="V11" s="34">
        <v>1614259.4628685513</v>
      </c>
      <c r="W11" s="34">
        <v>1588350.7541426232</v>
      </c>
      <c r="X11" s="34">
        <v>-25908.708725928096</v>
      </c>
      <c r="Y11" s="34">
        <v>586753.57315368508</v>
      </c>
      <c r="Z11" s="50">
        <v>0.37193377504089387</v>
      </c>
      <c r="AA11" s="34">
        <v>601376.65806632477</v>
      </c>
      <c r="AB11" s="34">
        <v>513810.19978182984</v>
      </c>
      <c r="AC11" s="34">
        <v>279422.95465870778</v>
      </c>
      <c r="CH11" s="6">
        <v>3</v>
      </c>
      <c r="CI11" s="19">
        <f t="shared" ca="1" si="1"/>
        <v>-7</v>
      </c>
      <c r="CJ11" s="19">
        <f t="shared" ca="1" si="1"/>
        <v>-6</v>
      </c>
      <c r="CK11" s="19">
        <f t="shared" ca="1" si="1"/>
        <v>-5</v>
      </c>
      <c r="CL11" s="19">
        <f t="shared" ca="1" si="1"/>
        <v>-4</v>
      </c>
      <c r="CM11" s="19">
        <f t="shared" ca="1" si="1"/>
        <v>-3</v>
      </c>
      <c r="CN11" s="19">
        <f t="shared" ca="1" si="1"/>
        <v>-2</v>
      </c>
      <c r="CO11" s="19">
        <f t="shared" ca="1" si="1"/>
        <v>-1</v>
      </c>
      <c r="CP11" s="19">
        <f t="shared" ca="1" si="1"/>
        <v>0</v>
      </c>
      <c r="CQ11" s="19">
        <f t="shared" ca="1" si="1"/>
        <v>1</v>
      </c>
      <c r="CR11" s="19">
        <f t="shared" ca="1" si="1"/>
        <v>2</v>
      </c>
      <c r="CS11" s="19">
        <f>RefPay</f>
        <v>8</v>
      </c>
    </row>
    <row r="12" spans="1:97" x14ac:dyDescent="0.25">
      <c r="G12" s="20"/>
      <c r="H12" s="20"/>
      <c r="I12" s="20"/>
      <c r="K12" s="6">
        <v>7</v>
      </c>
      <c r="L12" s="34">
        <f t="array" aca="1" ref="L12" ca="1">SUM(IF(Input!AC26:AL26,IF(AJ27:AS27,0,J41:S41),0))</f>
        <v>0</v>
      </c>
      <c r="M12" s="34">
        <f t="array" aca="1" ref="M12" ca="1">SUM(IF(Input!AC26:AL26,IF(AJ27:AS27,J41:S41,0),0))</f>
        <v>3523057.1474635187</v>
      </c>
      <c r="N12" s="34">
        <f ca="1"/>
        <v>3523057.1474635187</v>
      </c>
      <c r="O12" s="34">
        <f t="array" aca="1" ref="O12" ca="1">SUM(IF(Input!AC26:AL26,0,J41:S41))</f>
        <v>2366546.4596282546</v>
      </c>
      <c r="P12" s="34">
        <f ca="1"/>
        <v>5889603.6070917733</v>
      </c>
      <c r="Q12" s="38"/>
      <c r="R12" s="6">
        <v>7</v>
      </c>
      <c r="S12" s="34">
        <v>3523057.1474635187</v>
      </c>
      <c r="T12" s="34">
        <v>3510098.9060510816</v>
      </c>
      <c r="U12" s="34">
        <v>2366546.4596282509</v>
      </c>
      <c r="V12" s="34">
        <v>2446339.8571518175</v>
      </c>
      <c r="W12" s="34">
        <v>2356393.5641597235</v>
      </c>
      <c r="X12" s="34">
        <v>-89946.292992094066</v>
      </c>
      <c r="Y12" s="34">
        <v>911358.12709717476</v>
      </c>
      <c r="Z12" s="50">
        <v>0.38510045868287557</v>
      </c>
      <c r="AA12" s="34">
        <v>608760.94231821923</v>
      </c>
      <c r="AB12" s="34">
        <v>839690.12186645728</v>
      </c>
      <c r="AC12" s="34">
        <v>366574.83213054633</v>
      </c>
    </row>
    <row r="13" spans="1:97" x14ac:dyDescent="0.25">
      <c r="C13" s="4" t="s">
        <v>91</v>
      </c>
      <c r="D13" s="5"/>
      <c r="G13" s="4" t="s">
        <v>88</v>
      </c>
      <c r="K13" s="6">
        <v>8</v>
      </c>
      <c r="L13" s="34">
        <f t="array" aca="1" ref="L13" ca="1">SUM(IF(Input!AC27:AL27,IF(AJ28:AS28,0,J42:S42),0))</f>
        <v>0</v>
      </c>
      <c r="M13" s="34">
        <f t="array" aca="1" ref="M13" ca="1">SUM(IF(Input!AC27:AL27,IF(AJ28:AS28,J42:S42,0),0))</f>
        <v>2828215.0576411611</v>
      </c>
      <c r="N13" s="34">
        <f ca="1"/>
        <v>2828215.0576411611</v>
      </c>
      <c r="O13" s="34">
        <f t="array" aca="1" ref="O13" ca="1">SUM(IF(Input!AC27:AL27,0,J42:S42))</f>
        <v>4180940.0368907508</v>
      </c>
      <c r="P13" s="34">
        <f ca="1"/>
        <v>7009155.0945319124</v>
      </c>
      <c r="Q13" s="38"/>
      <c r="R13" s="6">
        <v>8</v>
      </c>
      <c r="S13" s="34">
        <v>2828215.0576411611</v>
      </c>
      <c r="T13" s="34">
        <v>2826325.7643493894</v>
      </c>
      <c r="U13" s="34">
        <v>4180940.0368907461</v>
      </c>
      <c r="V13" s="34">
        <v>4326071.0917196712</v>
      </c>
      <c r="W13" s="34">
        <v>4172957.9087605067</v>
      </c>
      <c r="X13" s="34">
        <v>-153113.18295916449</v>
      </c>
      <c r="Y13" s="34">
        <v>1590683.8089623086</v>
      </c>
      <c r="Z13" s="50">
        <v>0.38046080425139456</v>
      </c>
      <c r="AA13" s="34">
        <v>569781.9649269596</v>
      </c>
      <c r="AB13" s="34">
        <v>1434494.0519398288</v>
      </c>
      <c r="AC13" s="34">
        <v>634234.51713880175</v>
      </c>
      <c r="AH13" s="20" t="s">
        <v>23</v>
      </c>
      <c r="CH13" s="4" t="s">
        <v>141</v>
      </c>
    </row>
    <row r="14" spans="1:97" x14ac:dyDescent="0.25">
      <c r="C14" s="6">
        <v>5</v>
      </c>
      <c r="D14" s="6" t="s">
        <v>2</v>
      </c>
      <c r="E14" s="6" t="s">
        <v>20</v>
      </c>
      <c r="G14" s="9" t="s">
        <v>89</v>
      </c>
      <c r="H14" s="6"/>
      <c r="K14" s="6">
        <v>9</v>
      </c>
      <c r="L14" s="34">
        <f t="array" aca="1" ref="L14" ca="1">SUM(IF(Input!AC28:AL28,IF(AJ29:AS29,0,J43:S43),0))</f>
        <v>0</v>
      </c>
      <c r="M14" s="34">
        <f t="array" aca="1" ref="M14" ca="1">SUM(IF(Input!AC28:AL28,IF(AJ29:AS29,J43:S43,0),0))</f>
        <v>1361648.1088511688</v>
      </c>
      <c r="N14" s="34">
        <f ca="1"/>
        <v>1361648.1088511688</v>
      </c>
      <c r="O14" s="34">
        <f t="array" aca="1" ref="O14" ca="1">SUM(IF(Input!AC28:AL28,0,J43:S43))</f>
        <v>4392220.5350521747</v>
      </c>
      <c r="P14" s="34">
        <f ca="1"/>
        <v>5753868.643903343</v>
      </c>
      <c r="Q14" s="38"/>
      <c r="R14" s="6">
        <v>9</v>
      </c>
      <c r="S14" s="34">
        <v>1361648.1088511688</v>
      </c>
      <c r="T14" s="34">
        <v>1366210.4822379448</v>
      </c>
      <c r="U14" s="34">
        <v>4392220.53505217</v>
      </c>
      <c r="V14" s="34">
        <v>4637578.2748212945</v>
      </c>
      <c r="W14" s="34">
        <v>4403879.0600926345</v>
      </c>
      <c r="X14" s="34">
        <v>-233699.21472865995</v>
      </c>
      <c r="Y14" s="34">
        <v>1882196.6164309119</v>
      </c>
      <c r="Z14" s="50">
        <v>0.42852962445988735</v>
      </c>
      <c r="AA14" s="34">
        <v>334763.81831237517</v>
      </c>
      <c r="AB14" s="34">
        <v>1759430.7790898629</v>
      </c>
      <c r="AC14" s="34">
        <v>633154.35841181257</v>
      </c>
      <c r="AH14" s="9" t="s">
        <v>24</v>
      </c>
      <c r="AI14" s="6"/>
      <c r="AJ14" s="6"/>
      <c r="AK14" s="6"/>
      <c r="CG14" s="19"/>
      <c r="CH14" s="6"/>
      <c r="CI14" s="6">
        <v>1</v>
      </c>
      <c r="CJ14" s="6">
        <v>2</v>
      </c>
      <c r="CK14" s="6">
        <v>3</v>
      </c>
      <c r="CL14" s="6">
        <v>4</v>
      </c>
      <c r="CM14" s="6">
        <v>5</v>
      </c>
      <c r="CN14" s="6">
        <v>6</v>
      </c>
      <c r="CO14" s="6">
        <v>7</v>
      </c>
      <c r="CP14" s="6">
        <v>8</v>
      </c>
      <c r="CQ14" s="6">
        <v>9</v>
      </c>
      <c r="CR14" s="6">
        <v>10</v>
      </c>
      <c r="CS14" s="6" t="s">
        <v>138</v>
      </c>
    </row>
    <row r="15" spans="1:97" x14ac:dyDescent="0.25">
      <c r="C15" s="11">
        <v>4</v>
      </c>
      <c r="D15" s="11">
        <v>4</v>
      </c>
      <c r="E15" s="11">
        <v>8</v>
      </c>
      <c r="G15" s="49">
        <v>1000</v>
      </c>
      <c r="H15" s="8"/>
      <c r="K15" s="6">
        <v>10</v>
      </c>
      <c r="L15" s="34">
        <f t="array" aca="1" ref="L15" ca="1">SUM(IF(Input!AC29:AL29,IF(AJ30:AS30,0,J44:S44),0))</f>
        <v>0</v>
      </c>
      <c r="M15" s="34">
        <f t="array" aca="1" ref="M15" ca="1">SUM(IF(Input!AC29:AL29,IF(AJ30:AS30,J44:S44,0),0))</f>
        <v>344013.99999999878</v>
      </c>
      <c r="N15" s="34">
        <f ca="1"/>
        <v>344013.99999999878</v>
      </c>
      <c r="O15" s="34">
        <f t="array" aca="1" ref="O15" ca="1">SUM(IF(Input!AC29:AL29,0,J44:S44))</f>
        <v>4442141.1749009984</v>
      </c>
      <c r="P15" s="34">
        <f ca="1"/>
        <v>4786155.1749009974</v>
      </c>
      <c r="Q15" s="38"/>
      <c r="R15" s="6">
        <v>10</v>
      </c>
      <c r="S15" s="34">
        <v>344013.99999999878</v>
      </c>
      <c r="T15" s="34">
        <v>345856.48264766403</v>
      </c>
      <c r="U15" s="34">
        <v>4442141.1749009928</v>
      </c>
      <c r="V15" s="34">
        <v>4784215.1879377682</v>
      </c>
      <c r="W15" s="34">
        <v>4461295.7549511166</v>
      </c>
      <c r="X15" s="34">
        <v>-322919.43298665155</v>
      </c>
      <c r="Y15" s="34">
        <v>2374742.507285025</v>
      </c>
      <c r="Z15" s="50">
        <v>0.53459410986368605</v>
      </c>
      <c r="AA15" s="34">
        <v>127479.53306874864</v>
      </c>
      <c r="AB15" s="34">
        <v>2303358.829033779</v>
      </c>
      <c r="AC15" s="34">
        <v>605973.79165654548</v>
      </c>
      <c r="AH15" s="9" t="s">
        <v>25</v>
      </c>
      <c r="AI15" s="6"/>
      <c r="AJ15" s="6"/>
      <c r="AK15" s="6"/>
      <c r="CH15" s="6" t="s">
        <v>3</v>
      </c>
      <c r="CI15" s="19">
        <f t="array" ref="CI15:CR15">MapDiagsToExpPeriod</f>
        <v>1</v>
      </c>
      <c r="CJ15" s="19">
        <v>2</v>
      </c>
      <c r="CK15" s="19">
        <v>3</v>
      </c>
      <c r="CL15" s="19">
        <v>0</v>
      </c>
      <c r="CM15" s="19">
        <v>4</v>
      </c>
      <c r="CN15" s="19">
        <v>5</v>
      </c>
      <c r="CO15" s="19">
        <v>6</v>
      </c>
      <c r="CP15" s="19">
        <v>7</v>
      </c>
      <c r="CQ15" s="19">
        <v>8</v>
      </c>
      <c r="CR15" s="19">
        <v>9</v>
      </c>
      <c r="CS15" s="19">
        <f>RefExp</f>
        <v>4</v>
      </c>
    </row>
    <row r="16" spans="1:97" x14ac:dyDescent="0.25">
      <c r="E16" t="str">
        <f>IF(RefExp+RefDev=RefPay+1,"Singularity: RefExp+RefDev=RefPay+1.","")</f>
        <v/>
      </c>
      <c r="K16" s="35" t="s">
        <v>57</v>
      </c>
      <c r="L16" s="36">
        <f ca="1">SUM(L6:L15)</f>
        <v>3.217887529610948E+58</v>
      </c>
      <c r="M16" s="36">
        <f t="shared" ref="M16:P16" ca="1" si="2">SUM(M6:M15)</f>
        <v>28418993.510113508</v>
      </c>
      <c r="N16" s="36">
        <f t="shared" ca="1" si="2"/>
        <v>3.217887529610948E+58</v>
      </c>
      <c r="O16" s="36">
        <f t="shared" ca="1" si="2"/>
        <v>19157800.858028151</v>
      </c>
      <c r="P16" s="36">
        <f t="shared" ca="1" si="2"/>
        <v>3.217887529610948E+58</v>
      </c>
      <c r="Q16" s="38"/>
      <c r="R16" s="35" t="s">
        <v>57</v>
      </c>
      <c r="S16" s="36">
        <v>28418993.510113519</v>
      </c>
      <c r="T16" s="36">
        <v>28391514.674549066</v>
      </c>
      <c r="U16" s="36">
        <v>19157800.858028132</v>
      </c>
      <c r="V16" s="36">
        <v>20025013.265916325</v>
      </c>
      <c r="W16" s="36">
        <v>19178596.818241589</v>
      </c>
      <c r="X16" s="36">
        <v>-846416.44767473638</v>
      </c>
      <c r="Y16" s="36">
        <v>5819843.534316319</v>
      </c>
      <c r="Z16" s="51">
        <v>0.30378453025194158</v>
      </c>
      <c r="AA16" s="36">
        <v>1705588.1445043634</v>
      </c>
      <c r="AB16" s="36">
        <v>5664019.5938172443</v>
      </c>
      <c r="AC16" s="36">
        <v>1182711.2549223667</v>
      </c>
      <c r="AH16" s="9" t="s">
        <v>26</v>
      </c>
      <c r="AI16" s="6"/>
      <c r="AJ16" s="6"/>
      <c r="AK16" s="6"/>
      <c r="CB16" s="53"/>
      <c r="CH16" s="6" t="s">
        <v>2</v>
      </c>
      <c r="CI16" s="19">
        <f t="array" ref="CI16:CR16">MapDiagsToDevPeriod</f>
        <v>1</v>
      </c>
      <c r="CJ16" s="19">
        <v>2</v>
      </c>
      <c r="CK16" s="19">
        <v>3</v>
      </c>
      <c r="CL16" s="19">
        <v>0</v>
      </c>
      <c r="CM16" s="19">
        <v>4</v>
      </c>
      <c r="CN16" s="19">
        <v>5</v>
      </c>
      <c r="CO16" s="19">
        <v>6</v>
      </c>
      <c r="CP16" s="19">
        <v>7</v>
      </c>
      <c r="CQ16" s="19">
        <v>8</v>
      </c>
      <c r="CR16" s="19">
        <v>9</v>
      </c>
      <c r="CS16" s="19">
        <f>RefDev</f>
        <v>4</v>
      </c>
    </row>
    <row r="17" spans="1:98" x14ac:dyDescent="0.25">
      <c r="D17" s="5"/>
      <c r="E17" s="20" t="str">
        <f>IF(RefExp+RefDev=RefPay+1,"Choose different reference periods.","")</f>
        <v/>
      </c>
      <c r="R17" s="38"/>
      <c r="CH17" s="6" t="s">
        <v>20</v>
      </c>
      <c r="CI17" s="19">
        <f t="array" ref="CI17:CR17">MapDiagsToPayPeriodPars</f>
        <v>1</v>
      </c>
      <c r="CJ17" s="19">
        <v>1</v>
      </c>
      <c r="CK17" s="19">
        <v>1</v>
      </c>
      <c r="CL17" s="19">
        <v>1</v>
      </c>
      <c r="CM17" s="19">
        <v>1</v>
      </c>
      <c r="CN17" s="19">
        <v>2</v>
      </c>
      <c r="CO17" s="19">
        <v>3</v>
      </c>
      <c r="CP17" s="19">
        <v>0</v>
      </c>
      <c r="CQ17" s="19">
        <v>4</v>
      </c>
      <c r="CR17" s="19">
        <v>5</v>
      </c>
      <c r="CS17" s="19">
        <f>RefPay</f>
        <v>8</v>
      </c>
    </row>
    <row r="18" spans="1:98" x14ac:dyDescent="0.25">
      <c r="C18" s="4" t="s">
        <v>11</v>
      </c>
      <c r="H18" s="4" t="s">
        <v>35</v>
      </c>
      <c r="I18" s="5"/>
      <c r="J18" s="5"/>
      <c r="K18" s="5"/>
      <c r="L18" s="5"/>
      <c r="M18" s="5"/>
      <c r="N18" s="5"/>
      <c r="T18" s="5"/>
      <c r="U18" s="4" t="s">
        <v>21</v>
      </c>
      <c r="V18" s="5"/>
      <c r="W18" s="5"/>
      <c r="X18" s="5"/>
      <c r="Y18" s="5"/>
      <c r="Z18" s="5"/>
      <c r="AA18" s="5"/>
      <c r="AG18" s="5"/>
      <c r="AH18" s="4" t="s">
        <v>37</v>
      </c>
      <c r="AI18" s="5"/>
      <c r="AJ18" s="5"/>
      <c r="AK18" s="5"/>
      <c r="AL18" s="5"/>
      <c r="AM18" s="5"/>
      <c r="AN18" s="5"/>
      <c r="AU18" s="4" t="s">
        <v>29</v>
      </c>
      <c r="AV18" s="5"/>
      <c r="AW18" s="5"/>
      <c r="AX18" s="5"/>
      <c r="AY18" s="5"/>
      <c r="AZ18" s="5"/>
      <c r="BA18" s="5"/>
      <c r="BI18" s="4" t="s">
        <v>30</v>
      </c>
      <c r="BJ18" s="5"/>
      <c r="BK18" s="5"/>
      <c r="BL18" s="5"/>
      <c r="BM18" s="5"/>
      <c r="BN18" s="5"/>
      <c r="BO18" s="5"/>
      <c r="BX18" s="4" t="s">
        <v>130</v>
      </c>
    </row>
    <row r="19" spans="1:98" x14ac:dyDescent="0.25">
      <c r="A19" s="19" t="s">
        <v>142</v>
      </c>
      <c r="B19" s="19" t="s">
        <v>143</v>
      </c>
      <c r="C19" s="6" t="s">
        <v>129</v>
      </c>
      <c r="D19" s="6" t="s">
        <v>117</v>
      </c>
      <c r="E19" s="6" t="s">
        <v>118</v>
      </c>
      <c r="F19" s="6" t="s">
        <v>78</v>
      </c>
      <c r="H19" s="6" t="s">
        <v>1</v>
      </c>
      <c r="I19" s="6" t="s">
        <v>2</v>
      </c>
      <c r="J19" s="6">
        <v>1</v>
      </c>
      <c r="K19" s="6">
        <v>2</v>
      </c>
      <c r="L19" s="6">
        <v>3</v>
      </c>
      <c r="M19" s="6">
        <v>4</v>
      </c>
      <c r="N19" s="6">
        <v>5</v>
      </c>
      <c r="O19" s="6">
        <v>6</v>
      </c>
      <c r="P19" s="6">
        <v>7</v>
      </c>
      <c r="Q19" s="6">
        <v>8</v>
      </c>
      <c r="R19" s="6">
        <v>9</v>
      </c>
      <c r="S19" s="6">
        <v>10</v>
      </c>
      <c r="U19" s="6" t="s">
        <v>1</v>
      </c>
      <c r="V19" s="6" t="s">
        <v>2</v>
      </c>
      <c r="W19" s="6">
        <v>1</v>
      </c>
      <c r="X19" s="6">
        <v>2</v>
      </c>
      <c r="Y19" s="6">
        <v>3</v>
      </c>
      <c r="Z19" s="6">
        <v>4</v>
      </c>
      <c r="AA19" s="6">
        <v>5</v>
      </c>
      <c r="AB19" s="6">
        <v>6</v>
      </c>
      <c r="AC19" s="6">
        <v>7</v>
      </c>
      <c r="AD19" s="6">
        <v>8</v>
      </c>
      <c r="AE19" s="6">
        <v>9</v>
      </c>
      <c r="AF19" s="6">
        <v>10</v>
      </c>
      <c r="AH19" s="6" t="s">
        <v>1</v>
      </c>
      <c r="AI19" s="6" t="s">
        <v>2</v>
      </c>
      <c r="AJ19" s="6">
        <v>1</v>
      </c>
      <c r="AK19" s="6">
        <v>2</v>
      </c>
      <c r="AL19" s="6">
        <v>3</v>
      </c>
      <c r="AM19" s="6">
        <v>4</v>
      </c>
      <c r="AN19" s="6">
        <v>5</v>
      </c>
      <c r="AO19" s="6">
        <v>6</v>
      </c>
      <c r="AP19" s="6">
        <v>7</v>
      </c>
      <c r="AQ19" s="6">
        <v>8</v>
      </c>
      <c r="AR19" s="6">
        <v>9</v>
      </c>
      <c r="AS19" s="6">
        <v>10</v>
      </c>
      <c r="AU19" s="6" t="s">
        <v>1</v>
      </c>
      <c r="AV19" s="6" t="s">
        <v>2</v>
      </c>
      <c r="AW19" s="6">
        <v>1</v>
      </c>
      <c r="AX19" s="6">
        <v>2</v>
      </c>
      <c r="AY19" s="6">
        <v>3</v>
      </c>
      <c r="AZ19" s="6">
        <v>4</v>
      </c>
      <c r="BA19" s="6">
        <v>5</v>
      </c>
      <c r="BB19" s="6">
        <v>6</v>
      </c>
      <c r="BC19" s="6">
        <v>7</v>
      </c>
      <c r="BD19" s="6">
        <v>8</v>
      </c>
      <c r="BE19" s="6">
        <v>9</v>
      </c>
      <c r="BF19" s="6">
        <v>10</v>
      </c>
      <c r="BG19" s="7" t="s">
        <v>28</v>
      </c>
      <c r="BI19" s="6" t="s">
        <v>1</v>
      </c>
      <c r="BJ19" s="6" t="s">
        <v>2</v>
      </c>
      <c r="BK19" s="6">
        <v>1</v>
      </c>
      <c r="BL19" s="6">
        <v>2</v>
      </c>
      <c r="BM19" s="6">
        <v>3</v>
      </c>
      <c r="BN19" s="6">
        <v>4</v>
      </c>
      <c r="BO19" s="6">
        <v>5</v>
      </c>
      <c r="BP19" s="6">
        <v>6</v>
      </c>
      <c r="BQ19" s="6">
        <v>7</v>
      </c>
      <c r="BR19" s="6">
        <v>8</v>
      </c>
      <c r="BS19" s="6">
        <v>9</v>
      </c>
      <c r="BT19" s="6">
        <v>10</v>
      </c>
      <c r="BU19" s="7" t="s">
        <v>28</v>
      </c>
      <c r="BW19" s="6" t="s">
        <v>106</v>
      </c>
      <c r="BX19" s="6"/>
      <c r="BY19" s="6" t="s">
        <v>135</v>
      </c>
      <c r="BZ19" s="6" t="s">
        <v>136</v>
      </c>
      <c r="CA19" s="6" t="s">
        <v>134</v>
      </c>
      <c r="CB19" s="6" t="s">
        <v>3</v>
      </c>
      <c r="CC19" s="6" t="s">
        <v>2</v>
      </c>
      <c r="CD19" s="6" t="s">
        <v>20</v>
      </c>
      <c r="CE19" s="6" t="s">
        <v>133</v>
      </c>
      <c r="CF19" s="6" t="s">
        <v>139</v>
      </c>
      <c r="CG19" s="6" t="s">
        <v>131</v>
      </c>
      <c r="CH19" s="6" t="s">
        <v>132</v>
      </c>
      <c r="CI19" s="6">
        <v>1</v>
      </c>
      <c r="CJ19" s="6">
        <v>2</v>
      </c>
      <c r="CK19" s="6">
        <v>3</v>
      </c>
      <c r="CL19" s="6">
        <v>4</v>
      </c>
      <c r="CM19" s="6">
        <v>5</v>
      </c>
      <c r="CN19" s="6">
        <v>6</v>
      </c>
      <c r="CO19" s="6">
        <v>7</v>
      </c>
      <c r="CP19" s="6">
        <v>8</v>
      </c>
      <c r="CQ19" s="6">
        <v>9</v>
      </c>
      <c r="CR19" s="6">
        <v>10</v>
      </c>
      <c r="CT19" t="s">
        <v>147</v>
      </c>
    </row>
    <row r="20" spans="1:98" x14ac:dyDescent="0.25">
      <c r="A20" s="19">
        <f t="array" ref="A20:A47">BW20:BW47</f>
        <v>1</v>
      </c>
      <c r="B20" s="19">
        <f t="array" ref="B20:B47">CA20:CA47</f>
        <v>1</v>
      </c>
      <c r="C20" s="6" t="str">
        <f t="array" ref="C20:E46">CF20:CH46</f>
        <v>α₁</v>
      </c>
      <c r="D20" s="64">
        <v>1</v>
      </c>
      <c r="E20" s="64">
        <v>2</v>
      </c>
      <c r="F20" s="8">
        <v>13.791187159177161</v>
      </c>
      <c r="H20" s="6" t="s">
        <v>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U20" s="6" t="s">
        <v>3</v>
      </c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H20" s="6" t="s">
        <v>3</v>
      </c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U20" s="6" t="s">
        <v>3</v>
      </c>
      <c r="AV20" s="29" t="s">
        <v>38</v>
      </c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22">
        <v>0</v>
      </c>
      <c r="BI20" s="6" t="s">
        <v>3</v>
      </c>
      <c r="BJ20" s="29" t="s">
        <v>38</v>
      </c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22">
        <f>NumCellsIncluded</f>
        <v>45</v>
      </c>
      <c r="BW20" s="19">
        <f>IF(CE20,IF(CB20,1,IF(CC20,2,IF(CD20,3,""))),"")</f>
        <v>1</v>
      </c>
      <c r="BX20" s="6" t="s">
        <v>3</v>
      </c>
      <c r="BY20" s="19">
        <f t="shared" ref="BY20:BY47" si="3">IF(CB20,NumExpPars,IF(CC20,NumDevPars,IF(CD20,NumPayPars+1,"")))</f>
        <v>9</v>
      </c>
      <c r="BZ20" s="19">
        <f>IF(CE20,IF(BX20&lt;&gt;BX19,1,BZ19+1),"")</f>
        <v>1</v>
      </c>
      <c r="CA20" s="19">
        <f t="shared" ref="CA20:CA47" si="4">IF(CD20,IF(BZ20&gt;NumPayPars,BZ20,INDEX($AJ$40:$AR$40,BZ20)),BZ20)</f>
        <v>1</v>
      </c>
      <c r="CB20" t="b">
        <f t="shared" ref="CB20:CD21" si="5">$BX20=CB$19</f>
        <v>1</v>
      </c>
      <c r="CC20" t="b">
        <f t="shared" si="5"/>
        <v>0</v>
      </c>
      <c r="CD20" t="b">
        <f t="shared" si="5"/>
        <v>0</v>
      </c>
      <c r="CE20" t="b">
        <f>BX20&lt;&gt;""</f>
        <v>1</v>
      </c>
      <c r="CF20" s="65" t="str">
        <f t="shared" ref="CF20:CF47" si="6">IF(AND(CD20,CA20&gt;NumPayPars),"*","")&amp;IF(CB20,"α",IF(CC20,"β",IF(CD20,"γ","")))&amp;IF(CE20,INDEX(SubNums,CA20+1),"")</f>
        <v>α₁</v>
      </c>
      <c r="CG20" s="19">
        <f t="shared" ref="CG20:CG47" si="7">IF(CB20,INDEX(ExpParStart,BZ20),IF(CC20,INDEX(DevParStart,BZ20),IF(CD20,IF(BZ20&lt;=NumPayPars,INDEX(PayParStart,CA20),10),"")))</f>
        <v>1</v>
      </c>
      <c r="CH20" s="19">
        <f t="shared" ref="CH20:CH47" si="8">IF(CB20,INDEX(ExpParEnd,BZ20),IF(CC20,INDEX(DevParEnd,BZ20),IF(CD20,IF(BZ20&lt;=NumPayPars,INDEX(PayParEnd,CA20),19),"")))</f>
        <v>2</v>
      </c>
      <c r="CI20" s="19">
        <f ca="1">IF($CE20,IF(OFFSET(CI$14,$BW20,0)=0,0,IF(OFFSET(CI$14,$BW20,0)=$CA20,SIGN(CI$14-OFFSET($CS$14,$BW20,0)),0)+OFFSET(CI20,0,SIGN(OFFSET($CS$14,$BW20,0)-CI$14))),"")</f>
        <v>-1</v>
      </c>
      <c r="CJ20" s="19">
        <f t="shared" ref="CJ20:CR35" ca="1" si="9">IF($CE20,IF(OFFSET(CJ$14,$BW20,0)=0,0,IF(OFFSET(CJ$14,$BW20,0)=$CA20,SIGN(CJ$14-OFFSET($CS$14,$BW20,0)),0)+OFFSET(CJ20,0,SIGN(OFFSET($CS$14,$BW20,0)-CJ$14))),"")</f>
        <v>0</v>
      </c>
      <c r="CK20" s="19">
        <f t="shared" ca="1" si="9"/>
        <v>0</v>
      </c>
      <c r="CL20" s="19">
        <f t="shared" ca="1" si="9"/>
        <v>0</v>
      </c>
      <c r="CM20" s="19">
        <f t="shared" ca="1" si="9"/>
        <v>0</v>
      </c>
      <c r="CN20" s="19">
        <f t="shared" ca="1" si="9"/>
        <v>0</v>
      </c>
      <c r="CO20" s="19">
        <f t="shared" ca="1" si="9"/>
        <v>0</v>
      </c>
      <c r="CP20" s="19">
        <f t="shared" ca="1" si="9"/>
        <v>0</v>
      </c>
      <c r="CQ20" s="19">
        <f t="shared" ca="1" si="9"/>
        <v>0</v>
      </c>
      <c r="CR20" s="19">
        <f t="shared" ca="1" si="9"/>
        <v>0</v>
      </c>
      <c r="CT20" s="19">
        <f t="shared" ref="CT20:CT47" si="10">IF(AND($A20=3,$B20&lt;=NumPayPars),$F20,0)</f>
        <v>0</v>
      </c>
    </row>
    <row r="21" spans="1:98" x14ac:dyDescent="0.25">
      <c r="A21" s="19">
        <v>1</v>
      </c>
      <c r="B21" s="19">
        <v>2</v>
      </c>
      <c r="C21" s="6" t="str">
        <v>α₂</v>
      </c>
      <c r="D21" s="64">
        <v>2</v>
      </c>
      <c r="E21" s="64">
        <v>3</v>
      </c>
      <c r="F21" s="8">
        <v>13.391088187727407</v>
      </c>
      <c r="H21" s="6">
        <v>1</v>
      </c>
      <c r="I21" s="7"/>
      <c r="J21" s="58">
        <f t="array" ref="J21:S30">Input!CleanData</f>
        <v>357848</v>
      </c>
      <c r="K21" s="58">
        <v>766940</v>
      </c>
      <c r="L21" s="58">
        <v>610542</v>
      </c>
      <c r="M21" s="58">
        <v>482940</v>
      </c>
      <c r="N21" s="58">
        <v>527326</v>
      </c>
      <c r="O21" s="58">
        <v>574398</v>
      </c>
      <c r="P21" s="58">
        <v>146342</v>
      </c>
      <c r="Q21" s="58">
        <v>139950</v>
      </c>
      <c r="R21" s="58">
        <v>227229</v>
      </c>
      <c r="S21" s="58">
        <v>67948</v>
      </c>
      <c r="U21" s="6">
        <v>1</v>
      </c>
      <c r="V21" s="7"/>
      <c r="W21" s="11" t="b">
        <v>1</v>
      </c>
      <c r="X21" s="11" t="b">
        <v>1</v>
      </c>
      <c r="Y21" s="11" t="b">
        <v>0</v>
      </c>
      <c r="Z21" s="11" t="b">
        <v>1</v>
      </c>
      <c r="AA21" s="11" t="b">
        <v>1</v>
      </c>
      <c r="AB21" s="11" t="b">
        <v>1</v>
      </c>
      <c r="AC21" s="11" t="b">
        <v>1</v>
      </c>
      <c r="AD21" s="11" t="b">
        <v>1</v>
      </c>
      <c r="AE21" s="11" t="b">
        <v>1</v>
      </c>
      <c r="AF21" s="11" t="b">
        <v>1</v>
      </c>
      <c r="AH21" s="6">
        <v>1</v>
      </c>
      <c r="AI21" s="7"/>
      <c r="AJ21" s="8" t="b">
        <f t="array" ref="AJ21:AS30">IF(Input!InTriangle,IF(Input!HasValidInput,IF(OverrideDiagonals,OverrideCells,FALSE),FALSE),FALSE)</f>
        <v>0</v>
      </c>
      <c r="AK21" s="8" t="b">
        <v>0</v>
      </c>
      <c r="AL21" s="8" t="b">
        <v>0</v>
      </c>
      <c r="AM21" s="8" t="b">
        <v>0</v>
      </c>
      <c r="AN21" s="8" t="b">
        <v>1</v>
      </c>
      <c r="AO21" s="8" t="b">
        <v>1</v>
      </c>
      <c r="AP21" s="8" t="b">
        <v>1</v>
      </c>
      <c r="AQ21" s="8" t="b">
        <v>1</v>
      </c>
      <c r="AR21" s="8" t="b">
        <v>1</v>
      </c>
      <c r="AS21" s="8" t="b">
        <v>1</v>
      </c>
      <c r="AU21" s="6">
        <v>1</v>
      </c>
      <c r="AV21" s="22">
        <v>0</v>
      </c>
      <c r="AW21" s="23">
        <f t="array" ref="AW21:BF30">IF(Input!InTriangle,IF(IncludedDataPoints,1,0)+LookupIncludedShifted,"")</f>
        <v>0</v>
      </c>
      <c r="AX21" s="23">
        <v>0</v>
      </c>
      <c r="AY21" s="23">
        <v>0</v>
      </c>
      <c r="AZ21" s="23">
        <v>0</v>
      </c>
      <c r="BA21" s="23">
        <v>1</v>
      </c>
      <c r="BB21" s="23">
        <v>2</v>
      </c>
      <c r="BC21" s="23">
        <v>3</v>
      </c>
      <c r="BD21" s="23">
        <v>4</v>
      </c>
      <c r="BE21" s="23">
        <v>5</v>
      </c>
      <c r="BF21" s="23">
        <v>6</v>
      </c>
      <c r="BG21" s="22">
        <f>BF21</f>
        <v>6</v>
      </c>
      <c r="BI21" s="6">
        <v>1</v>
      </c>
      <c r="BJ21" s="22">
        <f>NumCellsIncluded</f>
        <v>45</v>
      </c>
      <c r="BK21" s="23">
        <f t="array" ref="BK21:BT30">IF(IncludedDataPoints,0,1)+LookupExtrapolatedShifted</f>
        <v>46</v>
      </c>
      <c r="BL21" s="23">
        <v>47</v>
      </c>
      <c r="BM21" s="23">
        <v>48</v>
      </c>
      <c r="BN21" s="23">
        <v>49</v>
      </c>
      <c r="BO21" s="23">
        <v>49</v>
      </c>
      <c r="BP21" s="23">
        <v>49</v>
      </c>
      <c r="BQ21" s="23">
        <v>49</v>
      </c>
      <c r="BR21" s="23">
        <v>49</v>
      </c>
      <c r="BS21" s="23">
        <v>49</v>
      </c>
      <c r="BT21" s="23">
        <v>49</v>
      </c>
      <c r="BU21" s="22">
        <f>BT21</f>
        <v>49</v>
      </c>
      <c r="BW21" s="19">
        <f>IF(CE21,IF(CB21,1,IF(CC21,2,IF(CD21,3,""))),"")</f>
        <v>1</v>
      </c>
      <c r="BX21" s="6" t="str">
        <f>IF(CE20,IF(BZ20&lt;BY20,BX20,IF(BX20="Exp","Dev",IF(BX20="Dev","Pay",""))),"")</f>
        <v>Exp</v>
      </c>
      <c r="BY21" s="19">
        <f t="shared" si="3"/>
        <v>9</v>
      </c>
      <c r="BZ21" s="19">
        <f>IF(CE21,IF(BX21&lt;&gt;BX20,1,BZ20+1),"")</f>
        <v>2</v>
      </c>
      <c r="CA21" s="19">
        <f t="shared" si="4"/>
        <v>2</v>
      </c>
      <c r="CB21" t="b">
        <f t="shared" si="5"/>
        <v>1</v>
      </c>
      <c r="CC21" t="b">
        <f t="shared" si="5"/>
        <v>0</v>
      </c>
      <c r="CD21" t="b">
        <f t="shared" si="5"/>
        <v>0</v>
      </c>
      <c r="CE21" t="b">
        <f>BX21&lt;&gt;""</f>
        <v>1</v>
      </c>
      <c r="CF21" s="65" t="str">
        <f t="shared" si="6"/>
        <v>α₂</v>
      </c>
      <c r="CG21" s="19">
        <f t="shared" si="7"/>
        <v>2</v>
      </c>
      <c r="CH21" s="19">
        <f t="shared" si="8"/>
        <v>3</v>
      </c>
      <c r="CI21" s="19">
        <f t="shared" ref="CI21:CR47" ca="1" si="11">IF($CE21,IF(OFFSET(CI$14,$BW21,0)=0,0,IF(OFFSET(CI$14,$BW21,0)=$CA21,SIGN(CI$14-OFFSET($CS$14,$BW21,0)),0)+OFFSET(CI21,0,SIGN(OFFSET($CS$14,$BW21,0)-CI$14))),"")</f>
        <v>-1</v>
      </c>
      <c r="CJ21" s="19">
        <f t="shared" ca="1" si="9"/>
        <v>-1</v>
      </c>
      <c r="CK21" s="19">
        <f t="shared" ca="1" si="9"/>
        <v>0</v>
      </c>
      <c r="CL21" s="19">
        <f t="shared" ca="1" si="9"/>
        <v>0</v>
      </c>
      <c r="CM21" s="19">
        <f t="shared" ca="1" si="9"/>
        <v>0</v>
      </c>
      <c r="CN21" s="19">
        <f t="shared" ca="1" si="9"/>
        <v>0</v>
      </c>
      <c r="CO21" s="19">
        <f t="shared" ca="1" si="9"/>
        <v>0</v>
      </c>
      <c r="CP21" s="19">
        <f t="shared" ca="1" si="9"/>
        <v>0</v>
      </c>
      <c r="CQ21" s="19">
        <f t="shared" ca="1" si="9"/>
        <v>0</v>
      </c>
      <c r="CR21" s="19">
        <f t="shared" ca="1" si="9"/>
        <v>0</v>
      </c>
      <c r="CT21" s="19">
        <f t="shared" si="10"/>
        <v>0</v>
      </c>
    </row>
    <row r="22" spans="1:98" x14ac:dyDescent="0.25">
      <c r="A22" s="19">
        <v>1</v>
      </c>
      <c r="B22" s="19">
        <v>3</v>
      </c>
      <c r="C22" s="6" t="str">
        <v>α₃</v>
      </c>
      <c r="D22" s="64">
        <v>3</v>
      </c>
      <c r="E22" s="64">
        <v>4</v>
      </c>
      <c r="F22" s="8">
        <v>13.398099592409563</v>
      </c>
      <c r="G22" s="5"/>
      <c r="H22" s="6">
        <v>2</v>
      </c>
      <c r="I22" s="7"/>
      <c r="J22" s="58">
        <v>352118</v>
      </c>
      <c r="K22" s="58">
        <v>884021</v>
      </c>
      <c r="L22" s="58">
        <v>933894</v>
      </c>
      <c r="M22" s="58">
        <v>1183289</v>
      </c>
      <c r="N22" s="58">
        <v>445745</v>
      </c>
      <c r="O22" s="58">
        <v>320996</v>
      </c>
      <c r="P22" s="58">
        <v>527804</v>
      </c>
      <c r="Q22" s="58">
        <v>266172</v>
      </c>
      <c r="R22" s="58">
        <v>425046</v>
      </c>
      <c r="S22" s="1" t="str">
        <v/>
      </c>
      <c r="U22" s="6">
        <v>2</v>
      </c>
      <c r="V22" s="7"/>
      <c r="W22" s="11" t="b">
        <v>1</v>
      </c>
      <c r="X22" s="11" t="b">
        <v>1</v>
      </c>
      <c r="Y22" s="11" t="b">
        <v>1</v>
      </c>
      <c r="Z22" s="11" t="b">
        <v>1</v>
      </c>
      <c r="AA22" s="11" t="b">
        <v>1</v>
      </c>
      <c r="AB22" s="11" t="b">
        <v>1</v>
      </c>
      <c r="AC22" s="11" t="b">
        <v>1</v>
      </c>
      <c r="AD22" s="11" t="b">
        <v>1</v>
      </c>
      <c r="AE22" s="11" t="b">
        <v>1</v>
      </c>
      <c r="AF22" s="15"/>
      <c r="AH22" s="6">
        <v>2</v>
      </c>
      <c r="AI22" s="7"/>
      <c r="AJ22" s="8" t="b">
        <v>0</v>
      </c>
      <c r="AK22" s="8" t="b">
        <v>0</v>
      </c>
      <c r="AL22" s="8" t="b">
        <v>0</v>
      </c>
      <c r="AM22" s="8" t="b">
        <v>1</v>
      </c>
      <c r="AN22" s="8" t="b">
        <v>1</v>
      </c>
      <c r="AO22" s="8" t="b">
        <v>1</v>
      </c>
      <c r="AP22" s="8" t="b">
        <v>1</v>
      </c>
      <c r="AQ22" s="8" t="b">
        <v>1</v>
      </c>
      <c r="AR22" s="8" t="b">
        <v>1</v>
      </c>
      <c r="AS22" s="14" t="b">
        <v>0</v>
      </c>
      <c r="AU22" s="6">
        <v>2</v>
      </c>
      <c r="AV22" s="22">
        <f>BF21</f>
        <v>6</v>
      </c>
      <c r="AW22" s="23">
        <v>6</v>
      </c>
      <c r="AX22" s="23">
        <v>6</v>
      </c>
      <c r="AY22" s="23">
        <v>6</v>
      </c>
      <c r="AZ22" s="23">
        <v>7</v>
      </c>
      <c r="BA22" s="23">
        <v>8</v>
      </c>
      <c r="BB22" s="23">
        <v>9</v>
      </c>
      <c r="BC22" s="23">
        <v>10</v>
      </c>
      <c r="BD22" s="23">
        <v>11</v>
      </c>
      <c r="BE22" s="23">
        <v>12</v>
      </c>
      <c r="BF22" s="25" t="str">
        <v/>
      </c>
      <c r="BG22" s="22">
        <f>BE22</f>
        <v>12</v>
      </c>
      <c r="BI22" s="6">
        <v>2</v>
      </c>
      <c r="BJ22" s="22">
        <f>BT21</f>
        <v>49</v>
      </c>
      <c r="BK22" s="23">
        <v>50</v>
      </c>
      <c r="BL22" s="23">
        <v>51</v>
      </c>
      <c r="BM22" s="23">
        <v>52</v>
      </c>
      <c r="BN22" s="23">
        <v>52</v>
      </c>
      <c r="BO22" s="23">
        <v>52</v>
      </c>
      <c r="BP22" s="23">
        <v>52</v>
      </c>
      <c r="BQ22" s="23">
        <v>52</v>
      </c>
      <c r="BR22" s="23">
        <v>52</v>
      </c>
      <c r="BS22" s="23">
        <v>52</v>
      </c>
      <c r="BT22" s="24">
        <v>53</v>
      </c>
      <c r="BU22" s="22">
        <f t="shared" ref="BU22:BU30" si="12">BT22</f>
        <v>53</v>
      </c>
      <c r="BW22" s="19">
        <f t="shared" ref="BW22:BW47" si="13">IF(CE22,IF(CB22,1,IF(CC22,2,IF(CD22,3,""))),"")</f>
        <v>1</v>
      </c>
      <c r="BX22" s="6" t="str">
        <f t="shared" ref="BX22:BX47" si="14">IF(CE21,IF(BZ21&lt;BY21,BX21,IF(BX21="Exp","Dev",IF(BX21="Dev","Pay",""))),"")</f>
        <v>Exp</v>
      </c>
      <c r="BY22" s="19">
        <f t="shared" si="3"/>
        <v>9</v>
      </c>
      <c r="BZ22" s="19">
        <f t="shared" ref="BZ22:BZ47" si="15">IF(CE22,IF(BX22&lt;&gt;BX21,1,BZ21+1),"")</f>
        <v>3</v>
      </c>
      <c r="CA22" s="19">
        <f t="shared" si="4"/>
        <v>3</v>
      </c>
      <c r="CB22" t="b">
        <f t="shared" ref="CB22:CD47" si="16">$BX22=CB$19</f>
        <v>1</v>
      </c>
      <c r="CC22" t="b">
        <f t="shared" si="16"/>
        <v>0</v>
      </c>
      <c r="CD22" t="b">
        <f t="shared" si="16"/>
        <v>0</v>
      </c>
      <c r="CE22" t="b">
        <f t="shared" ref="CE22:CE47" si="17">BX22&lt;&gt;""</f>
        <v>1</v>
      </c>
      <c r="CF22" s="65" t="str">
        <f t="shared" si="6"/>
        <v>α₃</v>
      </c>
      <c r="CG22" s="19">
        <f t="shared" si="7"/>
        <v>3</v>
      </c>
      <c r="CH22" s="19">
        <f t="shared" si="8"/>
        <v>4</v>
      </c>
      <c r="CI22" s="19">
        <f t="shared" ca="1" si="11"/>
        <v>-1</v>
      </c>
      <c r="CJ22" s="19">
        <f t="shared" ca="1" si="9"/>
        <v>-1</v>
      </c>
      <c r="CK22" s="19">
        <f t="shared" ca="1" si="9"/>
        <v>-1</v>
      </c>
      <c r="CL22" s="19">
        <f t="shared" ca="1" si="9"/>
        <v>0</v>
      </c>
      <c r="CM22" s="19">
        <f t="shared" ca="1" si="9"/>
        <v>0</v>
      </c>
      <c r="CN22" s="19">
        <f t="shared" ca="1" si="9"/>
        <v>0</v>
      </c>
      <c r="CO22" s="19">
        <f t="shared" ca="1" si="9"/>
        <v>0</v>
      </c>
      <c r="CP22" s="19">
        <f t="shared" ca="1" si="9"/>
        <v>0</v>
      </c>
      <c r="CQ22" s="19">
        <f t="shared" ca="1" si="9"/>
        <v>0</v>
      </c>
      <c r="CR22" s="19">
        <f t="shared" ca="1" si="9"/>
        <v>0</v>
      </c>
      <c r="CT22" s="19">
        <f t="shared" si="10"/>
        <v>0</v>
      </c>
    </row>
    <row r="23" spans="1:98" x14ac:dyDescent="0.25">
      <c r="A23" s="19">
        <v>1</v>
      </c>
      <c r="B23" s="19">
        <v>4</v>
      </c>
      <c r="C23" s="6" t="str">
        <v>α₄</v>
      </c>
      <c r="D23" s="64">
        <v>4</v>
      </c>
      <c r="E23" s="64">
        <v>5</v>
      </c>
      <c r="F23" s="8">
        <v>13.548239502216434</v>
      </c>
      <c r="H23" s="6">
        <v>3</v>
      </c>
      <c r="I23" s="7"/>
      <c r="J23" s="58">
        <v>290507</v>
      </c>
      <c r="K23" s="58">
        <v>1001799</v>
      </c>
      <c r="L23" s="58">
        <v>926219</v>
      </c>
      <c r="M23" s="58">
        <v>1016654</v>
      </c>
      <c r="N23" s="58">
        <v>750816</v>
      </c>
      <c r="O23" s="58">
        <v>146923</v>
      </c>
      <c r="P23" s="58">
        <v>495992</v>
      </c>
      <c r="Q23" s="58">
        <v>280405</v>
      </c>
      <c r="R23" s="1" t="str">
        <v/>
      </c>
      <c r="S23" s="1" t="str">
        <v/>
      </c>
      <c r="U23" s="6">
        <v>3</v>
      </c>
      <c r="V23" s="7"/>
      <c r="W23" s="11" t="b">
        <v>0</v>
      </c>
      <c r="X23" s="11" t="b">
        <v>1</v>
      </c>
      <c r="Y23" s="11" t="b">
        <v>1</v>
      </c>
      <c r="Z23" s="11" t="b">
        <v>1</v>
      </c>
      <c r="AA23" s="11" t="b">
        <v>1</v>
      </c>
      <c r="AB23" s="11" t="b">
        <v>1</v>
      </c>
      <c r="AC23" s="11" t="b">
        <v>1</v>
      </c>
      <c r="AD23" s="11" t="b">
        <v>1</v>
      </c>
      <c r="AE23" s="15"/>
      <c r="AF23" s="15"/>
      <c r="AH23" s="6">
        <v>3</v>
      </c>
      <c r="AI23" s="7"/>
      <c r="AJ23" s="8" t="b">
        <v>0</v>
      </c>
      <c r="AK23" s="8" t="b">
        <v>0</v>
      </c>
      <c r="AL23" s="8" t="b">
        <v>1</v>
      </c>
      <c r="AM23" s="8" t="b">
        <v>1</v>
      </c>
      <c r="AN23" s="8" t="b">
        <v>1</v>
      </c>
      <c r="AO23" s="8" t="b">
        <v>1</v>
      </c>
      <c r="AP23" s="8" t="b">
        <v>1</v>
      </c>
      <c r="AQ23" s="8" t="b">
        <v>1</v>
      </c>
      <c r="AR23" s="14" t="b">
        <v>0</v>
      </c>
      <c r="AS23" s="14" t="b">
        <v>0</v>
      </c>
      <c r="AU23" s="6">
        <v>3</v>
      </c>
      <c r="AV23" s="22">
        <f>BE22</f>
        <v>12</v>
      </c>
      <c r="AW23" s="23">
        <v>12</v>
      </c>
      <c r="AX23" s="23">
        <v>12</v>
      </c>
      <c r="AY23" s="23">
        <v>13</v>
      </c>
      <c r="AZ23" s="23">
        <v>14</v>
      </c>
      <c r="BA23" s="23">
        <v>15</v>
      </c>
      <c r="BB23" s="23">
        <v>16</v>
      </c>
      <c r="BC23" s="23">
        <v>17</v>
      </c>
      <c r="BD23" s="23">
        <v>18</v>
      </c>
      <c r="BE23" s="25" t="str">
        <v/>
      </c>
      <c r="BF23" s="25" t="str">
        <v/>
      </c>
      <c r="BG23" s="22">
        <f>BD23</f>
        <v>18</v>
      </c>
      <c r="BI23" s="6">
        <v>3</v>
      </c>
      <c r="BJ23" s="22">
        <f t="shared" ref="BJ23:BJ30" si="18">BT22</f>
        <v>53</v>
      </c>
      <c r="BK23" s="23">
        <v>54</v>
      </c>
      <c r="BL23" s="23">
        <v>55</v>
      </c>
      <c r="BM23" s="23">
        <v>55</v>
      </c>
      <c r="BN23" s="23">
        <v>55</v>
      </c>
      <c r="BO23" s="23">
        <v>55</v>
      </c>
      <c r="BP23" s="23">
        <v>55</v>
      </c>
      <c r="BQ23" s="23">
        <v>55</v>
      </c>
      <c r="BR23" s="23">
        <v>55</v>
      </c>
      <c r="BS23" s="24">
        <v>56</v>
      </c>
      <c r="BT23" s="24">
        <v>57</v>
      </c>
      <c r="BU23" s="22">
        <f t="shared" si="12"/>
        <v>57</v>
      </c>
      <c r="BW23" s="19">
        <f t="shared" si="13"/>
        <v>1</v>
      </c>
      <c r="BX23" s="6" t="str">
        <f t="shared" si="14"/>
        <v>Exp</v>
      </c>
      <c r="BY23" s="19">
        <f t="shared" si="3"/>
        <v>9</v>
      </c>
      <c r="BZ23" s="19">
        <f t="shared" si="15"/>
        <v>4</v>
      </c>
      <c r="CA23" s="19">
        <f t="shared" si="4"/>
        <v>4</v>
      </c>
      <c r="CB23" t="b">
        <f t="shared" si="16"/>
        <v>1</v>
      </c>
      <c r="CC23" t="b">
        <f t="shared" si="16"/>
        <v>0</v>
      </c>
      <c r="CD23" t="b">
        <f t="shared" si="16"/>
        <v>0</v>
      </c>
      <c r="CE23" t="b">
        <f t="shared" si="17"/>
        <v>1</v>
      </c>
      <c r="CF23" s="65" t="str">
        <f t="shared" si="6"/>
        <v>α₄</v>
      </c>
      <c r="CG23" s="19">
        <f t="shared" si="7"/>
        <v>4</v>
      </c>
      <c r="CH23" s="19">
        <f t="shared" si="8"/>
        <v>5</v>
      </c>
      <c r="CI23" s="19">
        <f t="shared" ca="1" si="11"/>
        <v>0</v>
      </c>
      <c r="CJ23" s="19">
        <f t="shared" ca="1" si="9"/>
        <v>0</v>
      </c>
      <c r="CK23" s="19">
        <f t="shared" ca="1" si="9"/>
        <v>0</v>
      </c>
      <c r="CL23" s="19">
        <f t="shared" ca="1" si="9"/>
        <v>0</v>
      </c>
      <c r="CM23" s="19">
        <f t="shared" ca="1" si="9"/>
        <v>1</v>
      </c>
      <c r="CN23" s="19">
        <f t="shared" ca="1" si="9"/>
        <v>1</v>
      </c>
      <c r="CO23" s="19">
        <f t="shared" ca="1" si="9"/>
        <v>1</v>
      </c>
      <c r="CP23" s="19">
        <f t="shared" ca="1" si="9"/>
        <v>1</v>
      </c>
      <c r="CQ23" s="19">
        <f t="shared" ca="1" si="9"/>
        <v>1</v>
      </c>
      <c r="CR23" s="19">
        <f t="shared" ca="1" si="9"/>
        <v>1</v>
      </c>
      <c r="CT23" s="19">
        <f t="shared" si="10"/>
        <v>0</v>
      </c>
    </row>
    <row r="24" spans="1:98" x14ac:dyDescent="0.25">
      <c r="A24" s="19">
        <v>1</v>
      </c>
      <c r="B24" s="19">
        <v>5</v>
      </c>
      <c r="C24" s="6" t="str">
        <v>α₅</v>
      </c>
      <c r="D24" s="64">
        <v>5</v>
      </c>
      <c r="E24" s="64">
        <v>6</v>
      </c>
      <c r="F24" s="8">
        <v>13.568110620993629</v>
      </c>
      <c r="H24" s="6">
        <v>4</v>
      </c>
      <c r="I24" s="7"/>
      <c r="J24" s="58">
        <v>310608</v>
      </c>
      <c r="K24" s="58">
        <v>1108250</v>
      </c>
      <c r="L24" s="58">
        <v>776189</v>
      </c>
      <c r="M24" s="58">
        <v>1562400</v>
      </c>
      <c r="N24" s="58">
        <v>272482</v>
      </c>
      <c r="O24" s="58">
        <v>352053</v>
      </c>
      <c r="P24" s="58">
        <v>206286</v>
      </c>
      <c r="Q24" s="1" t="str">
        <v/>
      </c>
      <c r="R24" s="1" t="str">
        <v/>
      </c>
      <c r="S24" s="1" t="str">
        <v/>
      </c>
      <c r="U24" s="6">
        <v>4</v>
      </c>
      <c r="V24" s="7"/>
      <c r="W24" s="11" t="b">
        <v>1</v>
      </c>
      <c r="X24" s="11" t="b">
        <v>1</v>
      </c>
      <c r="Y24" s="11" t="b">
        <v>1</v>
      </c>
      <c r="Z24" s="11" t="b">
        <v>1</v>
      </c>
      <c r="AA24" s="11" t="b">
        <v>1</v>
      </c>
      <c r="AB24" s="11" t="b">
        <v>1</v>
      </c>
      <c r="AC24" s="11" t="b">
        <v>1</v>
      </c>
      <c r="AD24" s="15"/>
      <c r="AE24" s="15"/>
      <c r="AF24" s="15"/>
      <c r="AH24" s="6">
        <v>4</v>
      </c>
      <c r="AI24" s="7"/>
      <c r="AJ24" s="8" t="b">
        <v>0</v>
      </c>
      <c r="AK24" s="8" t="b">
        <v>1</v>
      </c>
      <c r="AL24" s="8" t="b">
        <v>1</v>
      </c>
      <c r="AM24" s="8" t="b">
        <v>1</v>
      </c>
      <c r="AN24" s="8" t="b">
        <v>1</v>
      </c>
      <c r="AO24" s="8" t="b">
        <v>1</v>
      </c>
      <c r="AP24" s="8" t="b">
        <v>1</v>
      </c>
      <c r="AQ24" s="14" t="b">
        <v>0</v>
      </c>
      <c r="AR24" s="14" t="b">
        <v>0</v>
      </c>
      <c r="AS24" s="14" t="b">
        <v>0</v>
      </c>
      <c r="AU24" s="6">
        <v>4</v>
      </c>
      <c r="AV24" s="22">
        <f>BD23</f>
        <v>18</v>
      </c>
      <c r="AW24" s="23">
        <v>18</v>
      </c>
      <c r="AX24" s="23">
        <v>19</v>
      </c>
      <c r="AY24" s="23">
        <v>20</v>
      </c>
      <c r="AZ24" s="23">
        <v>21</v>
      </c>
      <c r="BA24" s="23">
        <v>22</v>
      </c>
      <c r="BB24" s="23">
        <v>23</v>
      </c>
      <c r="BC24" s="23">
        <v>24</v>
      </c>
      <c r="BD24" s="25" t="str">
        <v/>
      </c>
      <c r="BE24" s="25" t="str">
        <v/>
      </c>
      <c r="BF24" s="25" t="str">
        <v/>
      </c>
      <c r="BG24" s="22">
        <f>BC24</f>
        <v>24</v>
      </c>
      <c r="BI24" s="6">
        <v>4</v>
      </c>
      <c r="BJ24" s="22">
        <f t="shared" si="18"/>
        <v>57</v>
      </c>
      <c r="BK24" s="23">
        <v>58</v>
      </c>
      <c r="BL24" s="23">
        <v>58</v>
      </c>
      <c r="BM24" s="23">
        <v>58</v>
      </c>
      <c r="BN24" s="23">
        <v>58</v>
      </c>
      <c r="BO24" s="23">
        <v>58</v>
      </c>
      <c r="BP24" s="23">
        <v>58</v>
      </c>
      <c r="BQ24" s="23">
        <v>58</v>
      </c>
      <c r="BR24" s="24">
        <v>59</v>
      </c>
      <c r="BS24" s="24">
        <v>60</v>
      </c>
      <c r="BT24" s="24">
        <v>61</v>
      </c>
      <c r="BU24" s="22">
        <f t="shared" si="12"/>
        <v>61</v>
      </c>
      <c r="BW24" s="19">
        <f t="shared" si="13"/>
        <v>1</v>
      </c>
      <c r="BX24" s="6" t="str">
        <f t="shared" si="14"/>
        <v>Exp</v>
      </c>
      <c r="BY24" s="19">
        <f t="shared" si="3"/>
        <v>9</v>
      </c>
      <c r="BZ24" s="19">
        <f t="shared" si="15"/>
        <v>5</v>
      </c>
      <c r="CA24" s="19">
        <f t="shared" si="4"/>
        <v>5</v>
      </c>
      <c r="CB24" t="b">
        <f t="shared" si="16"/>
        <v>1</v>
      </c>
      <c r="CC24" t="b">
        <f t="shared" si="16"/>
        <v>0</v>
      </c>
      <c r="CD24" t="b">
        <f t="shared" si="16"/>
        <v>0</v>
      </c>
      <c r="CE24" t="b">
        <f t="shared" si="17"/>
        <v>1</v>
      </c>
      <c r="CF24" s="65" t="str">
        <f t="shared" si="6"/>
        <v>α₅</v>
      </c>
      <c r="CG24" s="19">
        <f t="shared" si="7"/>
        <v>5</v>
      </c>
      <c r="CH24" s="19">
        <f t="shared" si="8"/>
        <v>6</v>
      </c>
      <c r="CI24" s="19">
        <f t="shared" ca="1" si="11"/>
        <v>0</v>
      </c>
      <c r="CJ24" s="19">
        <f t="shared" ca="1" si="9"/>
        <v>0</v>
      </c>
      <c r="CK24" s="19">
        <f t="shared" ca="1" si="9"/>
        <v>0</v>
      </c>
      <c r="CL24" s="19">
        <f t="shared" ca="1" si="9"/>
        <v>0</v>
      </c>
      <c r="CM24" s="19">
        <f t="shared" ca="1" si="9"/>
        <v>0</v>
      </c>
      <c r="CN24" s="19">
        <f t="shared" ca="1" si="9"/>
        <v>1</v>
      </c>
      <c r="CO24" s="19">
        <f t="shared" ca="1" si="9"/>
        <v>1</v>
      </c>
      <c r="CP24" s="19">
        <f t="shared" ca="1" si="9"/>
        <v>1</v>
      </c>
      <c r="CQ24" s="19">
        <f t="shared" ca="1" si="9"/>
        <v>1</v>
      </c>
      <c r="CR24" s="19">
        <f t="shared" ca="1" si="9"/>
        <v>1</v>
      </c>
      <c r="CT24" s="19">
        <f t="shared" si="10"/>
        <v>0</v>
      </c>
    </row>
    <row r="25" spans="1:98" x14ac:dyDescent="0.25">
      <c r="A25" s="19">
        <v>1</v>
      </c>
      <c r="B25" s="19">
        <v>6</v>
      </c>
      <c r="C25" s="6" t="str">
        <v>α₆</v>
      </c>
      <c r="D25" s="64">
        <v>6</v>
      </c>
      <c r="E25" s="64">
        <v>7</v>
      </c>
      <c r="F25" s="8">
        <v>13.577496105850315</v>
      </c>
      <c r="H25" s="6">
        <v>5</v>
      </c>
      <c r="I25" s="7"/>
      <c r="J25" s="58">
        <v>443160</v>
      </c>
      <c r="K25" s="58">
        <v>693190</v>
      </c>
      <c r="L25" s="58">
        <v>991983</v>
      </c>
      <c r="M25" s="58">
        <v>769488</v>
      </c>
      <c r="N25" s="58">
        <v>504851</v>
      </c>
      <c r="O25" s="58">
        <v>470639</v>
      </c>
      <c r="P25" s="1" t="str">
        <v/>
      </c>
      <c r="Q25" s="1" t="str">
        <v/>
      </c>
      <c r="R25" s="1" t="str">
        <v/>
      </c>
      <c r="S25" s="1" t="str">
        <v/>
      </c>
      <c r="U25" s="6">
        <v>5</v>
      </c>
      <c r="V25" s="7"/>
      <c r="W25" s="11" t="b">
        <v>1</v>
      </c>
      <c r="X25" s="11" t="b">
        <v>1</v>
      </c>
      <c r="Y25" s="11" t="b">
        <v>1</v>
      </c>
      <c r="Z25" s="11" t="b">
        <v>1</v>
      </c>
      <c r="AA25" s="11" t="b">
        <v>1</v>
      </c>
      <c r="AB25" s="11" t="b">
        <v>1</v>
      </c>
      <c r="AC25" s="15"/>
      <c r="AD25" s="15"/>
      <c r="AE25" s="15"/>
      <c r="AF25" s="15"/>
      <c r="AH25" s="6">
        <v>5</v>
      </c>
      <c r="AI25" s="7"/>
      <c r="AJ25" s="8" t="b">
        <v>1</v>
      </c>
      <c r="AK25" s="8" t="b">
        <v>1</v>
      </c>
      <c r="AL25" s="8" t="b">
        <v>1</v>
      </c>
      <c r="AM25" s="8" t="b">
        <v>1</v>
      </c>
      <c r="AN25" s="8" t="b">
        <v>1</v>
      </c>
      <c r="AO25" s="8" t="b">
        <v>1</v>
      </c>
      <c r="AP25" s="14" t="b">
        <v>0</v>
      </c>
      <c r="AQ25" s="14" t="b">
        <v>0</v>
      </c>
      <c r="AR25" s="14" t="b">
        <v>0</v>
      </c>
      <c r="AS25" s="14" t="b">
        <v>0</v>
      </c>
      <c r="AU25" s="6">
        <v>5</v>
      </c>
      <c r="AV25" s="22">
        <f>BC24</f>
        <v>24</v>
      </c>
      <c r="AW25" s="23">
        <v>25</v>
      </c>
      <c r="AX25" s="23">
        <v>26</v>
      </c>
      <c r="AY25" s="23">
        <v>27</v>
      </c>
      <c r="AZ25" s="23">
        <v>28</v>
      </c>
      <c r="BA25" s="23">
        <v>29</v>
      </c>
      <c r="BB25" s="23">
        <v>30</v>
      </c>
      <c r="BC25" s="25" t="str">
        <v/>
      </c>
      <c r="BD25" s="25" t="str">
        <v/>
      </c>
      <c r="BE25" s="25" t="str">
        <v/>
      </c>
      <c r="BF25" s="25" t="str">
        <v/>
      </c>
      <c r="BG25" s="22">
        <f>BB25</f>
        <v>30</v>
      </c>
      <c r="BI25" s="6">
        <v>5</v>
      </c>
      <c r="BJ25" s="22">
        <f t="shared" si="18"/>
        <v>61</v>
      </c>
      <c r="BK25" s="23">
        <v>61</v>
      </c>
      <c r="BL25" s="23">
        <v>61</v>
      </c>
      <c r="BM25" s="23">
        <v>61</v>
      </c>
      <c r="BN25" s="23">
        <v>61</v>
      </c>
      <c r="BO25" s="23">
        <v>61</v>
      </c>
      <c r="BP25" s="23">
        <v>61</v>
      </c>
      <c r="BQ25" s="24">
        <v>62</v>
      </c>
      <c r="BR25" s="24">
        <v>63</v>
      </c>
      <c r="BS25" s="24">
        <v>64</v>
      </c>
      <c r="BT25" s="24">
        <v>65</v>
      </c>
      <c r="BU25" s="22">
        <f t="shared" si="12"/>
        <v>65</v>
      </c>
      <c r="BW25" s="19">
        <f t="shared" si="13"/>
        <v>1</v>
      </c>
      <c r="BX25" s="6" t="str">
        <f t="shared" si="14"/>
        <v>Exp</v>
      </c>
      <c r="BY25" s="19">
        <f t="shared" si="3"/>
        <v>9</v>
      </c>
      <c r="BZ25" s="19">
        <f t="shared" si="15"/>
        <v>6</v>
      </c>
      <c r="CA25" s="19">
        <f t="shared" si="4"/>
        <v>6</v>
      </c>
      <c r="CB25" t="b">
        <f t="shared" si="16"/>
        <v>1</v>
      </c>
      <c r="CC25" t="b">
        <f t="shared" si="16"/>
        <v>0</v>
      </c>
      <c r="CD25" t="b">
        <f t="shared" si="16"/>
        <v>0</v>
      </c>
      <c r="CE25" t="b">
        <f t="shared" si="17"/>
        <v>1</v>
      </c>
      <c r="CF25" s="65" t="str">
        <f t="shared" si="6"/>
        <v>α₆</v>
      </c>
      <c r="CG25" s="19">
        <f t="shared" si="7"/>
        <v>6</v>
      </c>
      <c r="CH25" s="19">
        <f t="shared" si="8"/>
        <v>7</v>
      </c>
      <c r="CI25" s="19">
        <f t="shared" ca="1" si="11"/>
        <v>0</v>
      </c>
      <c r="CJ25" s="19">
        <f t="shared" ca="1" si="9"/>
        <v>0</v>
      </c>
      <c r="CK25" s="19">
        <f t="shared" ca="1" si="9"/>
        <v>0</v>
      </c>
      <c r="CL25" s="19">
        <f t="shared" ca="1" si="9"/>
        <v>0</v>
      </c>
      <c r="CM25" s="19">
        <f t="shared" ca="1" si="9"/>
        <v>0</v>
      </c>
      <c r="CN25" s="19">
        <f t="shared" ca="1" si="9"/>
        <v>0</v>
      </c>
      <c r="CO25" s="19">
        <f t="shared" ca="1" si="9"/>
        <v>1</v>
      </c>
      <c r="CP25" s="19">
        <f t="shared" ca="1" si="9"/>
        <v>1</v>
      </c>
      <c r="CQ25" s="19">
        <f t="shared" ca="1" si="9"/>
        <v>1</v>
      </c>
      <c r="CR25" s="19">
        <f t="shared" ca="1" si="9"/>
        <v>1</v>
      </c>
      <c r="CT25" s="19">
        <f t="shared" si="10"/>
        <v>0</v>
      </c>
    </row>
    <row r="26" spans="1:98" x14ac:dyDescent="0.25">
      <c r="A26" s="19">
        <v>1</v>
      </c>
      <c r="B26" s="19">
        <v>7</v>
      </c>
      <c r="C26" s="6" t="str">
        <v>α₇</v>
      </c>
      <c r="D26" s="64">
        <v>7</v>
      </c>
      <c r="E26" s="64">
        <v>8</v>
      </c>
      <c r="F26" s="8">
        <v>13.636297959153874</v>
      </c>
      <c r="H26" s="6">
        <v>6</v>
      </c>
      <c r="I26" s="7"/>
      <c r="J26" s="58">
        <v>396132</v>
      </c>
      <c r="K26" s="58">
        <v>937085</v>
      </c>
      <c r="L26" s="58">
        <v>847498</v>
      </c>
      <c r="M26" s="58">
        <v>805037</v>
      </c>
      <c r="N26" s="58">
        <v>705960</v>
      </c>
      <c r="O26" s="1" t="str">
        <v/>
      </c>
      <c r="P26" s="1" t="str">
        <v/>
      </c>
      <c r="Q26" s="1" t="str">
        <v/>
      </c>
      <c r="R26" s="1" t="str">
        <v/>
      </c>
      <c r="S26" s="1" t="str">
        <v/>
      </c>
      <c r="U26" s="6">
        <v>6</v>
      </c>
      <c r="V26" s="7"/>
      <c r="W26" s="11" t="b">
        <v>1</v>
      </c>
      <c r="X26" s="11" t="b">
        <v>1</v>
      </c>
      <c r="Y26" s="11" t="b">
        <v>1</v>
      </c>
      <c r="Z26" s="11" t="b">
        <v>1</v>
      </c>
      <c r="AA26" s="11" t="b">
        <v>1</v>
      </c>
      <c r="AB26" s="15"/>
      <c r="AC26" s="15"/>
      <c r="AD26" s="15"/>
      <c r="AE26" s="15"/>
      <c r="AF26" s="15"/>
      <c r="AH26" s="6">
        <v>6</v>
      </c>
      <c r="AI26" s="7"/>
      <c r="AJ26" s="8" t="b">
        <v>1</v>
      </c>
      <c r="AK26" s="8" t="b">
        <v>1</v>
      </c>
      <c r="AL26" s="8" t="b">
        <v>1</v>
      </c>
      <c r="AM26" s="8" t="b">
        <v>1</v>
      </c>
      <c r="AN26" s="8" t="b">
        <v>1</v>
      </c>
      <c r="AO26" s="14" t="b">
        <v>0</v>
      </c>
      <c r="AP26" s="14" t="b">
        <v>0</v>
      </c>
      <c r="AQ26" s="14" t="b">
        <v>0</v>
      </c>
      <c r="AR26" s="14" t="b">
        <v>0</v>
      </c>
      <c r="AS26" s="14" t="b">
        <v>0</v>
      </c>
      <c r="AU26" s="6">
        <v>6</v>
      </c>
      <c r="AV26" s="22">
        <f>BB25</f>
        <v>30</v>
      </c>
      <c r="AW26" s="23">
        <v>31</v>
      </c>
      <c r="AX26" s="23">
        <v>32</v>
      </c>
      <c r="AY26" s="23">
        <v>33</v>
      </c>
      <c r="AZ26" s="23">
        <v>34</v>
      </c>
      <c r="BA26" s="23">
        <v>35</v>
      </c>
      <c r="BB26" s="25" t="str">
        <v/>
      </c>
      <c r="BC26" s="25" t="str">
        <v/>
      </c>
      <c r="BD26" s="25" t="str">
        <v/>
      </c>
      <c r="BE26" s="25" t="str">
        <v/>
      </c>
      <c r="BF26" s="25" t="str">
        <v/>
      </c>
      <c r="BG26" s="22">
        <f>BA26</f>
        <v>35</v>
      </c>
      <c r="BI26" s="6">
        <v>6</v>
      </c>
      <c r="BJ26" s="22">
        <f t="shared" si="18"/>
        <v>65</v>
      </c>
      <c r="BK26" s="23">
        <v>65</v>
      </c>
      <c r="BL26" s="23">
        <v>65</v>
      </c>
      <c r="BM26" s="23">
        <v>65</v>
      </c>
      <c r="BN26" s="23">
        <v>65</v>
      </c>
      <c r="BO26" s="23">
        <v>65</v>
      </c>
      <c r="BP26" s="24">
        <v>66</v>
      </c>
      <c r="BQ26" s="24">
        <v>67</v>
      </c>
      <c r="BR26" s="24">
        <v>68</v>
      </c>
      <c r="BS26" s="24">
        <v>69</v>
      </c>
      <c r="BT26" s="24">
        <v>70</v>
      </c>
      <c r="BU26" s="22">
        <f t="shared" si="12"/>
        <v>70</v>
      </c>
      <c r="BW26" s="19">
        <f t="shared" si="13"/>
        <v>1</v>
      </c>
      <c r="BX26" s="6" t="str">
        <f t="shared" si="14"/>
        <v>Exp</v>
      </c>
      <c r="BY26" s="19">
        <f t="shared" si="3"/>
        <v>9</v>
      </c>
      <c r="BZ26" s="19">
        <f t="shared" si="15"/>
        <v>7</v>
      </c>
      <c r="CA26" s="19">
        <f t="shared" si="4"/>
        <v>7</v>
      </c>
      <c r="CB26" t="b">
        <f t="shared" si="16"/>
        <v>1</v>
      </c>
      <c r="CC26" t="b">
        <f t="shared" si="16"/>
        <v>0</v>
      </c>
      <c r="CD26" t="b">
        <f t="shared" si="16"/>
        <v>0</v>
      </c>
      <c r="CE26" t="b">
        <f t="shared" si="17"/>
        <v>1</v>
      </c>
      <c r="CF26" s="65" t="str">
        <f t="shared" si="6"/>
        <v>α₇</v>
      </c>
      <c r="CG26" s="19">
        <f t="shared" si="7"/>
        <v>7</v>
      </c>
      <c r="CH26" s="19">
        <f t="shared" si="8"/>
        <v>8</v>
      </c>
      <c r="CI26" s="19">
        <f t="shared" ca="1" si="11"/>
        <v>0</v>
      </c>
      <c r="CJ26" s="19">
        <f t="shared" ca="1" si="9"/>
        <v>0</v>
      </c>
      <c r="CK26" s="19">
        <f t="shared" ca="1" si="9"/>
        <v>0</v>
      </c>
      <c r="CL26" s="19">
        <f t="shared" ca="1" si="9"/>
        <v>0</v>
      </c>
      <c r="CM26" s="19">
        <f t="shared" ca="1" si="9"/>
        <v>0</v>
      </c>
      <c r="CN26" s="19">
        <f t="shared" ca="1" si="9"/>
        <v>0</v>
      </c>
      <c r="CO26" s="19">
        <f t="shared" ca="1" si="9"/>
        <v>0</v>
      </c>
      <c r="CP26" s="19">
        <f t="shared" ca="1" si="9"/>
        <v>1</v>
      </c>
      <c r="CQ26" s="19">
        <f t="shared" ca="1" si="9"/>
        <v>1</v>
      </c>
      <c r="CR26" s="19">
        <f t="shared" ca="1" si="9"/>
        <v>1</v>
      </c>
      <c r="CT26" s="19">
        <f t="shared" si="10"/>
        <v>0</v>
      </c>
    </row>
    <row r="27" spans="1:98" x14ac:dyDescent="0.25">
      <c r="A27" s="19">
        <v>1</v>
      </c>
      <c r="B27" s="19">
        <v>8</v>
      </c>
      <c r="C27" s="6" t="str">
        <v>α₈</v>
      </c>
      <c r="D27" s="64">
        <v>8</v>
      </c>
      <c r="E27" s="64">
        <v>9</v>
      </c>
      <c r="F27" s="8">
        <v>13.265510341483193</v>
      </c>
      <c r="H27" s="6">
        <v>7</v>
      </c>
      <c r="I27" s="7"/>
      <c r="J27" s="58">
        <v>440832</v>
      </c>
      <c r="K27" s="58">
        <v>847631</v>
      </c>
      <c r="L27" s="58">
        <v>1131398</v>
      </c>
      <c r="M27" s="58">
        <v>1063269</v>
      </c>
      <c r="N27" s="1" t="str">
        <v/>
      </c>
      <c r="O27" s="1" t="str">
        <v/>
      </c>
      <c r="P27" s="1" t="str">
        <v/>
      </c>
      <c r="Q27" s="1" t="str">
        <v/>
      </c>
      <c r="R27" s="1" t="str">
        <v/>
      </c>
      <c r="S27" s="1" t="str">
        <v/>
      </c>
      <c r="U27" s="6">
        <v>7</v>
      </c>
      <c r="V27" s="7"/>
      <c r="W27" s="11" t="b">
        <v>1</v>
      </c>
      <c r="X27" s="11" t="b">
        <v>1</v>
      </c>
      <c r="Y27" s="11" t="b">
        <v>1</v>
      </c>
      <c r="Z27" s="11" t="b">
        <v>1</v>
      </c>
      <c r="AA27" s="15"/>
      <c r="AB27" s="15"/>
      <c r="AC27" s="15"/>
      <c r="AD27" s="15"/>
      <c r="AE27" s="15"/>
      <c r="AF27" s="15"/>
      <c r="AH27" s="6">
        <v>7</v>
      </c>
      <c r="AI27" s="7"/>
      <c r="AJ27" s="8" t="b">
        <v>1</v>
      </c>
      <c r="AK27" s="8" t="b">
        <v>1</v>
      </c>
      <c r="AL27" s="8" t="b">
        <v>1</v>
      </c>
      <c r="AM27" s="8" t="b">
        <v>1</v>
      </c>
      <c r="AN27" s="14" t="b">
        <v>0</v>
      </c>
      <c r="AO27" s="14" t="b">
        <v>0</v>
      </c>
      <c r="AP27" s="14" t="b">
        <v>0</v>
      </c>
      <c r="AQ27" s="14" t="b">
        <v>0</v>
      </c>
      <c r="AR27" s="14" t="b">
        <v>0</v>
      </c>
      <c r="AS27" s="14" t="b">
        <v>0</v>
      </c>
      <c r="AU27" s="6">
        <v>7</v>
      </c>
      <c r="AV27" s="22">
        <f>BA26</f>
        <v>35</v>
      </c>
      <c r="AW27" s="23">
        <v>36</v>
      </c>
      <c r="AX27" s="23">
        <v>37</v>
      </c>
      <c r="AY27" s="23">
        <v>38</v>
      </c>
      <c r="AZ27" s="23">
        <v>39</v>
      </c>
      <c r="BA27" s="25" t="str">
        <v/>
      </c>
      <c r="BB27" s="25" t="str">
        <v/>
      </c>
      <c r="BC27" s="25" t="str">
        <v/>
      </c>
      <c r="BD27" s="25" t="str">
        <v/>
      </c>
      <c r="BE27" s="25" t="str">
        <v/>
      </c>
      <c r="BF27" s="25" t="str">
        <v/>
      </c>
      <c r="BG27" s="22">
        <f>AZ27</f>
        <v>39</v>
      </c>
      <c r="BI27" s="6">
        <v>7</v>
      </c>
      <c r="BJ27" s="22">
        <f t="shared" si="18"/>
        <v>70</v>
      </c>
      <c r="BK27" s="23">
        <v>70</v>
      </c>
      <c r="BL27" s="23">
        <v>70</v>
      </c>
      <c r="BM27" s="23">
        <v>70</v>
      </c>
      <c r="BN27" s="23">
        <v>70</v>
      </c>
      <c r="BO27" s="24">
        <v>71</v>
      </c>
      <c r="BP27" s="24">
        <v>72</v>
      </c>
      <c r="BQ27" s="24">
        <v>73</v>
      </c>
      <c r="BR27" s="24">
        <v>74</v>
      </c>
      <c r="BS27" s="24">
        <v>75</v>
      </c>
      <c r="BT27" s="24">
        <v>76</v>
      </c>
      <c r="BU27" s="22">
        <f t="shared" si="12"/>
        <v>76</v>
      </c>
      <c r="BW27" s="19">
        <f t="shared" si="13"/>
        <v>1</v>
      </c>
      <c r="BX27" s="6" t="str">
        <f t="shared" si="14"/>
        <v>Exp</v>
      </c>
      <c r="BY27" s="19">
        <f t="shared" si="3"/>
        <v>9</v>
      </c>
      <c r="BZ27" s="19">
        <f t="shared" si="15"/>
        <v>8</v>
      </c>
      <c r="CA27" s="19">
        <f t="shared" si="4"/>
        <v>8</v>
      </c>
      <c r="CB27" t="b">
        <f t="shared" si="16"/>
        <v>1</v>
      </c>
      <c r="CC27" t="b">
        <f t="shared" si="16"/>
        <v>0</v>
      </c>
      <c r="CD27" t="b">
        <f t="shared" si="16"/>
        <v>0</v>
      </c>
      <c r="CE27" t="b">
        <f t="shared" si="17"/>
        <v>1</v>
      </c>
      <c r="CF27" s="65" t="str">
        <f t="shared" si="6"/>
        <v>α₈</v>
      </c>
      <c r="CG27" s="19">
        <f t="shared" si="7"/>
        <v>8</v>
      </c>
      <c r="CH27" s="19">
        <f t="shared" si="8"/>
        <v>9</v>
      </c>
      <c r="CI27" s="19">
        <f t="shared" ca="1" si="11"/>
        <v>0</v>
      </c>
      <c r="CJ27" s="19">
        <f t="shared" ca="1" si="9"/>
        <v>0</v>
      </c>
      <c r="CK27" s="19">
        <f t="shared" ca="1" si="9"/>
        <v>0</v>
      </c>
      <c r="CL27" s="19">
        <f t="shared" ca="1" si="9"/>
        <v>0</v>
      </c>
      <c r="CM27" s="19">
        <f t="shared" ca="1" si="9"/>
        <v>0</v>
      </c>
      <c r="CN27" s="19">
        <f t="shared" ca="1" si="9"/>
        <v>0</v>
      </c>
      <c r="CO27" s="19">
        <f t="shared" ca="1" si="9"/>
        <v>0</v>
      </c>
      <c r="CP27" s="19">
        <f t="shared" ca="1" si="9"/>
        <v>0</v>
      </c>
      <c r="CQ27" s="19">
        <f t="shared" ca="1" si="9"/>
        <v>1</v>
      </c>
      <c r="CR27" s="19">
        <f t="shared" ca="1" si="9"/>
        <v>1</v>
      </c>
      <c r="CT27" s="19">
        <f t="shared" si="10"/>
        <v>0</v>
      </c>
    </row>
    <row r="28" spans="1:98" x14ac:dyDescent="0.25">
      <c r="A28" s="19">
        <v>1</v>
      </c>
      <c r="B28" s="19">
        <v>9</v>
      </c>
      <c r="C28" s="6" t="str">
        <v>α₉</v>
      </c>
      <c r="D28" s="64">
        <v>9</v>
      </c>
      <c r="E28" s="64">
        <v>10</v>
      </c>
      <c r="F28" s="8">
        <v>13.302237733454751</v>
      </c>
      <c r="H28" s="6">
        <v>8</v>
      </c>
      <c r="I28" s="7"/>
      <c r="J28" s="58">
        <v>359480</v>
      </c>
      <c r="K28" s="58">
        <v>1061648</v>
      </c>
      <c r="L28" s="58">
        <v>1443370</v>
      </c>
      <c r="M28" s="1" t="str">
        <v/>
      </c>
      <c r="N28" s="1" t="str">
        <v/>
      </c>
      <c r="O28" s="1" t="str">
        <v/>
      </c>
      <c r="P28" s="1" t="str">
        <v/>
      </c>
      <c r="Q28" s="1" t="str">
        <v/>
      </c>
      <c r="R28" s="1" t="str">
        <v/>
      </c>
      <c r="S28" s="1" t="str">
        <v/>
      </c>
      <c r="U28" s="6">
        <v>8</v>
      </c>
      <c r="V28" s="7"/>
      <c r="W28" s="11" t="b">
        <v>1</v>
      </c>
      <c r="X28" s="11" t="b">
        <v>1</v>
      </c>
      <c r="Y28" s="11" t="b">
        <v>1</v>
      </c>
      <c r="Z28" s="15"/>
      <c r="AA28" s="15"/>
      <c r="AB28" s="15"/>
      <c r="AC28" s="15"/>
      <c r="AD28" s="15"/>
      <c r="AE28" s="15"/>
      <c r="AF28" s="15"/>
      <c r="AH28" s="6">
        <v>8</v>
      </c>
      <c r="AI28" s="7"/>
      <c r="AJ28" s="8" t="b">
        <v>1</v>
      </c>
      <c r="AK28" s="8" t="b">
        <v>1</v>
      </c>
      <c r="AL28" s="8" t="b">
        <v>1</v>
      </c>
      <c r="AM28" s="14" t="b">
        <v>0</v>
      </c>
      <c r="AN28" s="14" t="b">
        <v>0</v>
      </c>
      <c r="AO28" s="14" t="b">
        <v>0</v>
      </c>
      <c r="AP28" s="14" t="b">
        <v>0</v>
      </c>
      <c r="AQ28" s="14" t="b">
        <v>0</v>
      </c>
      <c r="AR28" s="14" t="b">
        <v>0</v>
      </c>
      <c r="AS28" s="14" t="b">
        <v>0</v>
      </c>
      <c r="AU28" s="6">
        <v>8</v>
      </c>
      <c r="AV28" s="22">
        <f>AZ27</f>
        <v>39</v>
      </c>
      <c r="AW28" s="23">
        <v>40</v>
      </c>
      <c r="AX28" s="23">
        <v>41</v>
      </c>
      <c r="AY28" s="23">
        <v>42</v>
      </c>
      <c r="AZ28" s="25" t="str">
        <v/>
      </c>
      <c r="BA28" s="25" t="str">
        <v/>
      </c>
      <c r="BB28" s="25" t="str">
        <v/>
      </c>
      <c r="BC28" s="25" t="str">
        <v/>
      </c>
      <c r="BD28" s="25" t="str">
        <v/>
      </c>
      <c r="BE28" s="25" t="str">
        <v/>
      </c>
      <c r="BF28" s="25" t="str">
        <v/>
      </c>
      <c r="BG28" s="22">
        <f>AY28</f>
        <v>42</v>
      </c>
      <c r="BI28" s="6">
        <v>8</v>
      </c>
      <c r="BJ28" s="22">
        <f t="shared" si="18"/>
        <v>76</v>
      </c>
      <c r="BK28" s="23">
        <v>76</v>
      </c>
      <c r="BL28" s="23">
        <v>76</v>
      </c>
      <c r="BM28" s="23">
        <v>76</v>
      </c>
      <c r="BN28" s="24">
        <v>77</v>
      </c>
      <c r="BO28" s="24">
        <v>78</v>
      </c>
      <c r="BP28" s="24">
        <v>79</v>
      </c>
      <c r="BQ28" s="24">
        <v>80</v>
      </c>
      <c r="BR28" s="24">
        <v>81</v>
      </c>
      <c r="BS28" s="24">
        <v>82</v>
      </c>
      <c r="BT28" s="24">
        <v>83</v>
      </c>
      <c r="BU28" s="22">
        <f t="shared" si="12"/>
        <v>83</v>
      </c>
      <c r="BW28" s="19">
        <f t="shared" si="13"/>
        <v>1</v>
      </c>
      <c r="BX28" s="6" t="str">
        <f t="shared" si="14"/>
        <v>Exp</v>
      </c>
      <c r="BY28" s="19">
        <f t="shared" si="3"/>
        <v>9</v>
      </c>
      <c r="BZ28" s="19">
        <f t="shared" si="15"/>
        <v>9</v>
      </c>
      <c r="CA28" s="19">
        <f t="shared" si="4"/>
        <v>9</v>
      </c>
      <c r="CB28" t="b">
        <f t="shared" si="16"/>
        <v>1</v>
      </c>
      <c r="CC28" t="b">
        <f t="shared" si="16"/>
        <v>0</v>
      </c>
      <c r="CD28" t="b">
        <f t="shared" si="16"/>
        <v>0</v>
      </c>
      <c r="CE28" t="b">
        <f t="shared" si="17"/>
        <v>1</v>
      </c>
      <c r="CF28" s="65" t="str">
        <f t="shared" si="6"/>
        <v>α₉</v>
      </c>
      <c r="CG28" s="19">
        <f t="shared" si="7"/>
        <v>9</v>
      </c>
      <c r="CH28" s="19">
        <f t="shared" si="8"/>
        <v>10</v>
      </c>
      <c r="CI28" s="19">
        <f t="shared" ca="1" si="11"/>
        <v>0</v>
      </c>
      <c r="CJ28" s="19">
        <f t="shared" ca="1" si="9"/>
        <v>0</v>
      </c>
      <c r="CK28" s="19">
        <f t="shared" ca="1" si="9"/>
        <v>0</v>
      </c>
      <c r="CL28" s="19">
        <f t="shared" ca="1" si="9"/>
        <v>0</v>
      </c>
      <c r="CM28" s="19">
        <f t="shared" ca="1" si="9"/>
        <v>0</v>
      </c>
      <c r="CN28" s="19">
        <f t="shared" ca="1" si="9"/>
        <v>0</v>
      </c>
      <c r="CO28" s="19">
        <f t="shared" ca="1" si="9"/>
        <v>0</v>
      </c>
      <c r="CP28" s="19">
        <f t="shared" ca="1" si="9"/>
        <v>0</v>
      </c>
      <c r="CQ28" s="19">
        <f t="shared" ca="1" si="9"/>
        <v>0</v>
      </c>
      <c r="CR28" s="19">
        <f t="shared" ca="1" si="9"/>
        <v>1</v>
      </c>
      <c r="CT28" s="19">
        <f t="shared" si="10"/>
        <v>0</v>
      </c>
    </row>
    <row r="29" spans="1:98" x14ac:dyDescent="0.25">
      <c r="A29" s="19">
        <v>2</v>
      </c>
      <c r="B29" s="19">
        <v>1</v>
      </c>
      <c r="C29" s="6" t="str">
        <v>β₁</v>
      </c>
      <c r="D29" s="64">
        <v>1</v>
      </c>
      <c r="E29" s="64">
        <v>2</v>
      </c>
      <c r="F29" s="8">
        <v>14.352802246516383</v>
      </c>
      <c r="H29" s="6">
        <v>9</v>
      </c>
      <c r="I29" s="7"/>
      <c r="J29" s="58">
        <v>376686</v>
      </c>
      <c r="K29" s="58">
        <v>986608</v>
      </c>
      <c r="L29" s="1" t="str">
        <v/>
      </c>
      <c r="M29" s="1" t="str">
        <v/>
      </c>
      <c r="N29" s="1" t="str">
        <v/>
      </c>
      <c r="O29" s="1" t="str">
        <v/>
      </c>
      <c r="P29" s="1" t="str">
        <v/>
      </c>
      <c r="Q29" s="1" t="str">
        <v/>
      </c>
      <c r="R29" s="1" t="str">
        <v/>
      </c>
      <c r="S29" s="1" t="str">
        <v/>
      </c>
      <c r="U29" s="6">
        <v>9</v>
      </c>
      <c r="V29" s="7"/>
      <c r="W29" s="11" t="b">
        <v>1</v>
      </c>
      <c r="X29" s="11" t="b">
        <v>1</v>
      </c>
      <c r="Y29" s="15"/>
      <c r="Z29" s="15"/>
      <c r="AA29" s="15"/>
      <c r="AB29" s="15"/>
      <c r="AC29" s="15"/>
      <c r="AD29" s="15"/>
      <c r="AE29" s="15"/>
      <c r="AF29" s="15"/>
      <c r="AH29" s="6">
        <v>9</v>
      </c>
      <c r="AI29" s="7"/>
      <c r="AJ29" s="8" t="b">
        <v>1</v>
      </c>
      <c r="AK29" s="8" t="b">
        <v>1</v>
      </c>
      <c r="AL29" s="14" t="b">
        <v>0</v>
      </c>
      <c r="AM29" s="14" t="b">
        <v>0</v>
      </c>
      <c r="AN29" s="14" t="b">
        <v>0</v>
      </c>
      <c r="AO29" s="14" t="b">
        <v>0</v>
      </c>
      <c r="AP29" s="14" t="b">
        <v>0</v>
      </c>
      <c r="AQ29" s="14" t="b">
        <v>0</v>
      </c>
      <c r="AR29" s="14" t="b">
        <v>0</v>
      </c>
      <c r="AS29" s="14" t="b">
        <v>0</v>
      </c>
      <c r="AU29" s="6">
        <v>9</v>
      </c>
      <c r="AV29" s="22">
        <f>AY28</f>
        <v>42</v>
      </c>
      <c r="AW29" s="23">
        <v>43</v>
      </c>
      <c r="AX29" s="23">
        <v>44</v>
      </c>
      <c r="AY29" s="25" t="str">
        <v/>
      </c>
      <c r="AZ29" s="25" t="str">
        <v/>
      </c>
      <c r="BA29" s="25" t="str">
        <v/>
      </c>
      <c r="BB29" s="25" t="str">
        <v/>
      </c>
      <c r="BC29" s="25" t="str">
        <v/>
      </c>
      <c r="BD29" s="25" t="str">
        <v/>
      </c>
      <c r="BE29" s="25" t="str">
        <v/>
      </c>
      <c r="BF29" s="25" t="str">
        <v/>
      </c>
      <c r="BG29" s="22">
        <f>AX29</f>
        <v>44</v>
      </c>
      <c r="BI29" s="6">
        <v>9</v>
      </c>
      <c r="BJ29" s="22">
        <f t="shared" si="18"/>
        <v>83</v>
      </c>
      <c r="BK29" s="23">
        <v>83</v>
      </c>
      <c r="BL29" s="23">
        <v>83</v>
      </c>
      <c r="BM29" s="24">
        <v>84</v>
      </c>
      <c r="BN29" s="24">
        <v>85</v>
      </c>
      <c r="BO29" s="24">
        <v>86</v>
      </c>
      <c r="BP29" s="24">
        <v>87</v>
      </c>
      <c r="BQ29" s="24">
        <v>88</v>
      </c>
      <c r="BR29" s="24">
        <v>89</v>
      </c>
      <c r="BS29" s="24">
        <v>90</v>
      </c>
      <c r="BT29" s="24">
        <v>91</v>
      </c>
      <c r="BU29" s="22">
        <f t="shared" si="12"/>
        <v>91</v>
      </c>
      <c r="BW29" s="19">
        <f t="shared" si="13"/>
        <v>2</v>
      </c>
      <c r="BX29" s="6" t="str">
        <f t="shared" si="14"/>
        <v>Dev</v>
      </c>
      <c r="BY29" s="19">
        <f t="shared" si="3"/>
        <v>9</v>
      </c>
      <c r="BZ29" s="19">
        <f t="shared" si="15"/>
        <v>1</v>
      </c>
      <c r="CA29" s="19">
        <f t="shared" si="4"/>
        <v>1</v>
      </c>
      <c r="CB29" t="b">
        <f t="shared" si="16"/>
        <v>0</v>
      </c>
      <c r="CC29" t="b">
        <f t="shared" si="16"/>
        <v>1</v>
      </c>
      <c r="CD29" t="b">
        <f t="shared" si="16"/>
        <v>0</v>
      </c>
      <c r="CE29" t="b">
        <f t="shared" si="17"/>
        <v>1</v>
      </c>
      <c r="CF29" s="65" t="str">
        <f t="shared" si="6"/>
        <v>β₁</v>
      </c>
      <c r="CG29" s="19">
        <f t="shared" si="7"/>
        <v>1</v>
      </c>
      <c r="CH29" s="19">
        <f t="shared" si="8"/>
        <v>2</v>
      </c>
      <c r="CI29" s="19">
        <f t="shared" ca="1" si="11"/>
        <v>-1</v>
      </c>
      <c r="CJ29" s="19">
        <f t="shared" ca="1" si="9"/>
        <v>0</v>
      </c>
      <c r="CK29" s="19">
        <f t="shared" ca="1" si="9"/>
        <v>0</v>
      </c>
      <c r="CL29" s="19">
        <f t="shared" ca="1" si="9"/>
        <v>0</v>
      </c>
      <c r="CM29" s="19">
        <f t="shared" ca="1" si="9"/>
        <v>0</v>
      </c>
      <c r="CN29" s="19">
        <f t="shared" ca="1" si="9"/>
        <v>0</v>
      </c>
      <c r="CO29" s="19">
        <f t="shared" ca="1" si="9"/>
        <v>0</v>
      </c>
      <c r="CP29" s="19">
        <f t="shared" ca="1" si="9"/>
        <v>0</v>
      </c>
      <c r="CQ29" s="19">
        <f t="shared" ca="1" si="9"/>
        <v>0</v>
      </c>
      <c r="CR29" s="19">
        <f t="shared" ca="1" si="9"/>
        <v>0</v>
      </c>
      <c r="CT29" s="19">
        <f t="shared" si="10"/>
        <v>0</v>
      </c>
    </row>
    <row r="30" spans="1:98" x14ac:dyDescent="0.25">
      <c r="A30" s="19">
        <v>2</v>
      </c>
      <c r="B30" s="19">
        <v>2</v>
      </c>
      <c r="C30" s="6" t="str">
        <v>β₂</v>
      </c>
      <c r="D30" s="64">
        <v>2</v>
      </c>
      <c r="E30" s="64">
        <v>3</v>
      </c>
      <c r="F30" s="8">
        <v>13.569709817828167</v>
      </c>
      <c r="H30" s="6">
        <v>10</v>
      </c>
      <c r="I30" s="7"/>
      <c r="J30" s="58">
        <v>344014</v>
      </c>
      <c r="K30" s="1" t="str">
        <v/>
      </c>
      <c r="L30" s="1" t="str">
        <v/>
      </c>
      <c r="M30" s="1" t="str">
        <v/>
      </c>
      <c r="N30" s="1" t="str">
        <v/>
      </c>
      <c r="O30" s="1" t="str">
        <v/>
      </c>
      <c r="P30" s="1" t="str">
        <v/>
      </c>
      <c r="Q30" s="1" t="str">
        <v/>
      </c>
      <c r="R30" s="1" t="str">
        <v/>
      </c>
      <c r="S30" s="1" t="str">
        <v/>
      </c>
      <c r="U30" s="6">
        <v>10</v>
      </c>
      <c r="V30" s="7"/>
      <c r="W30" s="11" t="b">
        <v>1</v>
      </c>
      <c r="X30" s="15"/>
      <c r="Y30" s="15"/>
      <c r="Z30" s="15"/>
      <c r="AA30" s="15"/>
      <c r="AB30" s="15"/>
      <c r="AC30" s="15"/>
      <c r="AD30" s="15"/>
      <c r="AE30" s="15"/>
      <c r="AF30" s="15"/>
      <c r="AH30" s="6">
        <v>10</v>
      </c>
      <c r="AI30" s="7"/>
      <c r="AJ30" s="8" t="b">
        <v>1</v>
      </c>
      <c r="AK30" s="14" t="b">
        <v>0</v>
      </c>
      <c r="AL30" s="14" t="b">
        <v>0</v>
      </c>
      <c r="AM30" s="14" t="b">
        <v>0</v>
      </c>
      <c r="AN30" s="14" t="b">
        <v>0</v>
      </c>
      <c r="AO30" s="14" t="b">
        <v>0</v>
      </c>
      <c r="AP30" s="14" t="b">
        <v>0</v>
      </c>
      <c r="AQ30" s="14" t="b">
        <v>0</v>
      </c>
      <c r="AR30" s="14" t="b">
        <v>0</v>
      </c>
      <c r="AS30" s="14" t="b">
        <v>0</v>
      </c>
      <c r="AU30" s="6">
        <v>10</v>
      </c>
      <c r="AV30" s="22">
        <f>AX29</f>
        <v>44</v>
      </c>
      <c r="AW30" s="23">
        <v>45</v>
      </c>
      <c r="AX30" s="25" t="str">
        <v/>
      </c>
      <c r="AY30" s="25" t="str">
        <v/>
      </c>
      <c r="AZ30" s="25" t="str">
        <v/>
      </c>
      <c r="BA30" s="25" t="str">
        <v/>
      </c>
      <c r="BB30" s="25" t="str">
        <v/>
      </c>
      <c r="BC30" s="25" t="str">
        <v/>
      </c>
      <c r="BD30" s="25" t="str">
        <v/>
      </c>
      <c r="BE30" s="25" t="str">
        <v/>
      </c>
      <c r="BF30" s="25" t="str">
        <v/>
      </c>
      <c r="BG30" s="22">
        <f>AW30</f>
        <v>45</v>
      </c>
      <c r="BI30" s="6">
        <v>10</v>
      </c>
      <c r="BJ30" s="22">
        <f t="shared" si="18"/>
        <v>91</v>
      </c>
      <c r="BK30" s="23">
        <v>91</v>
      </c>
      <c r="BL30" s="24">
        <v>92</v>
      </c>
      <c r="BM30" s="24">
        <v>93</v>
      </c>
      <c r="BN30" s="24">
        <v>94</v>
      </c>
      <c r="BO30" s="24">
        <v>95</v>
      </c>
      <c r="BP30" s="24">
        <v>96</v>
      </c>
      <c r="BQ30" s="24">
        <v>97</v>
      </c>
      <c r="BR30" s="24">
        <v>98</v>
      </c>
      <c r="BS30" s="24">
        <v>99</v>
      </c>
      <c r="BT30" s="24">
        <v>100</v>
      </c>
      <c r="BU30" s="22">
        <f t="shared" si="12"/>
        <v>100</v>
      </c>
      <c r="BW30" s="19">
        <f t="shared" si="13"/>
        <v>2</v>
      </c>
      <c r="BX30" s="6" t="str">
        <f t="shared" si="14"/>
        <v>Dev</v>
      </c>
      <c r="BY30" s="19">
        <f t="shared" si="3"/>
        <v>9</v>
      </c>
      <c r="BZ30" s="19">
        <f t="shared" si="15"/>
        <v>2</v>
      </c>
      <c r="CA30" s="19">
        <f t="shared" si="4"/>
        <v>2</v>
      </c>
      <c r="CB30" t="b">
        <f t="shared" si="16"/>
        <v>0</v>
      </c>
      <c r="CC30" t="b">
        <f t="shared" si="16"/>
        <v>1</v>
      </c>
      <c r="CD30" t="b">
        <f t="shared" si="16"/>
        <v>0</v>
      </c>
      <c r="CE30" t="b">
        <f t="shared" si="17"/>
        <v>1</v>
      </c>
      <c r="CF30" s="65" t="str">
        <f t="shared" si="6"/>
        <v>β₂</v>
      </c>
      <c r="CG30" s="19">
        <f t="shared" si="7"/>
        <v>2</v>
      </c>
      <c r="CH30" s="19">
        <f t="shared" si="8"/>
        <v>3</v>
      </c>
      <c r="CI30" s="19">
        <f t="shared" ca="1" si="11"/>
        <v>-1</v>
      </c>
      <c r="CJ30" s="19">
        <f t="shared" ca="1" si="9"/>
        <v>-1</v>
      </c>
      <c r="CK30" s="19">
        <f t="shared" ca="1" si="9"/>
        <v>0</v>
      </c>
      <c r="CL30" s="19">
        <f t="shared" ca="1" si="9"/>
        <v>0</v>
      </c>
      <c r="CM30" s="19">
        <f t="shared" ca="1" si="9"/>
        <v>0</v>
      </c>
      <c r="CN30" s="19">
        <f t="shared" ca="1" si="9"/>
        <v>0</v>
      </c>
      <c r="CO30" s="19">
        <f t="shared" ca="1" si="9"/>
        <v>0</v>
      </c>
      <c r="CP30" s="19">
        <f t="shared" ca="1" si="9"/>
        <v>0</v>
      </c>
      <c r="CQ30" s="19">
        <f t="shared" ca="1" si="9"/>
        <v>0</v>
      </c>
      <c r="CR30" s="19">
        <f t="shared" ca="1" si="9"/>
        <v>0</v>
      </c>
      <c r="CT30" s="19">
        <f t="shared" si="10"/>
        <v>0</v>
      </c>
    </row>
    <row r="31" spans="1:98" x14ac:dyDescent="0.25">
      <c r="A31" s="19">
        <v>2</v>
      </c>
      <c r="B31" s="19">
        <v>3</v>
      </c>
      <c r="C31" s="6" t="str">
        <v>β₃</v>
      </c>
      <c r="D31" s="64">
        <v>3</v>
      </c>
      <c r="E31" s="64">
        <v>4</v>
      </c>
      <c r="F31" s="8">
        <v>13.576765123294665</v>
      </c>
      <c r="BW31" s="19">
        <f t="shared" si="13"/>
        <v>2</v>
      </c>
      <c r="BX31" s="6" t="str">
        <f t="shared" si="14"/>
        <v>Dev</v>
      </c>
      <c r="BY31" s="19">
        <f t="shared" si="3"/>
        <v>9</v>
      </c>
      <c r="BZ31" s="19">
        <f t="shared" si="15"/>
        <v>3</v>
      </c>
      <c r="CA31" s="19">
        <f t="shared" si="4"/>
        <v>3</v>
      </c>
      <c r="CB31" t="b">
        <f t="shared" si="16"/>
        <v>0</v>
      </c>
      <c r="CC31" t="b">
        <f t="shared" si="16"/>
        <v>1</v>
      </c>
      <c r="CD31" t="b">
        <f t="shared" si="16"/>
        <v>0</v>
      </c>
      <c r="CE31" t="b">
        <f t="shared" si="17"/>
        <v>1</v>
      </c>
      <c r="CF31" s="65" t="str">
        <f t="shared" si="6"/>
        <v>β₃</v>
      </c>
      <c r="CG31" s="19">
        <f t="shared" si="7"/>
        <v>3</v>
      </c>
      <c r="CH31" s="19">
        <f t="shared" si="8"/>
        <v>4</v>
      </c>
      <c r="CI31" s="19">
        <f t="shared" ca="1" si="11"/>
        <v>-1</v>
      </c>
      <c r="CJ31" s="19">
        <f t="shared" ca="1" si="9"/>
        <v>-1</v>
      </c>
      <c r="CK31" s="19">
        <f t="shared" ca="1" si="9"/>
        <v>-1</v>
      </c>
      <c r="CL31" s="19">
        <f t="shared" ca="1" si="9"/>
        <v>0</v>
      </c>
      <c r="CM31" s="19">
        <f t="shared" ca="1" si="9"/>
        <v>0</v>
      </c>
      <c r="CN31" s="19">
        <f t="shared" ca="1" si="9"/>
        <v>0</v>
      </c>
      <c r="CO31" s="19">
        <f t="shared" ca="1" si="9"/>
        <v>0</v>
      </c>
      <c r="CP31" s="19">
        <f t="shared" ca="1" si="9"/>
        <v>0</v>
      </c>
      <c r="CQ31" s="19">
        <f t="shared" ca="1" si="9"/>
        <v>0</v>
      </c>
      <c r="CR31" s="19">
        <f t="shared" ca="1" si="9"/>
        <v>0</v>
      </c>
      <c r="CT31" s="19">
        <f t="shared" si="10"/>
        <v>0</v>
      </c>
    </row>
    <row r="32" spans="1:98" x14ac:dyDescent="0.25">
      <c r="A32" s="19">
        <v>2</v>
      </c>
      <c r="B32" s="19">
        <v>4</v>
      </c>
      <c r="C32" s="6" t="str">
        <v>β₄</v>
      </c>
      <c r="D32" s="64">
        <v>4</v>
      </c>
      <c r="E32" s="64">
        <v>5</v>
      </c>
      <c r="F32" s="8">
        <v>12.833935501746202</v>
      </c>
      <c r="H32" s="4" t="s">
        <v>100</v>
      </c>
      <c r="I32" s="5"/>
      <c r="J32" s="5"/>
      <c r="K32" s="5"/>
      <c r="L32" s="5"/>
      <c r="M32" s="5"/>
      <c r="N32" s="5"/>
      <c r="U32" s="4" t="s">
        <v>22</v>
      </c>
      <c r="V32" s="5"/>
      <c r="W32" s="5"/>
      <c r="X32" s="5"/>
      <c r="Y32" s="5"/>
      <c r="Z32" s="5"/>
      <c r="AA32" s="5"/>
      <c r="AH32" s="20" t="s">
        <v>124</v>
      </c>
      <c r="AU32" s="4" t="s">
        <v>101</v>
      </c>
      <c r="AV32" s="5"/>
      <c r="AW32" s="5"/>
      <c r="AX32" s="5"/>
      <c r="AY32" s="5"/>
      <c r="AZ32" s="5"/>
      <c r="BA32" s="5"/>
      <c r="BI32" s="4" t="s">
        <v>31</v>
      </c>
      <c r="BJ32" s="5"/>
      <c r="BK32" s="5"/>
      <c r="BL32" s="5"/>
      <c r="BM32" s="5"/>
      <c r="BN32" s="5"/>
      <c r="BO32" s="5"/>
      <c r="BW32" s="19">
        <f t="shared" si="13"/>
        <v>2</v>
      </c>
      <c r="BX32" s="6" t="str">
        <f t="shared" si="14"/>
        <v>Dev</v>
      </c>
      <c r="BY32" s="19">
        <f t="shared" si="3"/>
        <v>9</v>
      </c>
      <c r="BZ32" s="19">
        <f t="shared" si="15"/>
        <v>4</v>
      </c>
      <c r="CA32" s="19">
        <f t="shared" si="4"/>
        <v>4</v>
      </c>
      <c r="CB32" t="b">
        <f t="shared" si="16"/>
        <v>0</v>
      </c>
      <c r="CC32" t="b">
        <f t="shared" si="16"/>
        <v>1</v>
      </c>
      <c r="CD32" t="b">
        <f t="shared" si="16"/>
        <v>0</v>
      </c>
      <c r="CE32" t="b">
        <f t="shared" si="17"/>
        <v>1</v>
      </c>
      <c r="CF32" s="65" t="str">
        <f t="shared" si="6"/>
        <v>β₄</v>
      </c>
      <c r="CG32" s="19">
        <f t="shared" si="7"/>
        <v>4</v>
      </c>
      <c r="CH32" s="19">
        <f t="shared" si="8"/>
        <v>5</v>
      </c>
      <c r="CI32" s="19">
        <f t="shared" ca="1" si="11"/>
        <v>0</v>
      </c>
      <c r="CJ32" s="19">
        <f t="shared" ca="1" si="9"/>
        <v>0</v>
      </c>
      <c r="CK32" s="19">
        <f t="shared" ca="1" si="9"/>
        <v>0</v>
      </c>
      <c r="CL32" s="19">
        <f t="shared" ca="1" si="9"/>
        <v>0</v>
      </c>
      <c r="CM32" s="19">
        <f t="shared" ca="1" si="9"/>
        <v>1</v>
      </c>
      <c r="CN32" s="19">
        <f t="shared" ca="1" si="9"/>
        <v>1</v>
      </c>
      <c r="CO32" s="19">
        <f t="shared" ca="1" si="9"/>
        <v>1</v>
      </c>
      <c r="CP32" s="19">
        <f t="shared" ca="1" si="9"/>
        <v>1</v>
      </c>
      <c r="CQ32" s="19">
        <f t="shared" ca="1" si="9"/>
        <v>1</v>
      </c>
      <c r="CR32" s="19">
        <f t="shared" ca="1" si="9"/>
        <v>1</v>
      </c>
      <c r="CT32" s="19">
        <f t="shared" si="10"/>
        <v>0</v>
      </c>
    </row>
    <row r="33" spans="1:98" x14ac:dyDescent="0.25">
      <c r="A33" s="19">
        <v>2</v>
      </c>
      <c r="B33" s="19">
        <v>5</v>
      </c>
      <c r="C33" s="6" t="str">
        <v>β₅</v>
      </c>
      <c r="D33" s="64">
        <v>5</v>
      </c>
      <c r="E33" s="64">
        <v>6</v>
      </c>
      <c r="F33" s="8">
        <v>13.197173338964477</v>
      </c>
      <c r="H33" s="6" t="s">
        <v>1</v>
      </c>
      <c r="I33" s="6" t="s">
        <v>2</v>
      </c>
      <c r="J33" s="6">
        <v>1</v>
      </c>
      <c r="K33" s="6">
        <v>2</v>
      </c>
      <c r="L33" s="6">
        <v>3</v>
      </c>
      <c r="M33" s="6">
        <v>4</v>
      </c>
      <c r="N33" s="6">
        <v>5</v>
      </c>
      <c r="O33" s="6">
        <v>6</v>
      </c>
      <c r="P33" s="6">
        <v>7</v>
      </c>
      <c r="Q33" s="6">
        <v>8</v>
      </c>
      <c r="R33" s="6">
        <v>9</v>
      </c>
      <c r="S33" s="6">
        <v>10</v>
      </c>
      <c r="U33" s="6" t="s">
        <v>1</v>
      </c>
      <c r="V33" s="6" t="s">
        <v>20</v>
      </c>
      <c r="W33" s="6">
        <v>1</v>
      </c>
      <c r="X33" s="6">
        <v>2</v>
      </c>
      <c r="Y33" s="6">
        <v>3</v>
      </c>
      <c r="Z33" s="6">
        <v>4</v>
      </c>
      <c r="AA33" s="6">
        <v>5</v>
      </c>
      <c r="AB33" s="6">
        <v>6</v>
      </c>
      <c r="AC33" s="6">
        <v>7</v>
      </c>
      <c r="AD33" s="6">
        <v>8</v>
      </c>
      <c r="AE33" s="6">
        <v>9</v>
      </c>
      <c r="AF33" s="6">
        <v>10</v>
      </c>
      <c r="AH33" s="6"/>
      <c r="AI33" s="6"/>
      <c r="AJ33" s="6">
        <v>1</v>
      </c>
      <c r="AK33" s="6">
        <v>2</v>
      </c>
      <c r="AL33" s="6">
        <v>3</v>
      </c>
      <c r="AM33" s="6">
        <v>4</v>
      </c>
      <c r="AN33" s="6">
        <v>5</v>
      </c>
      <c r="AO33" s="6">
        <v>6</v>
      </c>
      <c r="AP33" s="6">
        <v>7</v>
      </c>
      <c r="AQ33" s="6">
        <v>8</v>
      </c>
      <c r="AR33" s="6">
        <v>9</v>
      </c>
      <c r="AS33" s="6">
        <v>10</v>
      </c>
      <c r="AU33" s="6" t="s">
        <v>1</v>
      </c>
      <c r="AV33" s="6" t="s">
        <v>20</v>
      </c>
      <c r="AW33" s="6">
        <v>1</v>
      </c>
      <c r="AX33" s="6">
        <v>2</v>
      </c>
      <c r="AY33" s="6">
        <v>3</v>
      </c>
      <c r="AZ33" s="6">
        <v>4</v>
      </c>
      <c r="BA33" s="6">
        <v>5</v>
      </c>
      <c r="BB33" s="6">
        <v>6</v>
      </c>
      <c r="BC33" s="6">
        <v>7</v>
      </c>
      <c r="BD33" s="6">
        <v>8</v>
      </c>
      <c r="BE33" s="6">
        <v>9</v>
      </c>
      <c r="BF33" s="6">
        <v>10</v>
      </c>
      <c r="BI33" s="6" t="s">
        <v>1</v>
      </c>
      <c r="BJ33" s="6" t="s">
        <v>2</v>
      </c>
      <c r="BK33" s="6">
        <v>1</v>
      </c>
      <c r="BL33" s="6">
        <v>2</v>
      </c>
      <c r="BM33" s="6">
        <v>3</v>
      </c>
      <c r="BN33" s="6">
        <v>4</v>
      </c>
      <c r="BO33" s="6">
        <v>5</v>
      </c>
      <c r="BP33" s="6">
        <v>6</v>
      </c>
      <c r="BQ33" s="6">
        <v>7</v>
      </c>
      <c r="BR33" s="6">
        <v>8</v>
      </c>
      <c r="BS33" s="6">
        <v>9</v>
      </c>
      <c r="BT33" s="6">
        <v>10</v>
      </c>
      <c r="BW33" s="19">
        <f t="shared" si="13"/>
        <v>2</v>
      </c>
      <c r="BX33" s="6" t="str">
        <f t="shared" si="14"/>
        <v>Dev</v>
      </c>
      <c r="BY33" s="19">
        <f t="shared" si="3"/>
        <v>9</v>
      </c>
      <c r="BZ33" s="19">
        <f t="shared" si="15"/>
        <v>5</v>
      </c>
      <c r="CA33" s="19">
        <f t="shared" si="4"/>
        <v>5</v>
      </c>
      <c r="CB33" t="b">
        <f t="shared" si="16"/>
        <v>0</v>
      </c>
      <c r="CC33" t="b">
        <f t="shared" si="16"/>
        <v>1</v>
      </c>
      <c r="CD33" t="b">
        <f t="shared" si="16"/>
        <v>0</v>
      </c>
      <c r="CE33" t="b">
        <f t="shared" si="17"/>
        <v>1</v>
      </c>
      <c r="CF33" s="65" t="str">
        <f t="shared" si="6"/>
        <v>β₅</v>
      </c>
      <c r="CG33" s="19">
        <f t="shared" si="7"/>
        <v>5</v>
      </c>
      <c r="CH33" s="19">
        <f t="shared" si="8"/>
        <v>6</v>
      </c>
      <c r="CI33" s="19">
        <f t="shared" ca="1" si="11"/>
        <v>0</v>
      </c>
      <c r="CJ33" s="19">
        <f t="shared" ca="1" si="9"/>
        <v>0</v>
      </c>
      <c r="CK33" s="19">
        <f t="shared" ca="1" si="9"/>
        <v>0</v>
      </c>
      <c r="CL33" s="19">
        <f t="shared" ca="1" si="9"/>
        <v>0</v>
      </c>
      <c r="CM33" s="19">
        <f t="shared" ca="1" si="9"/>
        <v>0</v>
      </c>
      <c r="CN33" s="19">
        <f t="shared" ca="1" si="9"/>
        <v>1</v>
      </c>
      <c r="CO33" s="19">
        <f t="shared" ca="1" si="9"/>
        <v>1</v>
      </c>
      <c r="CP33" s="19">
        <f t="shared" ca="1" si="9"/>
        <v>1</v>
      </c>
      <c r="CQ33" s="19">
        <f t="shared" ca="1" si="9"/>
        <v>1</v>
      </c>
      <c r="CR33" s="19">
        <f t="shared" ca="1" si="9"/>
        <v>1</v>
      </c>
      <c r="CT33" s="19">
        <f t="shared" si="10"/>
        <v>0</v>
      </c>
    </row>
    <row r="34" spans="1:98" x14ac:dyDescent="0.25">
      <c r="A34" s="19">
        <v>2</v>
      </c>
      <c r="B34" s="19">
        <v>6</v>
      </c>
      <c r="C34" s="6" t="str">
        <v>β₆</v>
      </c>
      <c r="D34" s="64">
        <v>6</v>
      </c>
      <c r="E34" s="64">
        <v>7</v>
      </c>
      <c r="F34" s="8">
        <v>13.433238067538795</v>
      </c>
      <c r="H34" s="6" t="s">
        <v>3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U34" s="6" t="s">
        <v>3</v>
      </c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H34" s="9" t="s">
        <v>125</v>
      </c>
      <c r="AI34" s="6"/>
      <c r="AJ34" s="8" t="b">
        <f>OR(AJ21)</f>
        <v>0</v>
      </c>
      <c r="AK34" s="8" t="b">
        <f>OR(AJ22,AK21)</f>
        <v>0</v>
      </c>
      <c r="AL34" s="8" t="b">
        <f>OR(AJ23,AK22,AL21)</f>
        <v>0</v>
      </c>
      <c r="AM34" s="8" t="b">
        <f>OR(AJ24,AK23,AL22,AM21)</f>
        <v>0</v>
      </c>
      <c r="AN34" s="8" t="b">
        <f>OR(AJ25,AK24,AL23,AM22,AN21)</f>
        <v>1</v>
      </c>
      <c r="AO34" s="8" t="b">
        <f>OR(AJ26,AK25,AL24,AM23,AN22,AO21)</f>
        <v>1</v>
      </c>
      <c r="AP34" s="8" t="b">
        <f>OR(AJ27,AK26,AL25,AM24,AN23,AO22,AP21)</f>
        <v>1</v>
      </c>
      <c r="AQ34" s="8" t="b">
        <f>OR(AJ28,AK27,AL26,AM25,AN24,AO23,AP22,AQ21)</f>
        <v>1</v>
      </c>
      <c r="AR34" s="8" t="b">
        <f>OR(AJ29,AK28,AL27,AM26,AN25,AO24,AP23,AQ22,AR21)</f>
        <v>1</v>
      </c>
      <c r="AS34" s="8" t="b">
        <f>OR(AJ30,AK29,AL28,AM27,AN26,AO25,AP24,AQ23,AR22,AS21)</f>
        <v>1</v>
      </c>
      <c r="AU34" s="6" t="s">
        <v>3</v>
      </c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I34" s="6" t="s">
        <v>3</v>
      </c>
      <c r="BJ34" s="7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W34" s="19">
        <f t="shared" si="13"/>
        <v>2</v>
      </c>
      <c r="BX34" s="6" t="str">
        <f t="shared" si="14"/>
        <v>Dev</v>
      </c>
      <c r="BY34" s="19">
        <f t="shared" si="3"/>
        <v>9</v>
      </c>
      <c r="BZ34" s="19">
        <f t="shared" si="15"/>
        <v>6</v>
      </c>
      <c r="CA34" s="19">
        <f t="shared" si="4"/>
        <v>6</v>
      </c>
      <c r="CB34" t="b">
        <f t="shared" si="16"/>
        <v>0</v>
      </c>
      <c r="CC34" t="b">
        <f t="shared" si="16"/>
        <v>1</v>
      </c>
      <c r="CD34" t="b">
        <f t="shared" si="16"/>
        <v>0</v>
      </c>
      <c r="CE34" t="b">
        <f t="shared" si="17"/>
        <v>1</v>
      </c>
      <c r="CF34" s="65" t="str">
        <f t="shared" si="6"/>
        <v>β₆</v>
      </c>
      <c r="CG34" s="19">
        <f t="shared" si="7"/>
        <v>6</v>
      </c>
      <c r="CH34" s="19">
        <f t="shared" si="8"/>
        <v>7</v>
      </c>
      <c r="CI34" s="19">
        <f t="shared" ca="1" si="11"/>
        <v>0</v>
      </c>
      <c r="CJ34" s="19">
        <f t="shared" ca="1" si="9"/>
        <v>0</v>
      </c>
      <c r="CK34" s="19">
        <f t="shared" ca="1" si="9"/>
        <v>0</v>
      </c>
      <c r="CL34" s="19">
        <f t="shared" ca="1" si="9"/>
        <v>0</v>
      </c>
      <c r="CM34" s="19">
        <f t="shared" ca="1" si="9"/>
        <v>0</v>
      </c>
      <c r="CN34" s="19">
        <f t="shared" ca="1" si="9"/>
        <v>0</v>
      </c>
      <c r="CO34" s="19">
        <f t="shared" ca="1" si="9"/>
        <v>1</v>
      </c>
      <c r="CP34" s="19">
        <f t="shared" ca="1" si="9"/>
        <v>1</v>
      </c>
      <c r="CQ34" s="19">
        <f t="shared" ca="1" si="9"/>
        <v>1</v>
      </c>
      <c r="CR34" s="19">
        <f t="shared" ca="1" si="9"/>
        <v>1</v>
      </c>
      <c r="CT34" s="19">
        <f t="shared" si="10"/>
        <v>0</v>
      </c>
    </row>
    <row r="35" spans="1:98" x14ac:dyDescent="0.25">
      <c r="A35" s="19">
        <v>2</v>
      </c>
      <c r="B35" s="19">
        <v>7</v>
      </c>
      <c r="C35" s="6" t="str">
        <v>β₇</v>
      </c>
      <c r="D35" s="64">
        <v>7</v>
      </c>
      <c r="E35" s="64">
        <v>8</v>
      </c>
      <c r="F35" s="8">
        <v>13.059171083574984</v>
      </c>
      <c r="H35" s="6">
        <v>1</v>
      </c>
      <c r="I35" s="7"/>
      <c r="J35" s="56">
        <f t="array" ref="J35:S44" ca="1">INDEX(ModeledValues,LookupAll)</f>
        <v>3.2178729852620726E+58</v>
      </c>
      <c r="K35" s="56">
        <f ca="1"/>
        <v>9.2622006715740695E+52</v>
      </c>
      <c r="L35" s="56">
        <f ca="1"/>
        <v>1.2183350925599411E+47</v>
      </c>
      <c r="M35" s="56">
        <f ca="1"/>
        <v>1.6139251955137372E+41</v>
      </c>
      <c r="N35" s="56">
        <f ca="1"/>
        <v>510126.68910589052</v>
      </c>
      <c r="O35" s="56">
        <f ca="1"/>
        <v>334875.30022112001</v>
      </c>
      <c r="P35" s="56">
        <f ca="1"/>
        <v>331985.63967278233</v>
      </c>
      <c r="Q35" s="56">
        <f ca="1"/>
        <v>153759.20480241886</v>
      </c>
      <c r="R35" s="56">
        <f ca="1"/>
        <v>257766.94422701324</v>
      </c>
      <c r="S35" s="56">
        <f ca="1"/>
        <v>67947.999999999709</v>
      </c>
      <c r="U35" s="6">
        <v>1</v>
      </c>
      <c r="V35" s="7"/>
      <c r="W35" s="11" t="b">
        <v>0</v>
      </c>
      <c r="X35" s="11" t="b">
        <v>0</v>
      </c>
      <c r="Y35" s="11" t="b">
        <v>0</v>
      </c>
      <c r="Z35" s="11" t="b">
        <v>0</v>
      </c>
      <c r="AA35" s="11" t="b">
        <v>1</v>
      </c>
      <c r="AB35" s="11" t="b">
        <v>1</v>
      </c>
      <c r="AC35" s="11" t="b">
        <v>1</v>
      </c>
      <c r="AD35" s="11" t="b">
        <v>1</v>
      </c>
      <c r="AE35" s="11" t="b">
        <v>1</v>
      </c>
      <c r="AF35" s="11" t="b">
        <v>1</v>
      </c>
      <c r="AH35" s="9" t="s">
        <v>126</v>
      </c>
      <c r="AI35" s="6"/>
      <c r="AJ35" s="8" t="b">
        <f t="shared" ref="AJ35:AS35" si="19">IF(AJ33&lt;=NumPayPars,COUNTIFS(DiagHasData,TRUE,MapDiagsToPayPeriodPars,AJ33)&gt;0,"")</f>
        <v>1</v>
      </c>
      <c r="AK35" s="8" t="b">
        <f t="shared" si="19"/>
        <v>1</v>
      </c>
      <c r="AL35" s="8" t="b">
        <f t="shared" si="19"/>
        <v>1</v>
      </c>
      <c r="AM35" s="8" t="b">
        <f t="shared" si="19"/>
        <v>1</v>
      </c>
      <c r="AN35" s="8" t="b">
        <f t="shared" si="19"/>
        <v>1</v>
      </c>
      <c r="AO35" s="8" t="str">
        <f t="shared" si="19"/>
        <v/>
      </c>
      <c r="AP35" s="8" t="str">
        <f t="shared" si="19"/>
        <v/>
      </c>
      <c r="AQ35" s="8" t="str">
        <f t="shared" si="19"/>
        <v/>
      </c>
      <c r="AR35" s="8" t="str">
        <f t="shared" si="19"/>
        <v/>
      </c>
      <c r="AS35" s="8" t="str">
        <f t="shared" si="19"/>
        <v/>
      </c>
      <c r="AU35" s="6">
        <v>1</v>
      </c>
      <c r="AV35" s="7"/>
      <c r="AW35" s="8" t="b">
        <f t="array" ref="AW35:BF35">NOT(AJ34:AS34)</f>
        <v>1</v>
      </c>
      <c r="AX35" s="8" t="b">
        <v>1</v>
      </c>
      <c r="AY35" s="8" t="b">
        <v>1</v>
      </c>
      <c r="AZ35" s="8" t="b">
        <v>1</v>
      </c>
      <c r="BA35" s="8" t="b">
        <v>0</v>
      </c>
      <c r="BB35" s="8" t="b">
        <v>0</v>
      </c>
      <c r="BC35" s="8" t="b">
        <v>0</v>
      </c>
      <c r="BD35" s="8" t="b">
        <v>0</v>
      </c>
      <c r="BE35" s="8" t="b">
        <v>0</v>
      </c>
      <c r="BF35" s="8" t="b">
        <v>0</v>
      </c>
      <c r="BG35" s="8" t="b">
        <v>1</v>
      </c>
      <c r="BI35" s="6">
        <v>1</v>
      </c>
      <c r="BJ35" s="12" t="str">
        <f>AS40</f>
        <v/>
      </c>
      <c r="BK35" s="27">
        <f t="array" ref="BK35:BT44">IF(IncludedDataPoints,LookupIncludedCells,LookupExtrapolatedCells)</f>
        <v>46</v>
      </c>
      <c r="BL35" s="27">
        <v>47</v>
      </c>
      <c r="BM35" s="27">
        <v>48</v>
      </c>
      <c r="BN35" s="27">
        <v>49</v>
      </c>
      <c r="BO35" s="27">
        <v>1</v>
      </c>
      <c r="BP35" s="27">
        <v>2</v>
      </c>
      <c r="BQ35" s="27">
        <v>3</v>
      </c>
      <c r="BR35" s="27">
        <v>4</v>
      </c>
      <c r="BS35" s="27">
        <v>5</v>
      </c>
      <c r="BT35" s="27">
        <v>6</v>
      </c>
      <c r="BW35" s="19">
        <f t="shared" si="13"/>
        <v>2</v>
      </c>
      <c r="BX35" s="6" t="str">
        <f t="shared" si="14"/>
        <v>Dev</v>
      </c>
      <c r="BY35" s="19">
        <f t="shared" si="3"/>
        <v>9</v>
      </c>
      <c r="BZ35" s="19">
        <f t="shared" si="15"/>
        <v>7</v>
      </c>
      <c r="CA35" s="19">
        <f t="shared" si="4"/>
        <v>7</v>
      </c>
      <c r="CB35" t="b">
        <f t="shared" si="16"/>
        <v>0</v>
      </c>
      <c r="CC35" t="b">
        <f t="shared" si="16"/>
        <v>1</v>
      </c>
      <c r="CD35" t="b">
        <f t="shared" si="16"/>
        <v>0</v>
      </c>
      <c r="CE35" t="b">
        <f t="shared" si="17"/>
        <v>1</v>
      </c>
      <c r="CF35" s="65" t="str">
        <f t="shared" si="6"/>
        <v>β₇</v>
      </c>
      <c r="CG35" s="19">
        <f t="shared" si="7"/>
        <v>7</v>
      </c>
      <c r="CH35" s="19">
        <f t="shared" si="8"/>
        <v>8</v>
      </c>
      <c r="CI35" s="19">
        <f t="shared" ca="1" si="11"/>
        <v>0</v>
      </c>
      <c r="CJ35" s="19">
        <f t="shared" ca="1" si="9"/>
        <v>0</v>
      </c>
      <c r="CK35" s="19">
        <f t="shared" ca="1" si="9"/>
        <v>0</v>
      </c>
      <c r="CL35" s="19">
        <f t="shared" ca="1" si="9"/>
        <v>0</v>
      </c>
      <c r="CM35" s="19">
        <f t="shared" ca="1" si="9"/>
        <v>0</v>
      </c>
      <c r="CN35" s="19">
        <f t="shared" ca="1" si="9"/>
        <v>0</v>
      </c>
      <c r="CO35" s="19">
        <f t="shared" ca="1" si="9"/>
        <v>0</v>
      </c>
      <c r="CP35" s="19">
        <f t="shared" ca="1" si="9"/>
        <v>1</v>
      </c>
      <c r="CQ35" s="19">
        <f t="shared" ca="1" si="9"/>
        <v>1</v>
      </c>
      <c r="CR35" s="19">
        <f t="shared" ca="1" si="9"/>
        <v>1</v>
      </c>
      <c r="CT35" s="19">
        <f t="shared" si="10"/>
        <v>0</v>
      </c>
    </row>
    <row r="36" spans="1:98" x14ac:dyDescent="0.25">
      <c r="A36" s="19">
        <v>2</v>
      </c>
      <c r="B36" s="19">
        <v>8</v>
      </c>
      <c r="C36" s="6" t="str">
        <v>β₈</v>
      </c>
      <c r="D36" s="64">
        <v>8</v>
      </c>
      <c r="E36" s="64">
        <v>9</v>
      </c>
      <c r="F36" s="8">
        <v>13.770340390466073</v>
      </c>
      <c r="H36" s="6">
        <v>2</v>
      </c>
      <c r="I36" s="7"/>
      <c r="J36" s="56">
        <f ca="1"/>
        <v>5.2821150047934676E+52</v>
      </c>
      <c r="K36" s="56">
        <f ca="1"/>
        <v>1.5203834759421065E+47</v>
      </c>
      <c r="L36" s="56">
        <f ca="1"/>
        <v>1.9998881567891303E+41</v>
      </c>
      <c r="M36" s="56">
        <f ca="1"/>
        <v>1328639.4959869718</v>
      </c>
      <c r="N36" s="56">
        <f ca="1"/>
        <v>606540.82865551568</v>
      </c>
      <c r="O36" s="56">
        <f ca="1"/>
        <v>474869.86858258204</v>
      </c>
      <c r="P36" s="56">
        <f ca="1"/>
        <v>319706.64761185541</v>
      </c>
      <c r="Q36" s="56">
        <f ca="1"/>
        <v>263196.95452919928</v>
      </c>
      <c r="R36" s="56">
        <f ca="1"/>
        <v>382503.52957086591</v>
      </c>
      <c r="S36" s="57">
        <f ca="1"/>
        <v>91552.481590978641</v>
      </c>
      <c r="U36" s="6">
        <v>2</v>
      </c>
      <c r="V36" s="7"/>
      <c r="W36" s="8" t="b">
        <f>X35</f>
        <v>0</v>
      </c>
      <c r="X36" s="8" t="b">
        <f t="shared" ref="X36:AE43" si="20">Y35</f>
        <v>0</v>
      </c>
      <c r="Y36" s="8" t="b">
        <f t="shared" si="20"/>
        <v>0</v>
      </c>
      <c r="Z36" s="8" t="b">
        <f t="shared" si="20"/>
        <v>1</v>
      </c>
      <c r="AA36" s="8" t="b">
        <f t="shared" si="20"/>
        <v>1</v>
      </c>
      <c r="AB36" s="8" t="b">
        <f t="shared" si="20"/>
        <v>1</v>
      </c>
      <c r="AC36" s="8" t="b">
        <f t="shared" si="20"/>
        <v>1</v>
      </c>
      <c r="AD36" s="8" t="b">
        <f t="shared" si="20"/>
        <v>1</v>
      </c>
      <c r="AE36" s="8" t="b">
        <f t="shared" si="20"/>
        <v>1</v>
      </c>
      <c r="AH36" s="9" t="s">
        <v>127</v>
      </c>
      <c r="AI36" s="6"/>
      <c r="AJ36" s="16">
        <f>COUNTIF(PayParHasData,TRUE)</f>
        <v>5</v>
      </c>
      <c r="AK36" s="9" t="s">
        <v>99</v>
      </c>
      <c r="AL36" s="6"/>
      <c r="AM36" s="16">
        <f>NumExpPars+NumDevPars+NumPayParsIncluded</f>
        <v>23</v>
      </c>
      <c r="AU36" s="6">
        <v>2</v>
      </c>
      <c r="AV36" s="7"/>
      <c r="AW36" s="8" t="b">
        <f>AX35</f>
        <v>1</v>
      </c>
      <c r="AX36" s="8" t="b">
        <f t="shared" ref="AX36:BF44" si="21">AY35</f>
        <v>1</v>
      </c>
      <c r="AY36" s="8" t="b">
        <f t="shared" si="21"/>
        <v>1</v>
      </c>
      <c r="AZ36" s="8" t="b">
        <f t="shared" si="21"/>
        <v>0</v>
      </c>
      <c r="BA36" s="8" t="b">
        <f t="shared" si="21"/>
        <v>0</v>
      </c>
      <c r="BB36" s="8" t="b">
        <f t="shared" si="21"/>
        <v>0</v>
      </c>
      <c r="BC36" s="8" t="b">
        <f t="shared" si="21"/>
        <v>0</v>
      </c>
      <c r="BD36" s="8" t="b">
        <f t="shared" si="21"/>
        <v>0</v>
      </c>
      <c r="BE36" s="8" t="b">
        <f t="shared" si="21"/>
        <v>0</v>
      </c>
      <c r="BF36" s="8" t="b">
        <f t="shared" si="21"/>
        <v>1</v>
      </c>
      <c r="BG36" s="8" t="b">
        <v>1</v>
      </c>
      <c r="BI36" s="6">
        <v>2</v>
      </c>
      <c r="BJ36" s="12">
        <f>BT35</f>
        <v>6</v>
      </c>
      <c r="BK36" s="27">
        <v>50</v>
      </c>
      <c r="BL36" s="27">
        <v>51</v>
      </c>
      <c r="BM36" s="27">
        <v>52</v>
      </c>
      <c r="BN36" s="27">
        <v>7</v>
      </c>
      <c r="BO36" s="27">
        <v>8</v>
      </c>
      <c r="BP36" s="27">
        <v>9</v>
      </c>
      <c r="BQ36" s="27">
        <v>10</v>
      </c>
      <c r="BR36" s="27">
        <v>11</v>
      </c>
      <c r="BS36" s="27">
        <v>12</v>
      </c>
      <c r="BT36" s="28">
        <v>53</v>
      </c>
      <c r="BW36" s="19">
        <f t="shared" si="13"/>
        <v>2</v>
      </c>
      <c r="BX36" s="6" t="str">
        <f t="shared" si="14"/>
        <v>Dev</v>
      </c>
      <c r="BY36" s="19">
        <f t="shared" si="3"/>
        <v>9</v>
      </c>
      <c r="BZ36" s="19">
        <f t="shared" si="15"/>
        <v>8</v>
      </c>
      <c r="CA36" s="19">
        <f t="shared" si="4"/>
        <v>8</v>
      </c>
      <c r="CB36" t="b">
        <f t="shared" si="16"/>
        <v>0</v>
      </c>
      <c r="CC36" t="b">
        <f t="shared" si="16"/>
        <v>1</v>
      </c>
      <c r="CD36" t="b">
        <f t="shared" si="16"/>
        <v>0</v>
      </c>
      <c r="CE36" t="b">
        <f t="shared" si="17"/>
        <v>1</v>
      </c>
      <c r="CF36" s="65" t="str">
        <f t="shared" si="6"/>
        <v>β₈</v>
      </c>
      <c r="CG36" s="19">
        <f t="shared" si="7"/>
        <v>8</v>
      </c>
      <c r="CH36" s="19">
        <f t="shared" si="8"/>
        <v>9</v>
      </c>
      <c r="CI36" s="19">
        <f t="shared" ca="1" si="11"/>
        <v>0</v>
      </c>
      <c r="CJ36" s="19">
        <f t="shared" ca="1" si="11"/>
        <v>0</v>
      </c>
      <c r="CK36" s="19">
        <f t="shared" ca="1" si="11"/>
        <v>0</v>
      </c>
      <c r="CL36" s="19">
        <f t="shared" ca="1" si="11"/>
        <v>0</v>
      </c>
      <c r="CM36" s="19">
        <f t="shared" ca="1" si="11"/>
        <v>0</v>
      </c>
      <c r="CN36" s="19">
        <f t="shared" ca="1" si="11"/>
        <v>0</v>
      </c>
      <c r="CO36" s="19">
        <f t="shared" ca="1" si="11"/>
        <v>0</v>
      </c>
      <c r="CP36" s="19">
        <f t="shared" ca="1" si="11"/>
        <v>0</v>
      </c>
      <c r="CQ36" s="19">
        <f t="shared" ca="1" si="11"/>
        <v>1</v>
      </c>
      <c r="CR36" s="19">
        <f t="shared" ca="1" si="11"/>
        <v>1</v>
      </c>
      <c r="CT36" s="19">
        <f t="shared" si="10"/>
        <v>0</v>
      </c>
    </row>
    <row r="37" spans="1:98" x14ac:dyDescent="0.25">
      <c r="A37" s="19">
        <v>2</v>
      </c>
      <c r="B37" s="19">
        <v>9</v>
      </c>
      <c r="C37" s="6" t="str">
        <v>β₉</v>
      </c>
      <c r="D37" s="64">
        <v>9</v>
      </c>
      <c r="E37" s="64">
        <v>10</v>
      </c>
      <c r="F37" s="8">
        <v>12.063191985073956</v>
      </c>
      <c r="G37" s="53"/>
      <c r="H37" s="6">
        <v>3</v>
      </c>
      <c r="I37" s="7"/>
      <c r="J37" s="56">
        <f ca="1"/>
        <v>5.8114704250418469E+46</v>
      </c>
      <c r="K37" s="56">
        <f ca="1"/>
        <v>1.6727510849615346E+41</v>
      </c>
      <c r="L37" s="56">
        <f ca="1"/>
        <v>1103490.7317955801</v>
      </c>
      <c r="M37" s="56">
        <f ca="1"/>
        <v>1058835.2165090037</v>
      </c>
      <c r="N37" s="56">
        <f ca="1"/>
        <v>576488.65152215154</v>
      </c>
      <c r="O37" s="56">
        <f ca="1"/>
        <v>306511.09977442358</v>
      </c>
      <c r="P37" s="56">
        <f ca="1"/>
        <v>366801.09754670435</v>
      </c>
      <c r="Q37" s="56">
        <f ca="1"/>
        <v>261775.08427797185</v>
      </c>
      <c r="R37" s="57">
        <f ca="1"/>
        <v>345436.41194743017</v>
      </c>
      <c r="S37" s="57">
        <f ca="1"/>
        <v>82680.441618804805</v>
      </c>
      <c r="U37" s="6">
        <v>3</v>
      </c>
      <c r="V37" s="7"/>
      <c r="W37" s="8" t="b">
        <f t="shared" ref="W37:W43" si="22">X36</f>
        <v>0</v>
      </c>
      <c r="X37" s="8" t="b">
        <f t="shared" si="20"/>
        <v>0</v>
      </c>
      <c r="Y37" s="8" t="b">
        <f t="shared" si="20"/>
        <v>1</v>
      </c>
      <c r="Z37" s="8" t="b">
        <f t="shared" si="20"/>
        <v>1</v>
      </c>
      <c r="AA37" s="8" t="b">
        <f t="shared" si="20"/>
        <v>1</v>
      </c>
      <c r="AB37" s="8" t="b">
        <f t="shared" si="20"/>
        <v>1</v>
      </c>
      <c r="AC37" s="8" t="b">
        <f t="shared" si="20"/>
        <v>1</v>
      </c>
      <c r="AD37" s="8" t="b">
        <f t="shared" si="20"/>
        <v>1</v>
      </c>
      <c r="AH37" s="9" t="s">
        <v>94</v>
      </c>
      <c r="AI37" s="6"/>
      <c r="AJ37" s="16">
        <f>IF(AJ33&lt;=NumPayPars,IF(AJ35,1,0),"")</f>
        <v>1</v>
      </c>
      <c r="AK37" s="16">
        <f t="shared" ref="AK37:AS37" si="23">IF(AK33&lt;=NumPayPars,IF(AK35,1,0)+AJ37,"")</f>
        <v>2</v>
      </c>
      <c r="AL37" s="16">
        <f t="shared" si="23"/>
        <v>3</v>
      </c>
      <c r="AM37" s="16">
        <f t="shared" si="23"/>
        <v>4</v>
      </c>
      <c r="AN37" s="16">
        <f t="shared" si="23"/>
        <v>5</v>
      </c>
      <c r="AO37" s="16" t="str">
        <f t="shared" si="23"/>
        <v/>
      </c>
      <c r="AP37" s="16" t="str">
        <f t="shared" si="23"/>
        <v/>
      </c>
      <c r="AQ37" s="16" t="str">
        <f t="shared" si="23"/>
        <v/>
      </c>
      <c r="AR37" s="16" t="str">
        <f t="shared" si="23"/>
        <v/>
      </c>
      <c r="AS37" s="16" t="str">
        <f t="shared" si="23"/>
        <v/>
      </c>
      <c r="AU37" s="6">
        <v>3</v>
      </c>
      <c r="AV37" s="7"/>
      <c r="AW37" s="8" t="b">
        <f t="shared" ref="AW37:AW44" si="24">AX36</f>
        <v>1</v>
      </c>
      <c r="AX37" s="8" t="b">
        <f t="shared" si="21"/>
        <v>1</v>
      </c>
      <c r="AY37" s="8" t="b">
        <f t="shared" si="21"/>
        <v>0</v>
      </c>
      <c r="AZ37" s="8" t="b">
        <f t="shared" si="21"/>
        <v>0</v>
      </c>
      <c r="BA37" s="8" t="b">
        <f t="shared" si="21"/>
        <v>0</v>
      </c>
      <c r="BB37" s="8" t="b">
        <f t="shared" si="21"/>
        <v>0</v>
      </c>
      <c r="BC37" s="8" t="b">
        <f t="shared" si="21"/>
        <v>0</v>
      </c>
      <c r="BD37" s="8" t="b">
        <f t="shared" si="21"/>
        <v>0</v>
      </c>
      <c r="BE37" s="8" t="b">
        <f t="shared" si="21"/>
        <v>1</v>
      </c>
      <c r="BF37" s="8" t="b">
        <f t="shared" si="21"/>
        <v>1</v>
      </c>
      <c r="BG37" s="8" t="b">
        <v>1</v>
      </c>
      <c r="BI37" s="6">
        <v>3</v>
      </c>
      <c r="BJ37" s="12">
        <f t="shared" ref="BJ37:BJ44" si="25">BT36</f>
        <v>53</v>
      </c>
      <c r="BK37" s="27">
        <v>54</v>
      </c>
      <c r="BL37" s="27">
        <v>55</v>
      </c>
      <c r="BM37" s="27">
        <v>13</v>
      </c>
      <c r="BN37" s="27">
        <v>14</v>
      </c>
      <c r="BO37" s="27">
        <v>15</v>
      </c>
      <c r="BP37" s="27">
        <v>16</v>
      </c>
      <c r="BQ37" s="27">
        <v>17</v>
      </c>
      <c r="BR37" s="27">
        <v>18</v>
      </c>
      <c r="BS37" s="28">
        <v>56</v>
      </c>
      <c r="BT37" s="28">
        <v>57</v>
      </c>
      <c r="BW37" s="19">
        <f t="shared" si="13"/>
        <v>2</v>
      </c>
      <c r="BX37" s="6" t="str">
        <f t="shared" si="14"/>
        <v>Dev</v>
      </c>
      <c r="BY37" s="19">
        <f t="shared" si="3"/>
        <v>9</v>
      </c>
      <c r="BZ37" s="19">
        <f t="shared" si="15"/>
        <v>9</v>
      </c>
      <c r="CA37" s="19">
        <f t="shared" si="4"/>
        <v>9</v>
      </c>
      <c r="CB37" t="b">
        <f t="shared" si="16"/>
        <v>0</v>
      </c>
      <c r="CC37" t="b">
        <f t="shared" si="16"/>
        <v>1</v>
      </c>
      <c r="CD37" t="b">
        <f t="shared" si="16"/>
        <v>0</v>
      </c>
      <c r="CE37" t="b">
        <f t="shared" si="17"/>
        <v>1</v>
      </c>
      <c r="CF37" s="65" t="str">
        <f t="shared" si="6"/>
        <v>β₉</v>
      </c>
      <c r="CG37" s="19">
        <f t="shared" si="7"/>
        <v>9</v>
      </c>
      <c r="CH37" s="19">
        <f t="shared" si="8"/>
        <v>10</v>
      </c>
      <c r="CI37" s="19">
        <f t="shared" ca="1" si="11"/>
        <v>0</v>
      </c>
      <c r="CJ37" s="19">
        <f t="shared" ca="1" si="11"/>
        <v>0</v>
      </c>
      <c r="CK37" s="19">
        <f t="shared" ca="1" si="11"/>
        <v>0</v>
      </c>
      <c r="CL37" s="19">
        <f t="shared" ca="1" si="11"/>
        <v>0</v>
      </c>
      <c r="CM37" s="19">
        <f t="shared" ca="1" si="11"/>
        <v>0</v>
      </c>
      <c r="CN37" s="19">
        <f t="shared" ca="1" si="11"/>
        <v>0</v>
      </c>
      <c r="CO37" s="19">
        <f t="shared" ca="1" si="11"/>
        <v>0</v>
      </c>
      <c r="CP37" s="19">
        <f t="shared" ca="1" si="11"/>
        <v>0</v>
      </c>
      <c r="CQ37" s="19">
        <f t="shared" ca="1" si="11"/>
        <v>0</v>
      </c>
      <c r="CR37" s="19">
        <f t="shared" ca="1" si="11"/>
        <v>1</v>
      </c>
      <c r="CT37" s="19">
        <f t="shared" si="10"/>
        <v>0</v>
      </c>
    </row>
    <row r="38" spans="1:98" x14ac:dyDescent="0.25">
      <c r="A38" s="19">
        <v>3</v>
      </c>
      <c r="B38" s="19">
        <v>1</v>
      </c>
      <c r="C38" s="6" t="str">
        <v>γ₁</v>
      </c>
      <c r="D38" s="64">
        <v>1</v>
      </c>
      <c r="E38" s="64">
        <v>6</v>
      </c>
      <c r="F38" s="8">
        <v>-13.6180742194644</v>
      </c>
      <c r="H38" s="6">
        <v>4</v>
      </c>
      <c r="I38" s="7"/>
      <c r="J38" s="56">
        <f ca="1"/>
        <v>6.4388636081078745E+40</v>
      </c>
      <c r="K38" s="56">
        <f ca="1"/>
        <v>929478.43042650924</v>
      </c>
      <c r="L38" s="56">
        <f ca="1"/>
        <v>885594.52549959242</v>
      </c>
      <c r="M38" s="56">
        <f ca="1"/>
        <v>1013454.1697108212</v>
      </c>
      <c r="N38" s="56">
        <f ca="1"/>
        <v>374720.42806340242</v>
      </c>
      <c r="O38" s="56">
        <f ca="1"/>
        <v>354136.08404481417</v>
      </c>
      <c r="P38" s="56">
        <f ca="1"/>
        <v>367386.411659242</v>
      </c>
      <c r="Q38" s="57">
        <f ca="1"/>
        <v>238070.72222841639</v>
      </c>
      <c r="R38" s="57">
        <f ca="1"/>
        <v>314156.31591962621</v>
      </c>
      <c r="S38" s="57">
        <f ca="1"/>
        <v>75193.529226225335</v>
      </c>
      <c r="U38" s="6">
        <v>4</v>
      </c>
      <c r="V38" s="7"/>
      <c r="W38" s="8" t="b">
        <f t="shared" si="22"/>
        <v>0</v>
      </c>
      <c r="X38" s="8" t="b">
        <f t="shared" si="20"/>
        <v>1</v>
      </c>
      <c r="Y38" s="8" t="b">
        <f t="shared" si="20"/>
        <v>1</v>
      </c>
      <c r="Z38" s="8" t="b">
        <f t="shared" si="20"/>
        <v>1</v>
      </c>
      <c r="AA38" s="8" t="b">
        <f t="shared" si="20"/>
        <v>1</v>
      </c>
      <c r="AB38" s="8" t="b">
        <f t="shared" si="20"/>
        <v>1</v>
      </c>
      <c r="AC38" s="8" t="b">
        <f t="shared" si="20"/>
        <v>1</v>
      </c>
      <c r="AH38" s="9" t="s">
        <v>95</v>
      </c>
      <c r="AI38" s="6"/>
      <c r="AJ38" s="16">
        <f>IF(AJ33&lt;=NumPayPars,IF(AJ35,0,1)+NumPayParsIncluded,"")</f>
        <v>5</v>
      </c>
      <c r="AK38" s="16">
        <f t="shared" ref="AK38:AS38" si="26">IF(AK33&lt;=NumPayPars,IF(AK35,0,1)+AJ38,"")</f>
        <v>5</v>
      </c>
      <c r="AL38" s="16">
        <f t="shared" si="26"/>
        <v>5</v>
      </c>
      <c r="AM38" s="16">
        <f t="shared" si="26"/>
        <v>5</v>
      </c>
      <c r="AN38" s="16">
        <f t="shared" si="26"/>
        <v>5</v>
      </c>
      <c r="AO38" s="16" t="str">
        <f t="shared" si="26"/>
        <v/>
      </c>
      <c r="AP38" s="16" t="str">
        <f t="shared" si="26"/>
        <v/>
      </c>
      <c r="AQ38" s="16" t="str">
        <f t="shared" si="26"/>
        <v/>
      </c>
      <c r="AR38" s="16" t="str">
        <f t="shared" si="26"/>
        <v/>
      </c>
      <c r="AS38" s="16" t="str">
        <f t="shared" si="26"/>
        <v/>
      </c>
      <c r="AU38" s="6">
        <v>4</v>
      </c>
      <c r="AV38" s="7"/>
      <c r="AW38" s="8" t="b">
        <f t="shared" si="24"/>
        <v>1</v>
      </c>
      <c r="AX38" s="8" t="b">
        <f t="shared" si="21"/>
        <v>0</v>
      </c>
      <c r="AY38" s="8" t="b">
        <f t="shared" si="21"/>
        <v>0</v>
      </c>
      <c r="AZ38" s="8" t="b">
        <f t="shared" si="21"/>
        <v>0</v>
      </c>
      <c r="BA38" s="8" t="b">
        <f t="shared" si="21"/>
        <v>0</v>
      </c>
      <c r="BB38" s="8" t="b">
        <f t="shared" si="21"/>
        <v>0</v>
      </c>
      <c r="BC38" s="8" t="b">
        <f t="shared" si="21"/>
        <v>0</v>
      </c>
      <c r="BD38" s="8" t="b">
        <f t="shared" si="21"/>
        <v>1</v>
      </c>
      <c r="BE38" s="8" t="b">
        <f t="shared" si="21"/>
        <v>1</v>
      </c>
      <c r="BF38" s="8" t="b">
        <f t="shared" si="21"/>
        <v>1</v>
      </c>
      <c r="BG38" s="8" t="b">
        <v>1</v>
      </c>
      <c r="BI38" s="6">
        <v>4</v>
      </c>
      <c r="BJ38" s="12">
        <f t="shared" si="25"/>
        <v>57</v>
      </c>
      <c r="BK38" s="27">
        <v>58</v>
      </c>
      <c r="BL38" s="27">
        <v>19</v>
      </c>
      <c r="BM38" s="27">
        <v>20</v>
      </c>
      <c r="BN38" s="27">
        <v>21</v>
      </c>
      <c r="BO38" s="27">
        <v>22</v>
      </c>
      <c r="BP38" s="27">
        <v>23</v>
      </c>
      <c r="BQ38" s="27">
        <v>24</v>
      </c>
      <c r="BR38" s="28">
        <v>59</v>
      </c>
      <c r="BS38" s="28">
        <v>60</v>
      </c>
      <c r="BT38" s="28">
        <v>61</v>
      </c>
      <c r="BW38" s="19">
        <f t="shared" si="13"/>
        <v>3</v>
      </c>
      <c r="BX38" s="6" t="str">
        <f t="shared" si="14"/>
        <v>Pay</v>
      </c>
      <c r="BY38" s="19">
        <f t="shared" si="3"/>
        <v>6</v>
      </c>
      <c r="BZ38" s="19">
        <f t="shared" si="15"/>
        <v>1</v>
      </c>
      <c r="CA38" s="19">
        <f t="shared" si="4"/>
        <v>1</v>
      </c>
      <c r="CB38" t="b">
        <f t="shared" si="16"/>
        <v>0</v>
      </c>
      <c r="CC38" t="b">
        <f t="shared" si="16"/>
        <v>0</v>
      </c>
      <c r="CD38" t="b">
        <f t="shared" si="16"/>
        <v>1</v>
      </c>
      <c r="CE38" t="b">
        <f t="shared" si="17"/>
        <v>1</v>
      </c>
      <c r="CF38" s="65" t="str">
        <f t="shared" si="6"/>
        <v>γ₁</v>
      </c>
      <c r="CG38" s="19">
        <f t="shared" si="7"/>
        <v>1</v>
      </c>
      <c r="CH38" s="19">
        <f t="shared" si="8"/>
        <v>6</v>
      </c>
      <c r="CI38" s="19">
        <f t="shared" ca="1" si="11"/>
        <v>-5</v>
      </c>
      <c r="CJ38" s="19">
        <f t="shared" ca="1" si="11"/>
        <v>-4</v>
      </c>
      <c r="CK38" s="19">
        <f t="shared" ca="1" si="11"/>
        <v>-3</v>
      </c>
      <c r="CL38" s="19">
        <f t="shared" ca="1" si="11"/>
        <v>-2</v>
      </c>
      <c r="CM38" s="19">
        <f t="shared" ca="1" si="11"/>
        <v>-1</v>
      </c>
      <c r="CN38" s="19">
        <f t="shared" ca="1" si="11"/>
        <v>0</v>
      </c>
      <c r="CO38" s="19">
        <f t="shared" ca="1" si="11"/>
        <v>0</v>
      </c>
      <c r="CP38" s="19">
        <f t="shared" ca="1" si="11"/>
        <v>0</v>
      </c>
      <c r="CQ38" s="19">
        <f t="shared" ca="1" si="11"/>
        <v>0</v>
      </c>
      <c r="CR38" s="19">
        <f t="shared" ca="1" si="11"/>
        <v>0</v>
      </c>
      <c r="CT38" s="19">
        <f t="shared" si="10"/>
        <v>-13.6180742194644</v>
      </c>
    </row>
    <row r="39" spans="1:98" x14ac:dyDescent="0.25">
      <c r="A39" s="19">
        <v>3</v>
      </c>
      <c r="B39" s="19">
        <v>2</v>
      </c>
      <c r="C39" s="6" t="str">
        <v>γ₂</v>
      </c>
      <c r="D39" s="64">
        <v>6</v>
      </c>
      <c r="E39" s="64">
        <v>7</v>
      </c>
      <c r="F39" s="8">
        <v>-13.441904577936771</v>
      </c>
      <c r="H39" s="6">
        <v>5</v>
      </c>
      <c r="I39" s="7"/>
      <c r="J39" s="56">
        <f ca="1"/>
        <v>415740.32933233987</v>
      </c>
      <c r="K39" s="56">
        <f ca="1"/>
        <v>866783.19673882425</v>
      </c>
      <c r="L39" s="56">
        <f ca="1"/>
        <v>984953.1966677258</v>
      </c>
      <c r="M39" s="56">
        <f ca="1"/>
        <v>765465.55950331269</v>
      </c>
      <c r="N39" s="56">
        <f ca="1"/>
        <v>503079.1032821901</v>
      </c>
      <c r="O39" s="56">
        <f ca="1"/>
        <v>412161.64788404811</v>
      </c>
      <c r="P39" s="57">
        <f ca="1"/>
        <v>388244.85120372428</v>
      </c>
      <c r="Q39" s="57">
        <f ca="1"/>
        <v>251587.23674642839</v>
      </c>
      <c r="R39" s="57">
        <f ca="1"/>
        <v>331992.60576369549</v>
      </c>
      <c r="S39" s="57">
        <f ca="1"/>
        <v>79462.65740768869</v>
      </c>
      <c r="U39" s="6">
        <v>5</v>
      </c>
      <c r="V39" s="7"/>
      <c r="W39" s="8" t="b">
        <f t="shared" si="22"/>
        <v>1</v>
      </c>
      <c r="X39" s="8" t="b">
        <f t="shared" si="20"/>
        <v>1</v>
      </c>
      <c r="Y39" s="8" t="b">
        <f t="shared" si="20"/>
        <v>1</v>
      </c>
      <c r="Z39" s="8" t="b">
        <f t="shared" si="20"/>
        <v>1</v>
      </c>
      <c r="AA39" s="8" t="b">
        <f t="shared" si="20"/>
        <v>1</v>
      </c>
      <c r="AB39" s="8" t="b">
        <f t="shared" si="20"/>
        <v>1</v>
      </c>
      <c r="AH39" s="9" t="s">
        <v>98</v>
      </c>
      <c r="AI39" s="6"/>
      <c r="AJ39" s="16">
        <f t="shared" ref="AJ39:AS39" si="27">IF(AJ33&lt;=NumPayPars,IF(AJ35,AJ37,AJ38),"")</f>
        <v>1</v>
      </c>
      <c r="AK39" s="16">
        <f t="shared" si="27"/>
        <v>2</v>
      </c>
      <c r="AL39" s="16">
        <f t="shared" si="27"/>
        <v>3</v>
      </c>
      <c r="AM39" s="16">
        <f t="shared" si="27"/>
        <v>4</v>
      </c>
      <c r="AN39" s="16">
        <f t="shared" si="27"/>
        <v>5</v>
      </c>
      <c r="AO39" s="16" t="str">
        <f t="shared" si="27"/>
        <v/>
      </c>
      <c r="AP39" s="16" t="str">
        <f t="shared" si="27"/>
        <v/>
      </c>
      <c r="AQ39" s="16" t="str">
        <f t="shared" si="27"/>
        <v/>
      </c>
      <c r="AR39" s="16" t="str">
        <f t="shared" si="27"/>
        <v/>
      </c>
      <c r="AS39" s="16" t="str">
        <f t="shared" si="27"/>
        <v/>
      </c>
      <c r="AU39" s="6">
        <v>5</v>
      </c>
      <c r="AV39" s="7"/>
      <c r="AW39" s="8" t="b">
        <f t="shared" si="24"/>
        <v>0</v>
      </c>
      <c r="AX39" s="8" t="b">
        <f t="shared" si="21"/>
        <v>0</v>
      </c>
      <c r="AY39" s="8" t="b">
        <f t="shared" si="21"/>
        <v>0</v>
      </c>
      <c r="AZ39" s="8" t="b">
        <f t="shared" si="21"/>
        <v>0</v>
      </c>
      <c r="BA39" s="8" t="b">
        <f t="shared" si="21"/>
        <v>0</v>
      </c>
      <c r="BB39" s="8" t="b">
        <f t="shared" si="21"/>
        <v>0</v>
      </c>
      <c r="BC39" s="8" t="b">
        <f t="shared" si="21"/>
        <v>1</v>
      </c>
      <c r="BD39" s="8" t="b">
        <f t="shared" si="21"/>
        <v>1</v>
      </c>
      <c r="BE39" s="8" t="b">
        <f t="shared" si="21"/>
        <v>1</v>
      </c>
      <c r="BF39" s="8" t="b">
        <f t="shared" si="21"/>
        <v>1</v>
      </c>
      <c r="BG39" s="8" t="b">
        <v>1</v>
      </c>
      <c r="BI39" s="6">
        <v>5</v>
      </c>
      <c r="BJ39" s="12">
        <f t="shared" si="25"/>
        <v>61</v>
      </c>
      <c r="BK39" s="27">
        <v>25</v>
      </c>
      <c r="BL39" s="27">
        <v>26</v>
      </c>
      <c r="BM39" s="27">
        <v>27</v>
      </c>
      <c r="BN39" s="27">
        <v>28</v>
      </c>
      <c r="BO39" s="27">
        <v>29</v>
      </c>
      <c r="BP39" s="27">
        <v>30</v>
      </c>
      <c r="BQ39" s="28">
        <v>62</v>
      </c>
      <c r="BR39" s="28">
        <v>63</v>
      </c>
      <c r="BS39" s="28">
        <v>64</v>
      </c>
      <c r="BT39" s="28">
        <v>65</v>
      </c>
      <c r="BW39" s="19">
        <f t="shared" si="13"/>
        <v>3</v>
      </c>
      <c r="BX39" s="6" t="str">
        <f t="shared" si="14"/>
        <v>Pay</v>
      </c>
      <c r="BY39" s="19">
        <f t="shared" si="3"/>
        <v>6</v>
      </c>
      <c r="BZ39" s="19">
        <f t="shared" si="15"/>
        <v>2</v>
      </c>
      <c r="CA39" s="19">
        <f t="shared" si="4"/>
        <v>2</v>
      </c>
      <c r="CB39" t="b">
        <f t="shared" si="16"/>
        <v>0</v>
      </c>
      <c r="CC39" t="b">
        <f t="shared" si="16"/>
        <v>0</v>
      </c>
      <c r="CD39" t="b">
        <f t="shared" si="16"/>
        <v>1</v>
      </c>
      <c r="CE39" t="b">
        <f t="shared" si="17"/>
        <v>1</v>
      </c>
      <c r="CF39" s="65" t="str">
        <f t="shared" si="6"/>
        <v>γ₂</v>
      </c>
      <c r="CG39" s="19">
        <f t="shared" si="7"/>
        <v>6</v>
      </c>
      <c r="CH39" s="19">
        <f t="shared" si="8"/>
        <v>7</v>
      </c>
      <c r="CI39" s="19">
        <f t="shared" ca="1" si="11"/>
        <v>-1</v>
      </c>
      <c r="CJ39" s="19">
        <f t="shared" ca="1" si="11"/>
        <v>-1</v>
      </c>
      <c r="CK39" s="19">
        <f t="shared" ca="1" si="11"/>
        <v>-1</v>
      </c>
      <c r="CL39" s="19">
        <f t="shared" ca="1" si="11"/>
        <v>-1</v>
      </c>
      <c r="CM39" s="19">
        <f t="shared" ca="1" si="11"/>
        <v>-1</v>
      </c>
      <c r="CN39" s="19">
        <f t="shared" ca="1" si="11"/>
        <v>-1</v>
      </c>
      <c r="CO39" s="19">
        <f t="shared" ca="1" si="11"/>
        <v>0</v>
      </c>
      <c r="CP39" s="19">
        <f t="shared" ca="1" si="11"/>
        <v>0</v>
      </c>
      <c r="CQ39" s="19">
        <f t="shared" ca="1" si="11"/>
        <v>0</v>
      </c>
      <c r="CR39" s="19">
        <f t="shared" ca="1" si="11"/>
        <v>0</v>
      </c>
      <c r="CT39" s="19">
        <f t="shared" si="10"/>
        <v>-13.441904577936771</v>
      </c>
    </row>
    <row r="40" spans="1:98" x14ac:dyDescent="0.25">
      <c r="A40" s="19">
        <v>3</v>
      </c>
      <c r="B40" s="19">
        <v>3</v>
      </c>
      <c r="C40" s="6" t="str">
        <v>γ₃</v>
      </c>
      <c r="D40" s="64">
        <v>7</v>
      </c>
      <c r="E40" s="64">
        <v>8</v>
      </c>
      <c r="F40" s="8">
        <v>-13.828875024030157</v>
      </c>
      <c r="H40" s="6">
        <v>6</v>
      </c>
      <c r="I40" s="7"/>
      <c r="J40" s="56">
        <f ca="1"/>
        <v>395478.82998471224</v>
      </c>
      <c r="K40" s="56">
        <f ca="1"/>
        <v>983379.32143701077</v>
      </c>
      <c r="L40" s="56">
        <f ca="1"/>
        <v>758869.42037891666</v>
      </c>
      <c r="M40" s="56">
        <f ca="1"/>
        <v>1048297.3336634228</v>
      </c>
      <c r="N40" s="56">
        <f ca="1"/>
        <v>597260.22348872502</v>
      </c>
      <c r="O40" s="57">
        <f ca="1"/>
        <v>444303.88493404299</v>
      </c>
      <c r="P40" s="57">
        <f ca="1"/>
        <v>418521.94783533632</v>
      </c>
      <c r="Q40" s="57">
        <f ca="1"/>
        <v>271207.15199999674</v>
      </c>
      <c r="R40" s="57">
        <f ca="1"/>
        <v>357882.8968377976</v>
      </c>
      <c r="S40" s="57">
        <f ca="1"/>
        <v>85659.516295779307</v>
      </c>
      <c r="U40" s="6">
        <v>6</v>
      </c>
      <c r="V40" s="7"/>
      <c r="W40" s="8" t="b">
        <f t="shared" si="22"/>
        <v>1</v>
      </c>
      <c r="X40" s="8" t="b">
        <f t="shared" si="20"/>
        <v>1</v>
      </c>
      <c r="Y40" s="8" t="b">
        <f t="shared" si="20"/>
        <v>1</v>
      </c>
      <c r="Z40" s="8" t="b">
        <f t="shared" si="20"/>
        <v>1</v>
      </c>
      <c r="AA40" s="8" t="b">
        <f t="shared" si="20"/>
        <v>1</v>
      </c>
      <c r="AH40" s="9" t="s">
        <v>128</v>
      </c>
      <c r="AI40" s="6"/>
      <c r="AJ40" s="16">
        <f t="shared" ref="AJ40:AS40" si="28">IF(AJ33&lt;=NumPayPars,MATCH(AJ33,$AJ$39:$AS$39,0),"")</f>
        <v>1</v>
      </c>
      <c r="AK40" s="16">
        <f t="shared" si="28"/>
        <v>2</v>
      </c>
      <c r="AL40" s="16">
        <f t="shared" si="28"/>
        <v>3</v>
      </c>
      <c r="AM40" s="16">
        <f t="shared" si="28"/>
        <v>4</v>
      </c>
      <c r="AN40" s="16">
        <f t="shared" si="28"/>
        <v>5</v>
      </c>
      <c r="AO40" s="16" t="str">
        <f t="shared" si="28"/>
        <v/>
      </c>
      <c r="AP40" s="16" t="str">
        <f t="shared" si="28"/>
        <v/>
      </c>
      <c r="AQ40" s="16" t="str">
        <f t="shared" si="28"/>
        <v/>
      </c>
      <c r="AR40" s="16" t="str">
        <f t="shared" si="28"/>
        <v/>
      </c>
      <c r="AS40" s="16" t="str">
        <f t="shared" si="28"/>
        <v/>
      </c>
      <c r="AU40" s="6">
        <v>6</v>
      </c>
      <c r="AV40" s="7"/>
      <c r="AW40" s="8" t="b">
        <f t="shared" si="24"/>
        <v>0</v>
      </c>
      <c r="AX40" s="8" t="b">
        <f t="shared" si="21"/>
        <v>0</v>
      </c>
      <c r="AY40" s="8" t="b">
        <f t="shared" si="21"/>
        <v>0</v>
      </c>
      <c r="AZ40" s="8" t="b">
        <f t="shared" si="21"/>
        <v>0</v>
      </c>
      <c r="BA40" s="8" t="b">
        <f t="shared" si="21"/>
        <v>0</v>
      </c>
      <c r="BB40" s="8" t="b">
        <f t="shared" si="21"/>
        <v>1</v>
      </c>
      <c r="BC40" s="8" t="b">
        <f t="shared" si="21"/>
        <v>1</v>
      </c>
      <c r="BD40" s="8" t="b">
        <f t="shared" si="21"/>
        <v>1</v>
      </c>
      <c r="BE40" s="8" t="b">
        <f t="shared" si="21"/>
        <v>1</v>
      </c>
      <c r="BF40" s="8" t="b">
        <f t="shared" si="21"/>
        <v>1</v>
      </c>
      <c r="BG40" s="8" t="b">
        <v>1</v>
      </c>
      <c r="BI40" s="6">
        <v>6</v>
      </c>
      <c r="BJ40" s="12">
        <f t="shared" si="25"/>
        <v>65</v>
      </c>
      <c r="BK40" s="27">
        <v>31</v>
      </c>
      <c r="BL40" s="27">
        <v>32</v>
      </c>
      <c r="BM40" s="27">
        <v>33</v>
      </c>
      <c r="BN40" s="27">
        <v>34</v>
      </c>
      <c r="BO40" s="27">
        <v>35</v>
      </c>
      <c r="BP40" s="28">
        <v>66</v>
      </c>
      <c r="BQ40" s="28">
        <v>67</v>
      </c>
      <c r="BR40" s="28">
        <v>68</v>
      </c>
      <c r="BS40" s="28">
        <v>69</v>
      </c>
      <c r="BT40" s="28">
        <v>70</v>
      </c>
      <c r="BW40" s="19">
        <f t="shared" si="13"/>
        <v>3</v>
      </c>
      <c r="BX40" s="6" t="str">
        <f t="shared" si="14"/>
        <v>Pay</v>
      </c>
      <c r="BY40" s="19">
        <f t="shared" si="3"/>
        <v>6</v>
      </c>
      <c r="BZ40" s="19">
        <f t="shared" si="15"/>
        <v>3</v>
      </c>
      <c r="CA40" s="19">
        <f t="shared" si="4"/>
        <v>3</v>
      </c>
      <c r="CB40" t="b">
        <f t="shared" si="16"/>
        <v>0</v>
      </c>
      <c r="CC40" t="b">
        <f t="shared" si="16"/>
        <v>0</v>
      </c>
      <c r="CD40" t="b">
        <f t="shared" si="16"/>
        <v>1</v>
      </c>
      <c r="CE40" t="b">
        <f t="shared" si="17"/>
        <v>1</v>
      </c>
      <c r="CF40" s="65" t="str">
        <f t="shared" si="6"/>
        <v>γ₃</v>
      </c>
      <c r="CG40" s="19">
        <f t="shared" si="7"/>
        <v>7</v>
      </c>
      <c r="CH40" s="19">
        <f t="shared" si="8"/>
        <v>8</v>
      </c>
      <c r="CI40" s="19">
        <f t="shared" ca="1" si="11"/>
        <v>-1</v>
      </c>
      <c r="CJ40" s="19">
        <f t="shared" ca="1" si="11"/>
        <v>-1</v>
      </c>
      <c r="CK40" s="19">
        <f t="shared" ca="1" si="11"/>
        <v>-1</v>
      </c>
      <c r="CL40" s="19">
        <f t="shared" ca="1" si="11"/>
        <v>-1</v>
      </c>
      <c r="CM40" s="19">
        <f t="shared" ca="1" si="11"/>
        <v>-1</v>
      </c>
      <c r="CN40" s="19">
        <f t="shared" ca="1" si="11"/>
        <v>-1</v>
      </c>
      <c r="CO40" s="19">
        <f t="shared" ca="1" si="11"/>
        <v>-1</v>
      </c>
      <c r="CP40" s="19">
        <f t="shared" ca="1" si="11"/>
        <v>0</v>
      </c>
      <c r="CQ40" s="19">
        <f t="shared" ca="1" si="11"/>
        <v>0</v>
      </c>
      <c r="CR40" s="19">
        <f t="shared" ca="1" si="11"/>
        <v>0</v>
      </c>
      <c r="CT40" s="19">
        <f t="shared" si="10"/>
        <v>-13.828875024030157</v>
      </c>
    </row>
    <row r="41" spans="1:98" x14ac:dyDescent="0.25">
      <c r="A41" s="19">
        <v>3</v>
      </c>
      <c r="B41" s="19">
        <v>4</v>
      </c>
      <c r="C41" s="6" t="str">
        <v>γ₄</v>
      </c>
      <c r="D41" s="64">
        <v>8</v>
      </c>
      <c r="E41" s="64">
        <v>9</v>
      </c>
      <c r="F41" s="8">
        <v>-13.253672304258826</v>
      </c>
      <c r="H41" s="6">
        <v>7</v>
      </c>
      <c r="I41" s="7"/>
      <c r="J41" s="56">
        <f ca="1"/>
        <v>452907.89679113001</v>
      </c>
      <c r="K41" s="56">
        <f ca="1"/>
        <v>764801.25979352742</v>
      </c>
      <c r="L41" s="56">
        <f ca="1"/>
        <v>1049063.9008669602</v>
      </c>
      <c r="M41" s="56">
        <f ca="1"/>
        <v>1256284.0900119008</v>
      </c>
      <c r="N41" s="57">
        <f ca="1"/>
        <v>649908.45904462459</v>
      </c>
      <c r="O41" s="57">
        <f ca="1"/>
        <v>483469.08407583693</v>
      </c>
      <c r="P41" s="57">
        <f ca="1"/>
        <v>455414.48014937661</v>
      </c>
      <c r="Q41" s="57">
        <f ca="1"/>
        <v>295113.94749951013</v>
      </c>
      <c r="R41" s="57">
        <f ca="1"/>
        <v>389430.12250785029</v>
      </c>
      <c r="S41" s="57">
        <f ca="1"/>
        <v>93210.366351056</v>
      </c>
      <c r="U41" s="6">
        <v>7</v>
      </c>
      <c r="V41" s="7"/>
      <c r="W41" s="8" t="b">
        <f t="shared" si="22"/>
        <v>1</v>
      </c>
      <c r="X41" s="8" t="b">
        <f t="shared" si="20"/>
        <v>1</v>
      </c>
      <c r="Y41" s="8" t="b">
        <f t="shared" si="20"/>
        <v>1</v>
      </c>
      <c r="Z41" s="8" t="b">
        <f t="shared" si="20"/>
        <v>1</v>
      </c>
      <c r="AU41" s="6">
        <v>7</v>
      </c>
      <c r="AV41" s="7"/>
      <c r="AW41" s="8" t="b">
        <f t="shared" si="24"/>
        <v>0</v>
      </c>
      <c r="AX41" s="8" t="b">
        <f t="shared" si="21"/>
        <v>0</v>
      </c>
      <c r="AY41" s="8" t="b">
        <f t="shared" si="21"/>
        <v>0</v>
      </c>
      <c r="AZ41" s="8" t="b">
        <f t="shared" si="21"/>
        <v>0</v>
      </c>
      <c r="BA41" s="8" t="b">
        <f t="shared" si="21"/>
        <v>1</v>
      </c>
      <c r="BB41" s="8" t="b">
        <f t="shared" si="21"/>
        <v>1</v>
      </c>
      <c r="BC41" s="8" t="b">
        <f t="shared" si="21"/>
        <v>1</v>
      </c>
      <c r="BD41" s="8" t="b">
        <f t="shared" si="21"/>
        <v>1</v>
      </c>
      <c r="BE41" s="8" t="b">
        <f t="shared" si="21"/>
        <v>1</v>
      </c>
      <c r="BF41" s="8" t="b">
        <f t="shared" si="21"/>
        <v>1</v>
      </c>
      <c r="BG41" s="8" t="b">
        <v>1</v>
      </c>
      <c r="BI41" s="6">
        <v>7</v>
      </c>
      <c r="BJ41" s="12">
        <f t="shared" si="25"/>
        <v>70</v>
      </c>
      <c r="BK41" s="27">
        <v>36</v>
      </c>
      <c r="BL41" s="27">
        <v>37</v>
      </c>
      <c r="BM41" s="27">
        <v>38</v>
      </c>
      <c r="BN41" s="27">
        <v>39</v>
      </c>
      <c r="BO41" s="28">
        <v>71</v>
      </c>
      <c r="BP41" s="28">
        <v>72</v>
      </c>
      <c r="BQ41" s="28">
        <v>73</v>
      </c>
      <c r="BR41" s="28">
        <v>74</v>
      </c>
      <c r="BS41" s="28">
        <v>75</v>
      </c>
      <c r="BT41" s="28">
        <v>76</v>
      </c>
      <c r="BW41" s="19">
        <f t="shared" si="13"/>
        <v>3</v>
      </c>
      <c r="BX41" s="6" t="str">
        <f t="shared" si="14"/>
        <v>Pay</v>
      </c>
      <c r="BY41" s="19">
        <f t="shared" si="3"/>
        <v>6</v>
      </c>
      <c r="BZ41" s="19">
        <f t="shared" si="15"/>
        <v>4</v>
      </c>
      <c r="CA41" s="19">
        <f t="shared" si="4"/>
        <v>4</v>
      </c>
      <c r="CB41" t="b">
        <f t="shared" si="16"/>
        <v>0</v>
      </c>
      <c r="CC41" t="b">
        <f t="shared" si="16"/>
        <v>0</v>
      </c>
      <c r="CD41" t="b">
        <f t="shared" si="16"/>
        <v>1</v>
      </c>
      <c r="CE41" t="b">
        <f t="shared" si="17"/>
        <v>1</v>
      </c>
      <c r="CF41" s="65" t="str">
        <f t="shared" si="6"/>
        <v>γ₄</v>
      </c>
      <c r="CG41" s="19">
        <f t="shared" si="7"/>
        <v>8</v>
      </c>
      <c r="CH41" s="19">
        <f t="shared" si="8"/>
        <v>9</v>
      </c>
      <c r="CI41" s="19">
        <f t="shared" ca="1" si="11"/>
        <v>0</v>
      </c>
      <c r="CJ41" s="19">
        <f t="shared" ca="1" si="11"/>
        <v>0</v>
      </c>
      <c r="CK41" s="19">
        <f t="shared" ca="1" si="11"/>
        <v>0</v>
      </c>
      <c r="CL41" s="19">
        <f t="shared" ca="1" si="11"/>
        <v>0</v>
      </c>
      <c r="CM41" s="19">
        <f t="shared" ca="1" si="11"/>
        <v>0</v>
      </c>
      <c r="CN41" s="19">
        <f t="shared" ca="1" si="11"/>
        <v>0</v>
      </c>
      <c r="CO41" s="19">
        <f t="shared" ca="1" si="11"/>
        <v>0</v>
      </c>
      <c r="CP41" s="19">
        <f t="shared" ca="1" si="11"/>
        <v>0</v>
      </c>
      <c r="CQ41" s="19">
        <f t="shared" ca="1" si="11"/>
        <v>1</v>
      </c>
      <c r="CR41" s="19">
        <f t="shared" ca="1" si="11"/>
        <v>1</v>
      </c>
      <c r="CT41" s="19">
        <f t="shared" si="10"/>
        <v>-13.253672304258826</v>
      </c>
    </row>
    <row r="42" spans="1:98" x14ac:dyDescent="0.25">
      <c r="A42" s="19">
        <v>3</v>
      </c>
      <c r="B42" s="19">
        <v>5</v>
      </c>
      <c r="C42" s="6" t="str">
        <v>γ₅</v>
      </c>
      <c r="D42" s="64">
        <v>9</v>
      </c>
      <c r="E42" s="64">
        <v>10</v>
      </c>
      <c r="F42" s="8">
        <v>-13.396505138052328</v>
      </c>
      <c r="H42" s="6">
        <v>8</v>
      </c>
      <c r="I42" s="7"/>
      <c r="J42" s="56">
        <f ca="1"/>
        <v>373572.36031546432</v>
      </c>
      <c r="K42" s="56">
        <f ca="1"/>
        <v>1121297.3743486246</v>
      </c>
      <c r="L42" s="56">
        <f ca="1"/>
        <v>1333345.3229770721</v>
      </c>
      <c r="M42" s="57">
        <f ca="1"/>
        <v>1449818.9682543559</v>
      </c>
      <c r="N42" s="57">
        <f ca="1"/>
        <v>750029.08899604215</v>
      </c>
      <c r="O42" s="57">
        <f ca="1"/>
        <v>557949.15674770938</v>
      </c>
      <c r="P42" s="57">
        <f ca="1"/>
        <v>525572.64474470634</v>
      </c>
      <c r="Q42" s="57">
        <f ca="1"/>
        <v>340577.26455578633</v>
      </c>
      <c r="R42" s="57">
        <f ca="1"/>
        <v>449423.17021315172</v>
      </c>
      <c r="S42" s="57">
        <f ca="1"/>
        <v>107569.74337899867</v>
      </c>
      <c r="U42" s="6">
        <v>8</v>
      </c>
      <c r="V42" s="7"/>
      <c r="W42" s="8" t="b">
        <f t="shared" si="22"/>
        <v>1</v>
      </c>
      <c r="X42" s="8" t="b">
        <f t="shared" si="20"/>
        <v>1</v>
      </c>
      <c r="Y42" s="8" t="b">
        <f t="shared" si="20"/>
        <v>1</v>
      </c>
      <c r="AU42" s="6">
        <v>8</v>
      </c>
      <c r="AV42" s="7"/>
      <c r="AW42" s="8" t="b">
        <f t="shared" si="24"/>
        <v>0</v>
      </c>
      <c r="AX42" s="8" t="b">
        <f t="shared" si="21"/>
        <v>0</v>
      </c>
      <c r="AY42" s="8" t="b">
        <f t="shared" si="21"/>
        <v>0</v>
      </c>
      <c r="AZ42" s="8" t="b">
        <f t="shared" si="21"/>
        <v>1</v>
      </c>
      <c r="BA42" s="8" t="b">
        <f t="shared" si="21"/>
        <v>1</v>
      </c>
      <c r="BB42" s="8" t="b">
        <f t="shared" si="21"/>
        <v>1</v>
      </c>
      <c r="BC42" s="8" t="b">
        <f t="shared" si="21"/>
        <v>1</v>
      </c>
      <c r="BD42" s="8" t="b">
        <f t="shared" si="21"/>
        <v>1</v>
      </c>
      <c r="BE42" s="8" t="b">
        <f t="shared" si="21"/>
        <v>1</v>
      </c>
      <c r="BF42" s="8" t="b">
        <f t="shared" si="21"/>
        <v>1</v>
      </c>
      <c r="BG42" s="8" t="b">
        <v>1</v>
      </c>
      <c r="BI42" s="6">
        <v>8</v>
      </c>
      <c r="BJ42" s="12">
        <f t="shared" si="25"/>
        <v>76</v>
      </c>
      <c r="BK42" s="27">
        <v>40</v>
      </c>
      <c r="BL42" s="27">
        <v>41</v>
      </c>
      <c r="BM42" s="27">
        <v>42</v>
      </c>
      <c r="BN42" s="28">
        <v>77</v>
      </c>
      <c r="BO42" s="28">
        <v>78</v>
      </c>
      <c r="BP42" s="28">
        <v>79</v>
      </c>
      <c r="BQ42" s="28">
        <v>80</v>
      </c>
      <c r="BR42" s="28">
        <v>81</v>
      </c>
      <c r="BS42" s="28">
        <v>82</v>
      </c>
      <c r="BT42" s="28">
        <v>83</v>
      </c>
      <c r="BW42" s="19">
        <f t="shared" si="13"/>
        <v>3</v>
      </c>
      <c r="BX42" s="6" t="str">
        <f t="shared" si="14"/>
        <v>Pay</v>
      </c>
      <c r="BY42" s="19">
        <f t="shared" si="3"/>
        <v>6</v>
      </c>
      <c r="BZ42" s="19">
        <f t="shared" si="15"/>
        <v>5</v>
      </c>
      <c r="CA42" s="19">
        <f t="shared" si="4"/>
        <v>5</v>
      </c>
      <c r="CB42" t="b">
        <f t="shared" si="16"/>
        <v>0</v>
      </c>
      <c r="CC42" t="b">
        <f t="shared" si="16"/>
        <v>0</v>
      </c>
      <c r="CD42" t="b">
        <f t="shared" si="16"/>
        <v>1</v>
      </c>
      <c r="CE42" t="b">
        <f t="shared" si="17"/>
        <v>1</v>
      </c>
      <c r="CF42" s="65" t="str">
        <f t="shared" si="6"/>
        <v>γ₅</v>
      </c>
      <c r="CG42" s="19">
        <f t="shared" si="7"/>
        <v>9</v>
      </c>
      <c r="CH42" s="19">
        <f t="shared" si="8"/>
        <v>10</v>
      </c>
      <c r="CI42" s="19">
        <f t="shared" ca="1" si="11"/>
        <v>0</v>
      </c>
      <c r="CJ42" s="19">
        <f t="shared" ca="1" si="11"/>
        <v>0</v>
      </c>
      <c r="CK42" s="19">
        <f t="shared" ca="1" si="11"/>
        <v>0</v>
      </c>
      <c r="CL42" s="19">
        <f t="shared" ca="1" si="11"/>
        <v>0</v>
      </c>
      <c r="CM42" s="19">
        <f t="shared" ca="1" si="11"/>
        <v>0</v>
      </c>
      <c r="CN42" s="19">
        <f t="shared" ca="1" si="11"/>
        <v>0</v>
      </c>
      <c r="CO42" s="19">
        <f t="shared" ca="1" si="11"/>
        <v>0</v>
      </c>
      <c r="CP42" s="19">
        <f t="shared" ca="1" si="11"/>
        <v>0</v>
      </c>
      <c r="CQ42" s="19">
        <f t="shared" ca="1" si="11"/>
        <v>0</v>
      </c>
      <c r="CR42" s="19">
        <f t="shared" ca="1" si="11"/>
        <v>1</v>
      </c>
      <c r="CT42" s="19">
        <f t="shared" si="10"/>
        <v>-13.396505138052328</v>
      </c>
    </row>
    <row r="43" spans="1:98" x14ac:dyDescent="0.25">
      <c r="A43" s="19">
        <v>3</v>
      </c>
      <c r="B43" s="19">
        <v>6</v>
      </c>
      <c r="C43" s="6" t="str">
        <v>*γ₆</v>
      </c>
      <c r="D43" s="64">
        <v>10</v>
      </c>
      <c r="E43" s="64">
        <v>19</v>
      </c>
      <c r="F43" s="8">
        <v>-13.493017488780437</v>
      </c>
      <c r="H43" s="6">
        <v>9</v>
      </c>
      <c r="I43" s="7"/>
      <c r="J43" s="56">
        <f ca="1"/>
        <v>378021.00347222574</v>
      </c>
      <c r="K43" s="56">
        <f ca="1"/>
        <v>983627.10537894291</v>
      </c>
      <c r="L43" s="57">
        <f ca="1"/>
        <v>1062031.8546655807</v>
      </c>
      <c r="M43" s="57">
        <f ca="1"/>
        <v>1154805.0615624252</v>
      </c>
      <c r="N43" s="57">
        <f ca="1"/>
        <v>597410.71627346147</v>
      </c>
      <c r="O43" s="57">
        <f ca="1"/>
        <v>444415.83702172688</v>
      </c>
      <c r="P43" s="57">
        <f ca="1"/>
        <v>418627.4035997162</v>
      </c>
      <c r="Q43" s="57">
        <f ca="1"/>
        <v>271275.48857748561</v>
      </c>
      <c r="R43" s="57">
        <f ca="1"/>
        <v>357973.0732661552</v>
      </c>
      <c r="S43" s="57">
        <f ca="1"/>
        <v>85681.10008562349</v>
      </c>
      <c r="U43" s="6">
        <v>9</v>
      </c>
      <c r="V43" s="7"/>
      <c r="W43" s="8" t="b">
        <f t="shared" si="22"/>
        <v>1</v>
      </c>
      <c r="X43" s="8" t="b">
        <f t="shared" si="20"/>
        <v>1</v>
      </c>
      <c r="AU43" s="6">
        <v>9</v>
      </c>
      <c r="AV43" s="7"/>
      <c r="AW43" s="8" t="b">
        <f t="shared" si="24"/>
        <v>0</v>
      </c>
      <c r="AX43" s="8" t="b">
        <f t="shared" si="21"/>
        <v>0</v>
      </c>
      <c r="AY43" s="8" t="b">
        <f t="shared" si="21"/>
        <v>1</v>
      </c>
      <c r="AZ43" s="8" t="b">
        <f t="shared" si="21"/>
        <v>1</v>
      </c>
      <c r="BA43" s="8" t="b">
        <f t="shared" si="21"/>
        <v>1</v>
      </c>
      <c r="BB43" s="8" t="b">
        <f t="shared" si="21"/>
        <v>1</v>
      </c>
      <c r="BC43" s="8" t="b">
        <f t="shared" si="21"/>
        <v>1</v>
      </c>
      <c r="BD43" s="8" t="b">
        <f t="shared" si="21"/>
        <v>1</v>
      </c>
      <c r="BE43" s="8" t="b">
        <f t="shared" si="21"/>
        <v>1</v>
      </c>
      <c r="BF43" s="8" t="b">
        <f t="shared" si="21"/>
        <v>1</v>
      </c>
      <c r="BG43" s="8" t="b">
        <v>1</v>
      </c>
      <c r="BI43" s="6">
        <v>9</v>
      </c>
      <c r="BJ43" s="12">
        <f t="shared" si="25"/>
        <v>83</v>
      </c>
      <c r="BK43" s="27">
        <v>43</v>
      </c>
      <c r="BL43" s="27">
        <v>44</v>
      </c>
      <c r="BM43" s="28">
        <v>84</v>
      </c>
      <c r="BN43" s="28">
        <v>85</v>
      </c>
      <c r="BO43" s="28">
        <v>86</v>
      </c>
      <c r="BP43" s="28">
        <v>87</v>
      </c>
      <c r="BQ43" s="28">
        <v>88</v>
      </c>
      <c r="BR43" s="28">
        <v>89</v>
      </c>
      <c r="BS43" s="28">
        <v>90</v>
      </c>
      <c r="BT43" s="28">
        <v>91</v>
      </c>
      <c r="BW43" s="19">
        <f t="shared" si="13"/>
        <v>3</v>
      </c>
      <c r="BX43" s="6" t="str">
        <f t="shared" si="14"/>
        <v>Pay</v>
      </c>
      <c r="BY43" s="19">
        <f t="shared" si="3"/>
        <v>6</v>
      </c>
      <c r="BZ43" s="19">
        <f t="shared" si="15"/>
        <v>6</v>
      </c>
      <c r="CA43" s="19">
        <f t="shared" si="4"/>
        <v>6</v>
      </c>
      <c r="CB43" t="b">
        <f t="shared" si="16"/>
        <v>0</v>
      </c>
      <c r="CC43" t="b">
        <f t="shared" si="16"/>
        <v>0</v>
      </c>
      <c r="CD43" t="b">
        <f t="shared" si="16"/>
        <v>1</v>
      </c>
      <c r="CE43" t="b">
        <f t="shared" si="17"/>
        <v>1</v>
      </c>
      <c r="CF43" s="65" t="str">
        <f t="shared" si="6"/>
        <v>*γ₆</v>
      </c>
      <c r="CG43" s="19">
        <f t="shared" si="7"/>
        <v>10</v>
      </c>
      <c r="CH43" s="19">
        <f t="shared" si="8"/>
        <v>19</v>
      </c>
      <c r="CI43" s="19">
        <f t="shared" ca="1" si="11"/>
        <v>0</v>
      </c>
      <c r="CJ43" s="19">
        <f t="shared" ca="1" si="11"/>
        <v>0</v>
      </c>
      <c r="CK43" s="19">
        <f t="shared" ca="1" si="11"/>
        <v>0</v>
      </c>
      <c r="CL43" s="19">
        <f t="shared" ca="1" si="11"/>
        <v>0</v>
      </c>
      <c r="CM43" s="19">
        <f t="shared" ca="1" si="11"/>
        <v>0</v>
      </c>
      <c r="CN43" s="19">
        <f t="shared" ca="1" si="11"/>
        <v>0</v>
      </c>
      <c r="CO43" s="19">
        <f t="shared" ca="1" si="11"/>
        <v>0</v>
      </c>
      <c r="CP43" s="19">
        <f t="shared" ca="1" si="11"/>
        <v>0</v>
      </c>
      <c r="CQ43" s="19">
        <f t="shared" ca="1" si="11"/>
        <v>0</v>
      </c>
      <c r="CR43" s="19">
        <f t="shared" ca="1" si="11"/>
        <v>0</v>
      </c>
      <c r="CT43" s="19">
        <f t="shared" si="10"/>
        <v>0</v>
      </c>
    </row>
    <row r="44" spans="1:98" x14ac:dyDescent="0.25">
      <c r="A44" s="19" t="str">
        <v/>
      </c>
      <c r="B44" s="19" t="str">
        <v/>
      </c>
      <c r="C44" s="6" t="str">
        <v/>
      </c>
      <c r="D44" s="64" t="str">
        <v/>
      </c>
      <c r="E44" s="64" t="str">
        <v/>
      </c>
      <c r="F44" s="8"/>
      <c r="H44" s="6">
        <v>10</v>
      </c>
      <c r="I44" s="7"/>
      <c r="J44" s="56">
        <f ca="1"/>
        <v>344013.99999999878</v>
      </c>
      <c r="K44" s="57">
        <f ca="1"/>
        <v>812785.39828596858</v>
      </c>
      <c r="L44" s="57">
        <f ca="1"/>
        <v>877572.38415486575</v>
      </c>
      <c r="M44" s="57">
        <f ca="1"/>
        <v>954232.23574452929</v>
      </c>
      <c r="N44" s="57">
        <f ca="1"/>
        <v>493649.17285352881</v>
      </c>
      <c r="O44" s="57">
        <f ca="1"/>
        <v>367227.27660004806</v>
      </c>
      <c r="P44" s="57">
        <f ca="1"/>
        <v>345917.91859693814</v>
      </c>
      <c r="Q44" s="57">
        <f ca="1"/>
        <v>224158.88584498828</v>
      </c>
      <c r="R44" s="57">
        <f ca="1"/>
        <v>295798.36234605638</v>
      </c>
      <c r="S44" s="57">
        <f ca="1"/>
        <v>70799.540474074471</v>
      </c>
      <c r="U44" s="6">
        <v>10</v>
      </c>
      <c r="V44" s="7"/>
      <c r="W44" s="8" t="b">
        <f>X43</f>
        <v>1</v>
      </c>
      <c r="AU44" s="6">
        <v>10</v>
      </c>
      <c r="AV44" s="7"/>
      <c r="AW44" s="8" t="b">
        <f t="shared" si="24"/>
        <v>0</v>
      </c>
      <c r="AX44" s="8" t="b">
        <f t="shared" si="21"/>
        <v>1</v>
      </c>
      <c r="AY44" s="8" t="b">
        <f t="shared" si="21"/>
        <v>1</v>
      </c>
      <c r="AZ44" s="8" t="b">
        <f t="shared" si="21"/>
        <v>1</v>
      </c>
      <c r="BA44" s="8" t="b">
        <f t="shared" si="21"/>
        <v>1</v>
      </c>
      <c r="BB44" s="8" t="b">
        <f t="shared" si="21"/>
        <v>1</v>
      </c>
      <c r="BC44" s="8" t="b">
        <f t="shared" si="21"/>
        <v>1</v>
      </c>
      <c r="BD44" s="8" t="b">
        <f t="shared" si="21"/>
        <v>1</v>
      </c>
      <c r="BE44" s="8" t="b">
        <f t="shared" si="21"/>
        <v>1</v>
      </c>
      <c r="BF44" s="8" t="b">
        <f t="shared" si="21"/>
        <v>1</v>
      </c>
      <c r="BI44" s="6">
        <v>10</v>
      </c>
      <c r="BJ44" s="12">
        <f t="shared" si="25"/>
        <v>91</v>
      </c>
      <c r="BK44" s="27">
        <v>45</v>
      </c>
      <c r="BL44" s="28">
        <v>92</v>
      </c>
      <c r="BM44" s="28">
        <v>93</v>
      </c>
      <c r="BN44" s="28">
        <v>94</v>
      </c>
      <c r="BO44" s="28">
        <v>95</v>
      </c>
      <c r="BP44" s="28">
        <v>96</v>
      </c>
      <c r="BQ44" s="28">
        <v>97</v>
      </c>
      <c r="BR44" s="28">
        <v>98</v>
      </c>
      <c r="BS44" s="28">
        <v>99</v>
      </c>
      <c r="BT44" s="28">
        <v>100</v>
      </c>
      <c r="BW44" s="19" t="str">
        <f t="shared" si="13"/>
        <v/>
      </c>
      <c r="BX44" s="6" t="str">
        <f t="shared" si="14"/>
        <v/>
      </c>
      <c r="BY44" s="19" t="str">
        <f t="shared" si="3"/>
        <v/>
      </c>
      <c r="BZ44" s="19" t="str">
        <f t="shared" si="15"/>
        <v/>
      </c>
      <c r="CA44" s="19" t="str">
        <f t="shared" si="4"/>
        <v/>
      </c>
      <c r="CB44" t="b">
        <f t="shared" si="16"/>
        <v>0</v>
      </c>
      <c r="CC44" t="b">
        <f t="shared" si="16"/>
        <v>0</v>
      </c>
      <c r="CD44" t="b">
        <f t="shared" si="16"/>
        <v>0</v>
      </c>
      <c r="CE44" t="b">
        <f t="shared" si="17"/>
        <v>0</v>
      </c>
      <c r="CF44" s="65" t="str">
        <f t="shared" si="6"/>
        <v/>
      </c>
      <c r="CG44" s="19" t="str">
        <f t="shared" si="7"/>
        <v/>
      </c>
      <c r="CH44" s="19" t="str">
        <f t="shared" si="8"/>
        <v/>
      </c>
      <c r="CI44" s="19" t="str">
        <f t="shared" ca="1" si="11"/>
        <v/>
      </c>
      <c r="CJ44" s="19" t="str">
        <f t="shared" ca="1" si="11"/>
        <v/>
      </c>
      <c r="CK44" s="19" t="str">
        <f t="shared" ca="1" si="11"/>
        <v/>
      </c>
      <c r="CL44" s="19" t="str">
        <f t="shared" ca="1" si="11"/>
        <v/>
      </c>
      <c r="CM44" s="19" t="str">
        <f t="shared" ca="1" si="11"/>
        <v/>
      </c>
      <c r="CN44" s="19" t="str">
        <f t="shared" ca="1" si="11"/>
        <v/>
      </c>
      <c r="CO44" s="19" t="str">
        <f t="shared" ca="1" si="11"/>
        <v/>
      </c>
      <c r="CP44" s="19" t="str">
        <f t="shared" ca="1" si="11"/>
        <v/>
      </c>
      <c r="CQ44" s="19" t="str">
        <f t="shared" ca="1" si="11"/>
        <v/>
      </c>
      <c r="CR44" s="19" t="str">
        <f t="shared" ca="1" si="11"/>
        <v/>
      </c>
      <c r="CT44" s="19">
        <f t="shared" si="10"/>
        <v>0</v>
      </c>
    </row>
    <row r="45" spans="1:98" x14ac:dyDescent="0.25">
      <c r="A45" s="19" t="str">
        <v/>
      </c>
      <c r="B45" s="19" t="str">
        <v/>
      </c>
      <c r="C45" s="6" t="str">
        <v/>
      </c>
      <c r="D45" s="64" t="str">
        <v/>
      </c>
      <c r="E45" s="64" t="str">
        <v/>
      </c>
      <c r="F45" s="8"/>
      <c r="BW45" s="19" t="str">
        <f t="shared" si="13"/>
        <v/>
      </c>
      <c r="BX45" s="6" t="str">
        <f t="shared" si="14"/>
        <v/>
      </c>
      <c r="BY45" s="19" t="str">
        <f t="shared" si="3"/>
        <v/>
      </c>
      <c r="BZ45" s="19" t="str">
        <f t="shared" si="15"/>
        <v/>
      </c>
      <c r="CA45" s="19" t="str">
        <f t="shared" si="4"/>
        <v/>
      </c>
      <c r="CB45" t="b">
        <f t="shared" si="16"/>
        <v>0</v>
      </c>
      <c r="CC45" t="b">
        <f t="shared" si="16"/>
        <v>0</v>
      </c>
      <c r="CD45" t="b">
        <f t="shared" si="16"/>
        <v>0</v>
      </c>
      <c r="CE45" t="b">
        <f t="shared" si="17"/>
        <v>0</v>
      </c>
      <c r="CF45" s="65" t="str">
        <f t="shared" si="6"/>
        <v/>
      </c>
      <c r="CG45" s="19" t="str">
        <f t="shared" si="7"/>
        <v/>
      </c>
      <c r="CH45" s="19" t="str">
        <f t="shared" si="8"/>
        <v/>
      </c>
      <c r="CI45" s="19" t="str">
        <f t="shared" ca="1" si="11"/>
        <v/>
      </c>
      <c r="CJ45" s="19" t="str">
        <f t="shared" ca="1" si="11"/>
        <v/>
      </c>
      <c r="CK45" s="19" t="str">
        <f t="shared" ca="1" si="11"/>
        <v/>
      </c>
      <c r="CL45" s="19" t="str">
        <f t="shared" ca="1" si="11"/>
        <v/>
      </c>
      <c r="CM45" s="19" t="str">
        <f t="shared" ca="1" si="11"/>
        <v/>
      </c>
      <c r="CN45" s="19" t="str">
        <f t="shared" ca="1" si="11"/>
        <v/>
      </c>
      <c r="CO45" s="19" t="str">
        <f t="shared" ca="1" si="11"/>
        <v/>
      </c>
      <c r="CP45" s="19" t="str">
        <f t="shared" ca="1" si="11"/>
        <v/>
      </c>
      <c r="CQ45" s="19" t="str">
        <f t="shared" ca="1" si="11"/>
        <v/>
      </c>
      <c r="CR45" s="19" t="str">
        <f t="shared" ca="1" si="11"/>
        <v/>
      </c>
      <c r="CT45" s="19">
        <f t="shared" si="10"/>
        <v>0</v>
      </c>
    </row>
    <row r="46" spans="1:98" x14ac:dyDescent="0.25">
      <c r="A46" s="19" t="str">
        <v/>
      </c>
      <c r="B46" s="19" t="str">
        <v/>
      </c>
      <c r="C46" s="6" t="str">
        <v/>
      </c>
      <c r="D46" s="64" t="str">
        <v/>
      </c>
      <c r="E46" s="64" t="str">
        <v/>
      </c>
      <c r="F46" s="8"/>
      <c r="H46" s="4"/>
      <c r="AH46" s="20" t="s">
        <v>121</v>
      </c>
      <c r="AU46" s="20" t="s">
        <v>120</v>
      </c>
      <c r="BI46" s="20" t="s">
        <v>119</v>
      </c>
      <c r="BW46" s="19" t="str">
        <f t="shared" si="13"/>
        <v/>
      </c>
      <c r="BX46" s="6" t="str">
        <f t="shared" si="14"/>
        <v/>
      </c>
      <c r="BY46" s="19" t="str">
        <f t="shared" si="3"/>
        <v/>
      </c>
      <c r="BZ46" s="19" t="str">
        <f t="shared" si="15"/>
        <v/>
      </c>
      <c r="CA46" s="19" t="str">
        <f t="shared" si="4"/>
        <v/>
      </c>
      <c r="CB46" t="b">
        <f t="shared" si="16"/>
        <v>0</v>
      </c>
      <c r="CC46" t="b">
        <f t="shared" si="16"/>
        <v>0</v>
      </c>
      <c r="CD46" t="b">
        <f t="shared" si="16"/>
        <v>0</v>
      </c>
      <c r="CE46" t="b">
        <f t="shared" si="17"/>
        <v>0</v>
      </c>
      <c r="CF46" s="65" t="str">
        <f t="shared" si="6"/>
        <v/>
      </c>
      <c r="CG46" s="19" t="str">
        <f t="shared" si="7"/>
        <v/>
      </c>
      <c r="CH46" s="19" t="str">
        <f t="shared" si="8"/>
        <v/>
      </c>
      <c r="CI46" s="19" t="str">
        <f t="shared" ca="1" si="11"/>
        <v/>
      </c>
      <c r="CJ46" s="19" t="str">
        <f t="shared" ca="1" si="11"/>
        <v/>
      </c>
      <c r="CK46" s="19" t="str">
        <f t="shared" ca="1" si="11"/>
        <v/>
      </c>
      <c r="CL46" s="19" t="str">
        <f t="shared" ca="1" si="11"/>
        <v/>
      </c>
      <c r="CM46" s="19" t="str">
        <f t="shared" ca="1" si="11"/>
        <v/>
      </c>
      <c r="CN46" s="19" t="str">
        <f t="shared" ca="1" si="11"/>
        <v/>
      </c>
      <c r="CO46" s="19" t="str">
        <f t="shared" ca="1" si="11"/>
        <v/>
      </c>
      <c r="CP46" s="19" t="str">
        <f t="shared" ca="1" si="11"/>
        <v/>
      </c>
      <c r="CQ46" s="19" t="str">
        <f t="shared" ca="1" si="11"/>
        <v/>
      </c>
      <c r="CR46" s="19" t="str">
        <f t="shared" ca="1" si="11"/>
        <v/>
      </c>
      <c r="CT46" s="19">
        <f t="shared" si="10"/>
        <v>0</v>
      </c>
    </row>
    <row r="47" spans="1:98" x14ac:dyDescent="0.25">
      <c r="A47" s="19" t="str">
        <v/>
      </c>
      <c r="B47" s="19" t="str">
        <v/>
      </c>
      <c r="C47" s="6" t="str">
        <f t="array" ref="C47:E47">CF47:CH74</f>
        <v/>
      </c>
      <c r="D47" s="64" t="str">
        <v/>
      </c>
      <c r="E47" s="64" t="str">
        <v/>
      </c>
      <c r="F47" s="8"/>
      <c r="H47" s="4"/>
      <c r="AH47" s="6"/>
      <c r="AI47" s="6" t="s">
        <v>112</v>
      </c>
      <c r="AJ47" s="63">
        <v>1</v>
      </c>
      <c r="AK47" s="61">
        <v>2</v>
      </c>
      <c r="AL47" s="63">
        <v>3</v>
      </c>
      <c r="AM47" s="61">
        <v>4</v>
      </c>
      <c r="AN47" s="63">
        <v>5</v>
      </c>
      <c r="AO47" s="61">
        <v>6</v>
      </c>
      <c r="AP47" s="63">
        <v>7</v>
      </c>
      <c r="AQ47" s="61">
        <v>8</v>
      </c>
      <c r="AR47" s="63">
        <v>9</v>
      </c>
      <c r="AS47" s="63">
        <v>10</v>
      </c>
      <c r="AU47" s="6"/>
      <c r="AV47" s="6" t="s">
        <v>112</v>
      </c>
      <c r="AW47" s="63">
        <v>1</v>
      </c>
      <c r="AX47" s="61">
        <v>2</v>
      </c>
      <c r="AY47" s="63">
        <v>3</v>
      </c>
      <c r="AZ47" s="61">
        <v>4</v>
      </c>
      <c r="BA47" s="63">
        <v>5</v>
      </c>
      <c r="BB47" s="61">
        <v>6</v>
      </c>
      <c r="BC47" s="63">
        <v>7</v>
      </c>
      <c r="BD47" s="61">
        <v>8</v>
      </c>
      <c r="BE47" s="63">
        <v>9</v>
      </c>
      <c r="BF47" s="63">
        <v>10</v>
      </c>
      <c r="BI47" s="6"/>
      <c r="BJ47" s="6" t="s">
        <v>112</v>
      </c>
      <c r="BK47" s="63">
        <v>1</v>
      </c>
      <c r="BL47" s="61">
        <v>2</v>
      </c>
      <c r="BM47" s="63">
        <v>3</v>
      </c>
      <c r="BN47" s="61">
        <v>4</v>
      </c>
      <c r="BO47" s="63">
        <v>5</v>
      </c>
      <c r="BP47" s="61">
        <v>6</v>
      </c>
      <c r="BQ47" s="63">
        <v>7</v>
      </c>
      <c r="BR47" s="61">
        <v>8</v>
      </c>
      <c r="BS47" s="63">
        <v>9</v>
      </c>
      <c r="BT47" s="63">
        <v>10</v>
      </c>
      <c r="BW47" s="19" t="str">
        <f t="shared" si="13"/>
        <v/>
      </c>
      <c r="BX47" s="6" t="str">
        <f t="shared" si="14"/>
        <v/>
      </c>
      <c r="BY47" s="19" t="str">
        <f t="shared" si="3"/>
        <v/>
      </c>
      <c r="BZ47" s="19" t="str">
        <f t="shared" si="15"/>
        <v/>
      </c>
      <c r="CA47" s="19" t="str">
        <f t="shared" si="4"/>
        <v/>
      </c>
      <c r="CB47" t="b">
        <f t="shared" si="16"/>
        <v>0</v>
      </c>
      <c r="CC47" t="b">
        <f t="shared" si="16"/>
        <v>0</v>
      </c>
      <c r="CD47" t="b">
        <f t="shared" si="16"/>
        <v>0</v>
      </c>
      <c r="CE47" t="b">
        <f t="shared" si="17"/>
        <v>0</v>
      </c>
      <c r="CF47" s="65" t="str">
        <f t="shared" si="6"/>
        <v/>
      </c>
      <c r="CG47" s="19" t="str">
        <f t="shared" si="7"/>
        <v/>
      </c>
      <c r="CH47" s="19" t="str">
        <f t="shared" si="8"/>
        <v/>
      </c>
      <c r="CI47" s="19" t="str">
        <f t="shared" ca="1" si="11"/>
        <v/>
      </c>
      <c r="CJ47" s="19" t="str">
        <f t="shared" ca="1" si="11"/>
        <v/>
      </c>
      <c r="CK47" s="19" t="str">
        <f t="shared" ca="1" si="11"/>
        <v/>
      </c>
      <c r="CL47" s="19" t="str">
        <f t="shared" ca="1" si="11"/>
        <v/>
      </c>
      <c r="CM47" s="19" t="str">
        <f t="shared" ca="1" si="11"/>
        <v/>
      </c>
      <c r="CN47" s="19" t="str">
        <f t="shared" ca="1" si="11"/>
        <v/>
      </c>
      <c r="CO47" s="19" t="str">
        <f t="shared" ca="1" si="11"/>
        <v/>
      </c>
      <c r="CP47" s="19" t="str">
        <f t="shared" ca="1" si="11"/>
        <v/>
      </c>
      <c r="CQ47" s="19" t="str">
        <f t="shared" ca="1" si="11"/>
        <v/>
      </c>
      <c r="CR47" s="19" t="str">
        <f t="shared" ca="1" si="11"/>
        <v/>
      </c>
      <c r="CT47" s="19">
        <f t="shared" si="10"/>
        <v>0</v>
      </c>
    </row>
    <row r="48" spans="1:98" x14ac:dyDescent="0.25">
      <c r="H48" s="4"/>
      <c r="AH48" s="6" t="s">
        <v>20</v>
      </c>
      <c r="AI48" s="62" t="s">
        <v>94</v>
      </c>
      <c r="AJ48" s="16">
        <v>1</v>
      </c>
      <c r="AK48" s="16">
        <f t="array" ref="AK48:AR48">IF($BV78:$CC78,1,0)+AJ48:AQ48</f>
        <v>1</v>
      </c>
      <c r="AL48" s="16">
        <v>1</v>
      </c>
      <c r="AM48" s="16">
        <v>1</v>
      </c>
      <c r="AN48" s="16">
        <v>1</v>
      </c>
      <c r="AO48" s="16">
        <v>2</v>
      </c>
      <c r="AP48" s="16">
        <v>3</v>
      </c>
      <c r="AQ48" s="16">
        <v>4</v>
      </c>
      <c r="AR48" s="16">
        <v>5</v>
      </c>
      <c r="AS48" s="16"/>
      <c r="AU48" s="6" t="s">
        <v>3</v>
      </c>
      <c r="AV48" s="62" t="s">
        <v>94</v>
      </c>
      <c r="AW48" s="16">
        <v>1</v>
      </c>
      <c r="AX48" s="16">
        <f t="array" ref="AX48:BE48">IF($BV76:$CC76,1,0)+AW48:BD48</f>
        <v>2</v>
      </c>
      <c r="AY48" s="16">
        <v>3</v>
      </c>
      <c r="AZ48" s="16">
        <v>4</v>
      </c>
      <c r="BA48" s="16">
        <v>5</v>
      </c>
      <c r="BB48" s="16">
        <v>6</v>
      </c>
      <c r="BC48" s="16">
        <v>7</v>
      </c>
      <c r="BD48" s="16">
        <v>8</v>
      </c>
      <c r="BE48" s="16">
        <v>9</v>
      </c>
      <c r="BF48" s="16"/>
      <c r="BI48" s="6" t="s">
        <v>2</v>
      </c>
      <c r="BJ48" s="62" t="s">
        <v>94</v>
      </c>
      <c r="BK48" s="16">
        <v>1</v>
      </c>
      <c r="BL48" s="16">
        <f t="array" ref="BL48:BS48">IF($BV77:$CC77,1,0)+BK48:BR48</f>
        <v>2</v>
      </c>
      <c r="BM48" s="16">
        <v>3</v>
      </c>
      <c r="BN48" s="16">
        <v>4</v>
      </c>
      <c r="BO48" s="16">
        <v>5</v>
      </c>
      <c r="BP48" s="16">
        <v>6</v>
      </c>
      <c r="BQ48" s="16">
        <v>7</v>
      </c>
      <c r="BR48" s="16">
        <v>8</v>
      </c>
      <c r="BS48" s="16">
        <v>9</v>
      </c>
      <c r="BT48" s="16"/>
    </row>
    <row r="49" spans="1:72" x14ac:dyDescent="0.25">
      <c r="A49" t="s">
        <v>103</v>
      </c>
      <c r="C49" s="4" t="s">
        <v>137</v>
      </c>
      <c r="H49" s="4"/>
      <c r="AH49" s="6" t="s">
        <v>20</v>
      </c>
      <c r="AI49" s="62" t="s">
        <v>95</v>
      </c>
      <c r="AJ49" s="16">
        <f>NumPayPars</f>
        <v>5</v>
      </c>
      <c r="AK49" s="16">
        <f t="array" ref="AK49:AR49">IF($BV78:$CC78,0,1)+AJ49:AQ49</f>
        <v>6</v>
      </c>
      <c r="AL49" s="16">
        <v>7</v>
      </c>
      <c r="AM49" s="16">
        <v>8</v>
      </c>
      <c r="AN49" s="16">
        <v>9</v>
      </c>
      <c r="AO49" s="16">
        <v>9</v>
      </c>
      <c r="AP49" s="16">
        <v>9</v>
      </c>
      <c r="AQ49" s="16">
        <v>9</v>
      </c>
      <c r="AR49" s="16">
        <v>9</v>
      </c>
      <c r="AS49" s="16"/>
      <c r="AU49" s="6" t="s">
        <v>3</v>
      </c>
      <c r="AV49" s="62" t="s">
        <v>95</v>
      </c>
      <c r="AW49" s="16">
        <f>NumExpPars</f>
        <v>9</v>
      </c>
      <c r="AX49" s="16">
        <f t="array" ref="AX49:BE49">IF($BV76:$CC76,0,1)+AW49:BD49</f>
        <v>9</v>
      </c>
      <c r="AY49" s="16">
        <v>9</v>
      </c>
      <c r="AZ49" s="16">
        <v>9</v>
      </c>
      <c r="BA49" s="16">
        <v>9</v>
      </c>
      <c r="BB49" s="16">
        <v>9</v>
      </c>
      <c r="BC49" s="16">
        <v>9</v>
      </c>
      <c r="BD49" s="16">
        <v>9</v>
      </c>
      <c r="BE49" s="16">
        <v>9</v>
      </c>
      <c r="BF49" s="16"/>
      <c r="BI49" s="6" t="s">
        <v>2</v>
      </c>
      <c r="BJ49" s="62" t="s">
        <v>95</v>
      </c>
      <c r="BK49" s="16">
        <f>NumDevPars</f>
        <v>9</v>
      </c>
      <c r="BL49" s="16">
        <f t="array" ref="BL49:BS49">IF($BV77:$CC77,0,1)+BK49:BR49</f>
        <v>9</v>
      </c>
      <c r="BM49" s="16">
        <v>9</v>
      </c>
      <c r="BN49" s="16">
        <v>9</v>
      </c>
      <c r="BO49" s="16">
        <v>9</v>
      </c>
      <c r="BP49" s="16">
        <v>9</v>
      </c>
      <c r="BQ49" s="16">
        <v>9</v>
      </c>
      <c r="BR49" s="16">
        <v>9</v>
      </c>
      <c r="BS49" s="16">
        <v>9</v>
      </c>
      <c r="BT49" s="16"/>
    </row>
    <row r="50" spans="1:72" x14ac:dyDescent="0.25">
      <c r="A50" s="59">
        <v>0</v>
      </c>
      <c r="B50" s="60">
        <v>1</v>
      </c>
      <c r="C50" s="66" t="s">
        <v>144</v>
      </c>
      <c r="AH50" s="6" t="s">
        <v>20</v>
      </c>
      <c r="AI50" s="62" t="s">
        <v>98</v>
      </c>
      <c r="AJ50" s="16">
        <f t="array" ref="AJ50:AR50">IF($BU78:$CC78,AJ48:AR48,AJ49:AR49)</f>
        <v>1</v>
      </c>
      <c r="AK50" s="16">
        <v>6</v>
      </c>
      <c r="AL50" s="16">
        <v>7</v>
      </c>
      <c r="AM50" s="16">
        <v>8</v>
      </c>
      <c r="AN50" s="16">
        <v>9</v>
      </c>
      <c r="AO50" s="16">
        <v>2</v>
      </c>
      <c r="AP50" s="16">
        <v>3</v>
      </c>
      <c r="AQ50" s="16">
        <v>4</v>
      </c>
      <c r="AR50" s="16">
        <v>5</v>
      </c>
      <c r="AS50" s="16"/>
      <c r="AU50" s="6" t="s">
        <v>3</v>
      </c>
      <c r="AV50" s="62" t="s">
        <v>98</v>
      </c>
      <c r="AW50" s="16">
        <f t="array" ref="AW50:BE50">IF($BU76:$CC76,AW48:BE48,AW49:BE49)</f>
        <v>1</v>
      </c>
      <c r="AX50" s="16">
        <v>2</v>
      </c>
      <c r="AY50" s="16">
        <v>3</v>
      </c>
      <c r="AZ50" s="16">
        <v>4</v>
      </c>
      <c r="BA50" s="16">
        <v>5</v>
      </c>
      <c r="BB50" s="16">
        <v>6</v>
      </c>
      <c r="BC50" s="16">
        <v>7</v>
      </c>
      <c r="BD50" s="16">
        <v>8</v>
      </c>
      <c r="BE50" s="16">
        <v>9</v>
      </c>
      <c r="BF50" s="16"/>
      <c r="BI50" s="6" t="s">
        <v>2</v>
      </c>
      <c r="BJ50" s="62" t="s">
        <v>98</v>
      </c>
      <c r="BK50" s="16">
        <f t="array" ref="BK50:BS50">IF($BU77:$CC77,BK48:BS48,BK49:BS49)</f>
        <v>1</v>
      </c>
      <c r="BL50" s="16">
        <v>2</v>
      </c>
      <c r="BM50" s="16">
        <v>3</v>
      </c>
      <c r="BN50" s="16">
        <v>4</v>
      </c>
      <c r="BO50" s="16">
        <v>5</v>
      </c>
      <c r="BP50" s="16">
        <v>6</v>
      </c>
      <c r="BQ50" s="16">
        <v>7</v>
      </c>
      <c r="BR50" s="16">
        <v>8</v>
      </c>
      <c r="BS50" s="16">
        <v>9</v>
      </c>
      <c r="BT50" s="16"/>
    </row>
    <row r="51" spans="1:72" x14ac:dyDescent="0.25">
      <c r="A51" s="19" t="s">
        <v>104</v>
      </c>
      <c r="B51" s="19" t="s">
        <v>105</v>
      </c>
      <c r="C51" s="8">
        <f ca="1">H11</f>
        <v>-13.493017488780438</v>
      </c>
      <c r="AH51" s="6" t="s">
        <v>20</v>
      </c>
      <c r="AI51" s="62" t="s">
        <v>117</v>
      </c>
      <c r="AJ51" s="16">
        <f>IF(AJ47&lt;=NumPayPars,MATCH(AJ47,AJ50:AR50,0),"")</f>
        <v>1</v>
      </c>
      <c r="AK51" s="16">
        <f>IF(AK47&lt;=NumPayPars,MATCH(AK47,AJ50:AR50,0),"")</f>
        <v>6</v>
      </c>
      <c r="AL51" s="16">
        <f>IF(AL47&lt;=NumPayPars,MATCH(AL47,AJ50:AR50,0),"")</f>
        <v>7</v>
      </c>
      <c r="AM51" s="16">
        <f>IF(AM47&lt;=NumPayPars,MATCH(AM47,AJ50:AR50,0),"")</f>
        <v>8</v>
      </c>
      <c r="AN51" s="16">
        <f>IF(AN47&lt;=NumPayPars,MATCH(AN47,AJ50:AR50,0),"")</f>
        <v>9</v>
      </c>
      <c r="AO51" s="16" t="str">
        <f>IF(AO47&lt;=NumPayPars,MATCH(AO47,AJ50:AR50,0),"")</f>
        <v/>
      </c>
      <c r="AP51" s="16" t="str">
        <f>IF(AP47&lt;=NumPayPars,MATCH(AP47,AJ50:AR50,0),"")</f>
        <v/>
      </c>
      <c r="AQ51" s="16" t="str">
        <f>IF(AQ47&lt;=NumPayPars,MATCH(AQ47,AJ50:AR50,0),"")</f>
        <v/>
      </c>
      <c r="AR51" s="16" t="str">
        <f>IF(AR47&lt;=NumPayPars,MATCH(AR47,AJ50:AR50,0),"")</f>
        <v/>
      </c>
      <c r="AS51" s="16"/>
      <c r="AU51" s="6" t="s">
        <v>3</v>
      </c>
      <c r="AV51" s="62" t="s">
        <v>117</v>
      </c>
      <c r="AW51" s="16">
        <f>IF(AW47&lt;=NumExpPars,MATCH(AW47,AW50:BE50,0),"")</f>
        <v>1</v>
      </c>
      <c r="AX51" s="16">
        <f>IF(AX47&lt;=NumExpPars,MATCH(AX47,AW50:BE50,0),"")</f>
        <v>2</v>
      </c>
      <c r="AY51" s="16">
        <f>IF(AY47&lt;=NumExpPars,MATCH(AY47,AW50:BE50,0),"")</f>
        <v>3</v>
      </c>
      <c r="AZ51" s="16">
        <f>IF(AZ47&lt;=NumExpPars,MATCH(AZ47,AW50:BE50,0),"")</f>
        <v>4</v>
      </c>
      <c r="BA51" s="16">
        <f>IF(BA47&lt;=NumExpPars,MATCH(BA47,AW50:BE50,0),"")</f>
        <v>5</v>
      </c>
      <c r="BB51" s="16">
        <f>IF(BB47&lt;=NumExpPars,MATCH(BB47,AW50:BE50,0),"")</f>
        <v>6</v>
      </c>
      <c r="BC51" s="16">
        <f>IF(BC47&lt;=NumExpPars,MATCH(BC47,AW50:BE50,0),"")</f>
        <v>7</v>
      </c>
      <c r="BD51" s="16">
        <f>IF(BD47&lt;=NumExpPars,MATCH(BD47,AW50:BE50,0),"")</f>
        <v>8</v>
      </c>
      <c r="BE51" s="16">
        <f>IF(BE47&lt;=NumExpPars,MATCH(BE47,AW50:BE50,0),"")</f>
        <v>9</v>
      </c>
      <c r="BF51" s="16"/>
      <c r="BI51" s="6" t="s">
        <v>2</v>
      </c>
      <c r="BJ51" s="62" t="s">
        <v>117</v>
      </c>
      <c r="BK51" s="16">
        <f>IF(BK47&lt;=NumDevPars,MATCH(BK47,BK50:BS50,0),"")</f>
        <v>1</v>
      </c>
      <c r="BL51" s="16">
        <f>IF(BL47&lt;=NumDevPars,MATCH(BL47,BK50:BS50,0),"")</f>
        <v>2</v>
      </c>
      <c r="BM51" s="16">
        <f>IF(BM47&lt;=NumDevPars,MATCH(BM47,BK50:BS50,0),"")</f>
        <v>3</v>
      </c>
      <c r="BN51" s="16">
        <f>IF(BN47&lt;=NumDevPars,MATCH(BN47,BK50:BS50,0),"")</f>
        <v>4</v>
      </c>
      <c r="BO51" s="16">
        <f>IF(BO47&lt;=NumDevPars,MATCH(BO47,BK50:BS50,0),"")</f>
        <v>5</v>
      </c>
      <c r="BP51" s="16">
        <f>IF(BP47&lt;=NumDevPars,MATCH(BP47,BK50:BS50,0),"")</f>
        <v>6</v>
      </c>
      <c r="BQ51" s="16">
        <f>IF(BQ47&lt;=NumDevPars,MATCH(BQ47,BK50:BS50,0),"")</f>
        <v>7</v>
      </c>
      <c r="BR51" s="16">
        <f>IF(BR47&lt;=NumDevPars,MATCH(BR47,BK50:BS50,0),"")</f>
        <v>8</v>
      </c>
      <c r="BS51" s="16">
        <f>IF(BS47&lt;=NumDevPars,MATCH(BS47,BK50:BS50,0),"")</f>
        <v>9</v>
      </c>
      <c r="BT51" s="16"/>
    </row>
    <row r="52" spans="1:72" x14ac:dyDescent="0.25">
      <c r="A52" s="19"/>
      <c r="B52" s="19"/>
      <c r="U52" t="str">
        <f>IF(NumPayParsIncluded&lt;NumPayPars,"There is a payment period trend group without data, please revise section of trend groups, or selection of included data points.","")</f>
        <v/>
      </c>
      <c r="AH52" s="6" t="s">
        <v>20</v>
      </c>
      <c r="AI52" s="62" t="s">
        <v>118</v>
      </c>
      <c r="AJ52" s="16">
        <f t="shared" ref="AJ52:AR52" si="29">IF(AJ47&lt;=NumPayPars,IF(AJ47=NumPayPars,10,AK51),"")</f>
        <v>6</v>
      </c>
      <c r="AK52" s="16">
        <f t="shared" si="29"/>
        <v>7</v>
      </c>
      <c r="AL52" s="16">
        <f t="shared" si="29"/>
        <v>8</v>
      </c>
      <c r="AM52" s="16">
        <f t="shared" si="29"/>
        <v>9</v>
      </c>
      <c r="AN52" s="16">
        <f t="shared" si="29"/>
        <v>10</v>
      </c>
      <c r="AO52" s="16" t="str">
        <f t="shared" si="29"/>
        <v/>
      </c>
      <c r="AP52" s="16" t="str">
        <f t="shared" si="29"/>
        <v/>
      </c>
      <c r="AQ52" s="16" t="str">
        <f t="shared" si="29"/>
        <v/>
      </c>
      <c r="AR52" s="16" t="str">
        <f t="shared" si="29"/>
        <v/>
      </c>
      <c r="AS52" s="16"/>
      <c r="AU52" s="6" t="s">
        <v>3</v>
      </c>
      <c r="AV52" s="62" t="s">
        <v>118</v>
      </c>
      <c r="AW52" s="16">
        <f t="shared" ref="AW52:BD52" si="30">IF(AW47&lt;=NumExpPars,IF(AW47=NumExpPars,10,AX51),"")</f>
        <v>2</v>
      </c>
      <c r="AX52" s="16">
        <f t="shared" si="30"/>
        <v>3</v>
      </c>
      <c r="AY52" s="16">
        <f t="shared" si="30"/>
        <v>4</v>
      </c>
      <c r="AZ52" s="16">
        <f t="shared" si="30"/>
        <v>5</v>
      </c>
      <c r="BA52" s="16">
        <f t="shared" si="30"/>
        <v>6</v>
      </c>
      <c r="BB52" s="16">
        <f t="shared" si="30"/>
        <v>7</v>
      </c>
      <c r="BC52" s="16">
        <f t="shared" si="30"/>
        <v>8</v>
      </c>
      <c r="BD52" s="16">
        <f t="shared" si="30"/>
        <v>9</v>
      </c>
      <c r="BE52" s="16">
        <f>IF(BE47&lt;=NumExpPars,IF(BE47=NumExpPars,10,BF51),"")</f>
        <v>10</v>
      </c>
      <c r="BF52" s="16"/>
      <c r="BI52" s="6" t="s">
        <v>2</v>
      </c>
      <c r="BJ52" s="62" t="s">
        <v>118</v>
      </c>
      <c r="BK52" s="16">
        <f t="shared" ref="BK52:BR52" si="31">IF(BK47&lt;=NumDevPars,IF(BK47=NumDevPars,10,BL51),"")</f>
        <v>2</v>
      </c>
      <c r="BL52" s="16">
        <f t="shared" si="31"/>
        <v>3</v>
      </c>
      <c r="BM52" s="16">
        <f t="shared" si="31"/>
        <v>4</v>
      </c>
      <c r="BN52" s="16">
        <f t="shared" si="31"/>
        <v>5</v>
      </c>
      <c r="BO52" s="16">
        <f t="shared" si="31"/>
        <v>6</v>
      </c>
      <c r="BP52" s="16">
        <f t="shared" si="31"/>
        <v>7</v>
      </c>
      <c r="BQ52" s="16">
        <f t="shared" si="31"/>
        <v>8</v>
      </c>
      <c r="BR52" s="16">
        <f t="shared" si="31"/>
        <v>9</v>
      </c>
      <c r="BS52" s="16">
        <f>IF(BS47&lt;=NumDevPars,IF(BS47=NumDevPars,10,#REF!),"")</f>
        <v>10</v>
      </c>
      <c r="BT52" s="16"/>
    </row>
    <row r="53" spans="1:72" x14ac:dyDescent="0.25">
      <c r="A53" s="19"/>
      <c r="B53" s="19"/>
      <c r="AH53" s="6" t="s">
        <v>20</v>
      </c>
      <c r="AI53" s="62" t="s">
        <v>123</v>
      </c>
      <c r="AJ53" s="16">
        <f>IF(AJ47=RefPay,0,1)</f>
        <v>1</v>
      </c>
      <c r="AK53" s="16">
        <f>IF(AK47=RefPay,0,IF(INDEX($AJ$52:$AR$52,AJ53)&lt;RefPay,IF(INDEX($AJ$52:$AR$52,AJ53)&lt;=AK47,1,0),IF(INDEX($AJ$52:$AR$52,AJ53)&gt;=AK47,0,1)))+1</f>
        <v>1</v>
      </c>
      <c r="AL53" s="16">
        <f t="shared" ref="AL53:AS53" si="32">IF(AL47=RefPay,0,IF(INDEX($AJ$52:$AR$52,AK53)&lt;RefPay,IF(INDEX($AJ$52:$AR$52,AK53)&lt;=AL47,1,0),IF(INDEX($AJ$52:$AR$52,AK53)&gt;=AL47,0,1)))+AK53</f>
        <v>1</v>
      </c>
      <c r="AM53" s="16">
        <f t="shared" si="32"/>
        <v>1</v>
      </c>
      <c r="AN53" s="16">
        <f t="shared" si="32"/>
        <v>1</v>
      </c>
      <c r="AO53" s="16">
        <f t="shared" si="32"/>
        <v>2</v>
      </c>
      <c r="AP53" s="16">
        <f t="shared" si="32"/>
        <v>3</v>
      </c>
      <c r="AQ53" s="16">
        <f t="shared" si="32"/>
        <v>3</v>
      </c>
      <c r="AR53" s="16">
        <f t="shared" si="32"/>
        <v>4</v>
      </c>
      <c r="AS53" s="16">
        <f t="shared" si="32"/>
        <v>5</v>
      </c>
      <c r="AU53" s="6" t="s">
        <v>3</v>
      </c>
      <c r="AV53" s="62" t="s">
        <v>123</v>
      </c>
      <c r="AW53" s="16">
        <f>IF(AW47=RefExp,0,1)</f>
        <v>1</v>
      </c>
      <c r="AX53" s="16">
        <f>IF(AX47=RefExp,0,IF(INDEX($AW$52:$BE$52,AW53)&lt;RefExp,IF(INDEX($AW$52:$BE$52,AW53)&lt;=AX47,1,0),IF(INDEX($AW$52:$BE$52,AW53)&gt;=AX47,0,1)))+1</f>
        <v>2</v>
      </c>
      <c r="AY53" s="16">
        <f t="shared" ref="AY53:BF53" si="33">IF(AY47=RefExp,0,IF(INDEX($AW$52:$BE$52,AX53)&lt;RefExp,IF(INDEX($AW$52:$BE$52,AX53)&lt;=AY47,1,0),IF(INDEX($AW$52:$BE$52,AX53)&gt;=AY47,0,1)))+AX53</f>
        <v>3</v>
      </c>
      <c r="AZ53" s="16">
        <f t="shared" si="33"/>
        <v>3</v>
      </c>
      <c r="BA53" s="16">
        <f t="shared" si="33"/>
        <v>4</v>
      </c>
      <c r="BB53" s="16">
        <f t="shared" si="33"/>
        <v>5</v>
      </c>
      <c r="BC53" s="16">
        <f t="shared" si="33"/>
        <v>6</v>
      </c>
      <c r="BD53" s="16">
        <f t="shared" si="33"/>
        <v>7</v>
      </c>
      <c r="BE53" s="16">
        <f t="shared" si="33"/>
        <v>8</v>
      </c>
      <c r="BF53" s="16">
        <f t="shared" si="33"/>
        <v>9</v>
      </c>
      <c r="BI53" s="6" t="s">
        <v>2</v>
      </c>
      <c r="BJ53" s="62" t="s">
        <v>123</v>
      </c>
      <c r="BK53" s="16">
        <f>IF(BK47=RefDev,0,1)</f>
        <v>1</v>
      </c>
      <c r="BL53" s="16">
        <f>IF(BL47=RefDev,0,IF(INDEX($BK$52:$BS$52,BK53)&lt;RefDev,IF(INDEX($BK$52:$BS$52,BK53)&lt;=BL47,1,0),IF(INDEX($BK$52:$BS$52,BK53)&gt;=BL47,0,1)))+1</f>
        <v>2</v>
      </c>
      <c r="BM53" s="16">
        <f t="shared" ref="BM53:BT53" si="34">IF(BM47=RefDev,0,IF(INDEX($BK$52:$BS$52,BL53)&lt;RefDev,IF(INDEX($BK$52:$BS$52,BL53)&lt;=BM47,1,0),IF(INDEX($BK$52:$BS$52,BL53)&gt;=BM47,0,1)))+BL53</f>
        <v>3</v>
      </c>
      <c r="BN53" s="16">
        <f t="shared" si="34"/>
        <v>3</v>
      </c>
      <c r="BO53" s="16">
        <f t="shared" si="34"/>
        <v>4</v>
      </c>
      <c r="BP53" s="16">
        <f t="shared" si="34"/>
        <v>5</v>
      </c>
      <c r="BQ53" s="16">
        <f t="shared" si="34"/>
        <v>6</v>
      </c>
      <c r="BR53" s="16">
        <f t="shared" si="34"/>
        <v>7</v>
      </c>
      <c r="BS53" s="16">
        <f t="shared" si="34"/>
        <v>8</v>
      </c>
      <c r="BT53" s="16">
        <f t="shared" si="34"/>
        <v>9</v>
      </c>
    </row>
    <row r="54" spans="1:72" x14ac:dyDescent="0.25">
      <c r="A54" s="19"/>
      <c r="B54" s="19"/>
      <c r="AH54" s="6" t="s">
        <v>20</v>
      </c>
      <c r="AI54" s="62" t="s">
        <v>122</v>
      </c>
      <c r="AJ54" s="16">
        <f t="array" ref="AJ54:AS54">IF(AJ47:AS47=RefPay,0,AJ53:AS53)</f>
        <v>1</v>
      </c>
      <c r="AK54" s="16">
        <v>1</v>
      </c>
      <c r="AL54" s="16">
        <v>1</v>
      </c>
      <c r="AM54" s="16">
        <v>1</v>
      </c>
      <c r="AN54" s="16">
        <v>1</v>
      </c>
      <c r="AO54" s="16">
        <v>2</v>
      </c>
      <c r="AP54" s="16">
        <v>3</v>
      </c>
      <c r="AQ54" s="16">
        <v>0</v>
      </c>
      <c r="AR54" s="16">
        <v>4</v>
      </c>
      <c r="AS54" s="16">
        <v>5</v>
      </c>
      <c r="AU54" s="6" t="s">
        <v>3</v>
      </c>
      <c r="AV54" s="62" t="s">
        <v>122</v>
      </c>
      <c r="AW54" s="16">
        <f t="array" ref="AW54:BF54">IF(AW47:BF47=RefExp,0,AW53:BF53)</f>
        <v>1</v>
      </c>
      <c r="AX54" s="16">
        <v>2</v>
      </c>
      <c r="AY54" s="16">
        <v>3</v>
      </c>
      <c r="AZ54" s="16">
        <v>0</v>
      </c>
      <c r="BA54" s="16">
        <v>4</v>
      </c>
      <c r="BB54" s="16">
        <v>5</v>
      </c>
      <c r="BC54" s="16">
        <v>6</v>
      </c>
      <c r="BD54" s="16">
        <v>7</v>
      </c>
      <c r="BE54" s="16">
        <v>8</v>
      </c>
      <c r="BF54" s="16">
        <v>9</v>
      </c>
      <c r="BI54" s="6" t="s">
        <v>2</v>
      </c>
      <c r="BJ54" s="62" t="s">
        <v>122</v>
      </c>
      <c r="BK54" s="16">
        <f t="array" ref="BK54:BT54">IF(BK47:BT47=RefDev,0,BK53:BT53)</f>
        <v>1</v>
      </c>
      <c r="BL54" s="16">
        <v>2</v>
      </c>
      <c r="BM54" s="16">
        <v>3</v>
      </c>
      <c r="BN54" s="16">
        <v>0</v>
      </c>
      <c r="BO54" s="16">
        <v>4</v>
      </c>
      <c r="BP54" s="16">
        <v>5</v>
      </c>
      <c r="BQ54" s="16">
        <v>6</v>
      </c>
      <c r="BR54" s="16">
        <v>7</v>
      </c>
      <c r="BS54" s="16">
        <v>8</v>
      </c>
      <c r="BT54" s="16">
        <v>9</v>
      </c>
    </row>
    <row r="55" spans="1:72" x14ac:dyDescent="0.25">
      <c r="AK55" s="40"/>
    </row>
    <row r="56" spans="1:72" x14ac:dyDescent="0.25">
      <c r="C56" s="20" t="s">
        <v>13</v>
      </c>
      <c r="G56" s="20" t="s">
        <v>34</v>
      </c>
      <c r="AJ56" s="20" t="s">
        <v>39</v>
      </c>
      <c r="AL56" s="20" t="s">
        <v>14</v>
      </c>
      <c r="AO56" s="20" t="s">
        <v>68</v>
      </c>
      <c r="AV56" s="20" t="s">
        <v>58</v>
      </c>
      <c r="AY56" s="2"/>
      <c r="BA56" s="20" t="s">
        <v>70</v>
      </c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P56" s="20" t="s">
        <v>63</v>
      </c>
    </row>
    <row r="57" spans="1:72" hidden="1" x14ac:dyDescent="0.25">
      <c r="C57" s="20"/>
      <c r="G57" s="54">
        <f t="array" ref="G57:AH57">TRANSPOSE(A20:A47)</f>
        <v>1</v>
      </c>
      <c r="H57" s="54">
        <v>1</v>
      </c>
      <c r="I57" s="54">
        <v>1</v>
      </c>
      <c r="J57" s="54">
        <v>1</v>
      </c>
      <c r="K57" s="54">
        <v>1</v>
      </c>
      <c r="L57" s="54">
        <v>1</v>
      </c>
      <c r="M57" s="54">
        <v>1</v>
      </c>
      <c r="N57" s="54">
        <v>1</v>
      </c>
      <c r="O57" s="54">
        <v>1</v>
      </c>
      <c r="P57" s="54">
        <v>2</v>
      </c>
      <c r="Q57" s="54">
        <v>2</v>
      </c>
      <c r="R57" s="54">
        <v>2</v>
      </c>
      <c r="S57" s="54">
        <v>2</v>
      </c>
      <c r="T57" s="54">
        <v>2</v>
      </c>
      <c r="U57" s="54">
        <v>2</v>
      </c>
      <c r="V57" s="54">
        <v>2</v>
      </c>
      <c r="W57" s="54">
        <v>2</v>
      </c>
      <c r="X57" s="54">
        <v>2</v>
      </c>
      <c r="Y57" s="54">
        <v>3</v>
      </c>
      <c r="Z57" s="54">
        <v>3</v>
      </c>
      <c r="AA57" s="54">
        <v>3</v>
      </c>
      <c r="AB57" s="54">
        <v>3</v>
      </c>
      <c r="AC57" s="54">
        <v>3</v>
      </c>
      <c r="AD57" s="54">
        <v>3</v>
      </c>
      <c r="AE57" s="54" t="str">
        <v/>
      </c>
      <c r="AF57" s="54" t="str">
        <v/>
      </c>
      <c r="AG57" s="54" t="str">
        <v/>
      </c>
      <c r="AH57" s="54" t="str">
        <v/>
      </c>
      <c r="AJ57" s="20"/>
      <c r="AL57" s="20"/>
      <c r="AO57">
        <f t="array" ref="AO57">SUM(IF(A60:A159,0,IF(ROUND(AO60:AO114,9)=1,0,1)))</f>
        <v>43</v>
      </c>
      <c r="AP57">
        <v>9</v>
      </c>
      <c r="AV57">
        <f>VLOOKUP(VarianceFunction,$A$7:$B$10,2,FALSE)</f>
        <v>1</v>
      </c>
      <c r="AX57">
        <f ca="1">SQRT(SUMSQ(AX60:AX159)/NumResiduals-AY57^2)</f>
        <v>245.98791987589206</v>
      </c>
      <c r="AY57" s="3">
        <f ca="1">SUM(AX60:AX159)/NumResiduals</f>
        <v>6.5949067839616793E-2</v>
      </c>
      <c r="BG57" s="46">
        <f t="array" aca="1" ref="BG57:BH57" ca="1">LINEST(OFFSET(BH60,0,0,NumResiduals,1),OFFSET(BG60,0,0,NumResiduals,1))</f>
        <v>-1.1387389759290792E-7</v>
      </c>
      <c r="BH57" s="46">
        <f ca="1"/>
        <v>7.4437164808425549E-2</v>
      </c>
      <c r="BI57" s="46"/>
      <c r="BJ57" s="20"/>
      <c r="BK57" s="20"/>
      <c r="BL57" s="20"/>
      <c r="BM57" s="20"/>
    </row>
    <row r="58" spans="1:72" hidden="1" x14ac:dyDescent="0.25">
      <c r="C58" s="20"/>
      <c r="G58" s="54">
        <v>1</v>
      </c>
      <c r="H58" s="54">
        <v>2</v>
      </c>
      <c r="I58" s="54">
        <v>3</v>
      </c>
      <c r="J58" s="54">
        <v>4</v>
      </c>
      <c r="K58" s="54">
        <v>5</v>
      </c>
      <c r="L58" s="54">
        <v>6</v>
      </c>
      <c r="M58" s="54">
        <v>7</v>
      </c>
      <c r="N58" s="54">
        <v>8</v>
      </c>
      <c r="O58" s="54">
        <v>9</v>
      </c>
      <c r="P58" s="54">
        <v>10</v>
      </c>
      <c r="Q58" s="54">
        <v>11</v>
      </c>
      <c r="R58" s="54">
        <v>12</v>
      </c>
      <c r="S58" s="54">
        <v>13</v>
      </c>
      <c r="T58" s="54">
        <v>14</v>
      </c>
      <c r="U58" s="54">
        <v>15</v>
      </c>
      <c r="V58" s="54">
        <v>16</v>
      </c>
      <c r="W58" s="54">
        <v>17</v>
      </c>
      <c r="X58" s="54">
        <v>18</v>
      </c>
      <c r="Y58" s="54">
        <v>19</v>
      </c>
      <c r="Z58" s="54">
        <v>20</v>
      </c>
      <c r="AA58" s="54">
        <v>21</v>
      </c>
      <c r="AB58" s="54">
        <v>22</v>
      </c>
      <c r="AC58" s="54">
        <v>23</v>
      </c>
      <c r="AD58" s="54">
        <v>24</v>
      </c>
      <c r="AE58" s="54">
        <v>25</v>
      </c>
      <c r="AF58" s="54">
        <v>26</v>
      </c>
      <c r="AG58" s="54">
        <v>27</v>
      </c>
      <c r="AH58" s="54">
        <v>28</v>
      </c>
      <c r="AJ58" s="20"/>
      <c r="AL58" s="20"/>
      <c r="AY58" s="3"/>
      <c r="BG58" s="46"/>
      <c r="BH58" s="46"/>
      <c r="BI58" s="46"/>
      <c r="BJ58" s="20"/>
      <c r="BK58" s="20"/>
      <c r="BL58" s="20"/>
      <c r="BM58" s="20"/>
    </row>
    <row r="59" spans="1:72" ht="17.25" x14ac:dyDescent="0.25">
      <c r="A59" t="s">
        <v>102</v>
      </c>
      <c r="B59" t="s">
        <v>32</v>
      </c>
      <c r="C59" s="18" t="s">
        <v>15</v>
      </c>
      <c r="D59" s="18" t="s">
        <v>16</v>
      </c>
      <c r="E59" s="18" t="s">
        <v>145</v>
      </c>
      <c r="F59" s="19"/>
      <c r="G59" s="18" t="str">
        <f t="array" ref="G59:AH59">TRANSPOSE(C20:C47)</f>
        <v>α₁</v>
      </c>
      <c r="H59" s="18" t="str">
        <v>α₂</v>
      </c>
      <c r="I59" s="18" t="str">
        <v>α₃</v>
      </c>
      <c r="J59" s="18" t="str">
        <v>α₄</v>
      </c>
      <c r="K59" s="18" t="str">
        <v>α₅</v>
      </c>
      <c r="L59" s="18" t="str">
        <v>α₆</v>
      </c>
      <c r="M59" s="18" t="str">
        <v>α₇</v>
      </c>
      <c r="N59" s="18" t="str">
        <v>α₈</v>
      </c>
      <c r="O59" s="18" t="str">
        <v>α₉</v>
      </c>
      <c r="P59" s="18" t="str">
        <v>β₁</v>
      </c>
      <c r="Q59" s="18" t="str">
        <v>β₂</v>
      </c>
      <c r="R59" s="18" t="str">
        <v>β₃</v>
      </c>
      <c r="S59" s="18" t="str">
        <v>β₄</v>
      </c>
      <c r="T59" s="18" t="str">
        <v>β₅</v>
      </c>
      <c r="U59" s="18" t="str">
        <v>β₆</v>
      </c>
      <c r="V59" s="18" t="str">
        <v>β₇</v>
      </c>
      <c r="W59" s="18" t="str">
        <v>β₈</v>
      </c>
      <c r="X59" s="18" t="str">
        <v>β₉</v>
      </c>
      <c r="Y59" s="18" t="str">
        <v>γ₁</v>
      </c>
      <c r="Z59" s="18" t="str">
        <v>γ₂</v>
      </c>
      <c r="AA59" s="18" t="str">
        <v>γ₃</v>
      </c>
      <c r="AB59" s="18" t="str">
        <v>γ₄</v>
      </c>
      <c r="AC59" s="18" t="str">
        <v>γ₅</v>
      </c>
      <c r="AD59" s="18" t="str">
        <v>*γ₆</v>
      </c>
      <c r="AE59" s="18" t="str">
        <v/>
      </c>
      <c r="AF59" s="18" t="str">
        <v/>
      </c>
      <c r="AG59" s="18" t="str">
        <v/>
      </c>
      <c r="AH59" s="18" t="str">
        <v/>
      </c>
      <c r="AJ59" s="18" t="s">
        <v>40</v>
      </c>
      <c r="AL59" s="18" t="s">
        <v>17</v>
      </c>
      <c r="AM59" s="18" t="s">
        <v>18</v>
      </c>
      <c r="AO59" s="18" t="s">
        <v>41</v>
      </c>
      <c r="AP59" s="18" t="s">
        <v>64</v>
      </c>
      <c r="AQ59" s="18" t="s">
        <v>65</v>
      </c>
      <c r="AR59" s="18" t="s">
        <v>66</v>
      </c>
      <c r="AS59" s="18" t="s">
        <v>67</v>
      </c>
      <c r="AV59" s="18" t="s">
        <v>61</v>
      </c>
      <c r="AW59" s="18" t="s">
        <v>59</v>
      </c>
      <c r="AX59" s="18" t="s">
        <v>60</v>
      </c>
      <c r="AY59" s="18" t="s">
        <v>62</v>
      </c>
      <c r="BA59" s="18" t="s">
        <v>67</v>
      </c>
      <c r="BB59" s="18" t="s">
        <v>69</v>
      </c>
      <c r="BC59" s="18" t="s">
        <v>64</v>
      </c>
      <c r="BD59" s="18" t="s">
        <v>3</v>
      </c>
      <c r="BE59" s="18" t="s">
        <v>2</v>
      </c>
      <c r="BF59" s="18" t="s">
        <v>20</v>
      </c>
      <c r="BG59" s="18" t="s">
        <v>72</v>
      </c>
      <c r="BH59" s="18" t="s">
        <v>71</v>
      </c>
      <c r="BI59" s="18" t="s">
        <v>76</v>
      </c>
      <c r="BJ59" s="18" t="s">
        <v>1</v>
      </c>
      <c r="BK59" s="18" t="s">
        <v>73</v>
      </c>
      <c r="BL59" s="18" t="s">
        <v>74</v>
      </c>
      <c r="BM59" s="18" t="s">
        <v>75</v>
      </c>
      <c r="BN59" s="20"/>
    </row>
    <row r="60" spans="1:72" x14ac:dyDescent="0.25">
      <c r="A60" s="19" t="b">
        <f t="shared" ref="A60:A91" si="35">B60&gt;$BG$30</f>
        <v>0</v>
      </c>
      <c r="B60" s="19">
        <v>1</v>
      </c>
      <c r="C60" s="21">
        <f t="shared" ref="C60" si="36">MATCH(B60-1,IF(A60,GetRow_Extrapolated,GetRow_Included),1)</f>
        <v>1</v>
      </c>
      <c r="D60" s="21">
        <f t="shared" ref="D60" ca="1" si="37">MATCH(B60-1,OFFSET(IF(A60,GetCol_Extrapolated,GetCol_Included),C60,0),1)</f>
        <v>5</v>
      </c>
      <c r="E60" s="21">
        <f t="array" ref="E60:E159" ca="1">C60:C159+D60:D159-1</f>
        <v>5</v>
      </c>
      <c r="G60" s="21">
        <f t="array" ref="G60:G159" ca="1">IF(G59="","",IF(LEFT(G$59,1)="*",IF($A$60:$A$159,$E$60:$E$159-10,0),INDEX(OFFSET($CI$19:$CR$19,G$58,0),IF(G$57&lt;3,OFFSET($B$60:$B$159,0,G$57),IF(OFFSET($B$60:$B$159,0,G$57)&lt;10,OFFSET($B$60:$B$159,0,G$57),10)))))</f>
        <v>-1</v>
      </c>
      <c r="H60" s="21">
        <f t="array" ref="H60:H159" ca="1">IF(H59="","",IF(LEFT(H$59,1)="*",IF($A$60:$A$159,$E$60:$E$159-10,0),INDEX(OFFSET($CI$19:$CR$19,H$58,0),IF(H$57&lt;3,OFFSET($B$60:$B$159,0,H$57),IF(OFFSET($B$60:$B$159,0,H$57)&lt;10,OFFSET($B$60:$B$159,0,H$57),10)))))</f>
        <v>-1</v>
      </c>
      <c r="I60" s="21">
        <f t="array" ref="I60:I159" ca="1">IF(I59="","",IF(LEFT(I$59,1)="*",IF($A$60:$A$159,$E$60:$E$159-10,0),INDEX(OFFSET($CI$19:$CR$19,I$58,0),IF(I$57&lt;3,OFFSET($B$60:$B$159,0,I$57),IF(OFFSET($B$60:$B$159,0,I$57)&lt;10,OFFSET($B$60:$B$159,0,I$57),10)))))</f>
        <v>-1</v>
      </c>
      <c r="J60" s="21">
        <f t="array" ref="J60:J159" ca="1">IF(J59="","",IF(LEFT(J$59,1)="*",IF($A$60:$A$159,$E$60:$E$159-10,0),INDEX(OFFSET($CI$19:$CR$19,J$58,0),IF(J$57&lt;3,OFFSET($B$60:$B$159,0,J$57),IF(OFFSET($B$60:$B$159,0,J$57)&lt;10,OFFSET($B$60:$B$159,0,J$57),10)))))</f>
        <v>0</v>
      </c>
      <c r="K60" s="21">
        <f t="array" ref="K60:K159" ca="1">IF(K59="","",IF(LEFT(K$59,1)="*",IF($A$60:$A$159,$E$60:$E$159-10,0),INDEX(OFFSET($CI$19:$CR$19,K$58,0),IF(K$57&lt;3,OFFSET($B$60:$B$159,0,K$57),IF(OFFSET($B$60:$B$159,0,K$57)&lt;10,OFFSET($B$60:$B$159,0,K$57),10)))))</f>
        <v>0</v>
      </c>
      <c r="L60" s="21">
        <f t="array" ref="L60:L159" ca="1">IF(L59="","",IF(LEFT(L$59,1)="*",IF($A$60:$A$159,$E$60:$E$159-10,0),INDEX(OFFSET($CI$19:$CR$19,L$58,0),IF(L$57&lt;3,OFFSET($B$60:$B$159,0,L$57),IF(OFFSET($B$60:$B$159,0,L$57)&lt;10,OFFSET($B$60:$B$159,0,L$57),10)))))</f>
        <v>0</v>
      </c>
      <c r="M60" s="21">
        <f t="array" ref="M60:M159" ca="1">IF(M59="","",IF(LEFT(M$59,1)="*",IF($A$60:$A$159,$E$60:$E$159-10,0),INDEX(OFFSET($CI$19:$CR$19,M$58,0),IF(M$57&lt;3,OFFSET($B$60:$B$159,0,M$57),IF(OFFSET($B$60:$B$159,0,M$57)&lt;10,OFFSET($B$60:$B$159,0,M$57),10)))))</f>
        <v>0</v>
      </c>
      <c r="N60" s="21">
        <f t="array" ref="N60:N159" ca="1">IF(N59="","",IF(LEFT(N$59,1)="*",IF($A$60:$A$159,$E$60:$E$159-10,0),INDEX(OFFSET($CI$19:$CR$19,N$58,0),IF(N$57&lt;3,OFFSET($B$60:$B$159,0,N$57),IF(OFFSET($B$60:$B$159,0,N$57)&lt;10,OFFSET($B$60:$B$159,0,N$57),10)))))</f>
        <v>0</v>
      </c>
      <c r="O60" s="21">
        <f t="array" ref="O60:O159" ca="1">IF(O59="","",IF(LEFT(O$59,1)="*",IF($A$60:$A$159,$E$60:$E$159-10,0),INDEX(OFFSET($CI$19:$CR$19,O$58,0),IF(O$57&lt;3,OFFSET($B$60:$B$159,0,O$57),IF(OFFSET($B$60:$B$159,0,O$57)&lt;10,OFFSET($B$60:$B$159,0,O$57),10)))))</f>
        <v>0</v>
      </c>
      <c r="P60" s="21">
        <f t="array" ref="P60:P159" ca="1">IF(P59="","",IF(LEFT(P$59,1)="*",IF($A$60:$A$159,$E$60:$E$159-10,0),INDEX(OFFSET($CI$19:$CR$19,P$58,0),IF(P$57&lt;3,OFFSET($B$60:$B$159,0,P$57),IF(OFFSET($B$60:$B$159,0,P$57)&lt;10,OFFSET($B$60:$B$159,0,P$57),10)))))</f>
        <v>0</v>
      </c>
      <c r="Q60" s="21">
        <f t="array" ref="Q60:Q159" ca="1">IF(Q59="","",IF(LEFT(Q$59,1)="*",IF($A$60:$A$159,$E$60:$E$159-10,0),INDEX(OFFSET($CI$19:$CR$19,Q$58,0),IF(Q$57&lt;3,OFFSET($B$60:$B$159,0,Q$57),IF(OFFSET($B$60:$B$159,0,Q$57)&lt;10,OFFSET($B$60:$B$159,0,Q$57),10)))))</f>
        <v>0</v>
      </c>
      <c r="R60" s="21">
        <f t="array" ref="R60:R159" ca="1">IF(R59="","",IF(LEFT(R$59,1)="*",IF($A$60:$A$159,$E$60:$E$159-10,0),INDEX(OFFSET($CI$19:$CR$19,R$58,0),IF(R$57&lt;3,OFFSET($B$60:$B$159,0,R$57),IF(OFFSET($B$60:$B$159,0,R$57)&lt;10,OFFSET($B$60:$B$159,0,R$57),10)))))</f>
        <v>0</v>
      </c>
      <c r="S60" s="21">
        <f t="array" ref="S60:S159" ca="1">IF(S59="","",IF(LEFT(S$59,1)="*",IF($A$60:$A$159,$E$60:$E$159-10,0),INDEX(OFFSET($CI$19:$CR$19,S$58,0),IF(S$57&lt;3,OFFSET($B$60:$B$159,0,S$57),IF(OFFSET($B$60:$B$159,0,S$57)&lt;10,OFFSET($B$60:$B$159,0,S$57),10)))))</f>
        <v>1</v>
      </c>
      <c r="T60" s="21">
        <f t="array" ref="T60:T159" ca="1">IF(T59="","",IF(LEFT(T$59,1)="*",IF($A$60:$A$159,$E$60:$E$159-10,0),INDEX(OFFSET($CI$19:$CR$19,T$58,0),IF(T$57&lt;3,OFFSET($B$60:$B$159,0,T$57),IF(OFFSET($B$60:$B$159,0,T$57)&lt;10,OFFSET($B$60:$B$159,0,T$57),10)))))</f>
        <v>0</v>
      </c>
      <c r="U60" s="21">
        <f t="array" ref="U60:U159" ca="1">IF(U59="","",IF(LEFT(U$59,1)="*",IF($A$60:$A$159,$E$60:$E$159-10,0),INDEX(OFFSET($CI$19:$CR$19,U$58,0),IF(U$57&lt;3,OFFSET($B$60:$B$159,0,U$57),IF(OFFSET($B$60:$B$159,0,U$57)&lt;10,OFFSET($B$60:$B$159,0,U$57),10)))))</f>
        <v>0</v>
      </c>
      <c r="V60" s="21">
        <f t="array" ref="V60:V159" ca="1">IF(V59="","",IF(LEFT(V$59,1)="*",IF($A$60:$A$159,$E$60:$E$159-10,0),INDEX(OFFSET($CI$19:$CR$19,V$58,0),IF(V$57&lt;3,OFFSET($B$60:$B$159,0,V$57),IF(OFFSET($B$60:$B$159,0,V$57)&lt;10,OFFSET($B$60:$B$159,0,V$57),10)))))</f>
        <v>0</v>
      </c>
      <c r="W60" s="21">
        <f t="array" ref="W60:W159" ca="1">IF(W59="","",IF(LEFT(W$59,1)="*",IF($A$60:$A$159,$E$60:$E$159-10,0),INDEX(OFFSET($CI$19:$CR$19,W$58,0),IF(W$57&lt;3,OFFSET($B$60:$B$159,0,W$57),IF(OFFSET($B$60:$B$159,0,W$57)&lt;10,OFFSET($B$60:$B$159,0,W$57),10)))))</f>
        <v>0</v>
      </c>
      <c r="X60" s="21">
        <f t="array" ref="X60:X159" ca="1">IF(X59="","",IF(LEFT(X$59,1)="*",IF($A$60:$A$159,$E$60:$E$159-10,0),INDEX(OFFSET($CI$19:$CR$19,X$58,0),IF(X$57&lt;3,OFFSET($B$60:$B$159,0,X$57),IF(OFFSET($B$60:$B$159,0,X$57)&lt;10,OFFSET($B$60:$B$159,0,X$57),10)))))</f>
        <v>0</v>
      </c>
      <c r="Y60" s="21">
        <f t="array" ref="Y60:Y159" ca="1">IF(Y59="","",IF(LEFT(Y$59,1)="*",IF($A$60:$A$159,$E$60:$E$159-10,0),INDEX(OFFSET($CI$19:$CR$19,Y$58,0),IF(Y$57&lt;3,OFFSET($B$60:$B$159,0,Y$57),IF(OFFSET($B$60:$B$159,0,Y$57)&lt;10,OFFSET($B$60:$B$159,0,Y$57),10)))))</f>
        <v>-1</v>
      </c>
      <c r="Z60" s="21">
        <f t="array" ref="Z60:Z159" ca="1">IF(Z59="","",IF(LEFT(Z$59,1)="*",IF($A$60:$A$159,$E$60:$E$159-10,0),INDEX(OFFSET($CI$19:$CR$19,Z$58,0),IF(Z$57&lt;3,OFFSET($B$60:$B$159,0,Z$57),IF(OFFSET($B$60:$B$159,0,Z$57)&lt;10,OFFSET($B$60:$B$159,0,Z$57),10)))))</f>
        <v>-1</v>
      </c>
      <c r="AA60" s="21">
        <f t="array" ref="AA60:AA159" ca="1">IF(AA59="","",IF(LEFT(AA$59,1)="*",IF($A$60:$A$159,$E$60:$E$159-10,0),INDEX(OFFSET($CI$19:$CR$19,AA$58,0),IF(AA$57&lt;3,OFFSET($B$60:$B$159,0,AA$57),IF(OFFSET($B$60:$B$159,0,AA$57)&lt;10,OFFSET($B$60:$B$159,0,AA$57),10)))))</f>
        <v>-1</v>
      </c>
      <c r="AB60" s="21">
        <f t="array" ref="AB60:AB159" ca="1">IF(AB59="","",IF(LEFT(AB$59,1)="*",IF($A$60:$A$159,$E$60:$E$159-10,0),INDEX(OFFSET($CI$19:$CR$19,AB$58,0),IF(AB$57&lt;3,OFFSET($B$60:$B$159,0,AB$57),IF(OFFSET($B$60:$B$159,0,AB$57)&lt;10,OFFSET($B$60:$B$159,0,AB$57),10)))))</f>
        <v>0</v>
      </c>
      <c r="AC60" s="21">
        <f t="array" ref="AC60:AC159" ca="1">IF(AC59="","",IF(LEFT(AC$59,1)="*",IF($A$60:$A$159,$E$60:$E$159-10,0),INDEX(OFFSET($CI$19:$CR$19,AC$58,0),IF(AC$57&lt;3,OFFSET($B$60:$B$159,0,AC$57),IF(OFFSET($B$60:$B$159,0,AC$57)&lt;10,OFFSET($B$60:$B$159,0,AC$57),10)))))</f>
        <v>0</v>
      </c>
      <c r="AD60" s="21">
        <f t="array" ref="AD60:AD159" ca="1">IF(AD59="","",IF(LEFT(AD$59,1)="*",IF($A$60:$A$159,$E$60:$E$159-10,0),INDEX(OFFSET($CI$19:$CR$19,AD$58,0),IF(AD$57&lt;3,OFFSET($B$60:$B$159,0,AD$57),IF(OFFSET($B$60:$B$159,0,AD$57)&lt;10,OFFSET($B$60:$B$159,0,AD$57),10)))))</f>
        <v>0</v>
      </c>
      <c r="AE60" s="21" t="str">
        <f t="array" ref="AE60:AE159" ca="1">IF(AE59="","",IF(LEFT(AE$59,1)="*",IF($A$60:$A$159,$E$60:$E$159-10,0),INDEX(OFFSET($CI$19:$CR$19,AE$58,0),IF(AE$57&lt;3,OFFSET($B$60:$B$159,0,AE$57),IF(OFFSET($B$60:$B$159,0,AE$57)&lt;10,OFFSET($B$60:$B$159,0,AE$57),10)))))</f>
        <v/>
      </c>
      <c r="AF60" s="21" t="str">
        <f t="array" ref="AF60:AF159" ca="1">IF(AF59="","",IF(LEFT(AF$59,1)="*",IF($A$60:$A$159,$E$60:$E$159-10,0),INDEX(OFFSET($CI$19:$CR$19,AF$58,0),IF(AF$57&lt;3,OFFSET($B$60:$B$159,0,AF$57),IF(OFFSET($B$60:$B$159,0,AF$57)&lt;10,OFFSET($B$60:$B$159,0,AF$57),10)))))</f>
        <v/>
      </c>
      <c r="AG60" s="21" t="str">
        <f t="array" ref="AG60:AG159" ca="1">IF(AG59="","",IF(LEFT(AG$59,1)="*",IF($A$60:$A$159,$E$60:$E$159-10,0),INDEX(OFFSET($CI$19:$CR$19,AG$58,0),IF(AG$57&lt;3,OFFSET($B$60:$B$159,0,AG$57),IF(OFFSET($B$60:$B$159,0,AG$57)&lt;10,OFFSET($B$60:$B$159,0,AG$57),10)))))</f>
        <v/>
      </c>
      <c r="AH60" s="21" t="str">
        <f t="array" ref="AH60:AH159" ca="1">IF(AH59="","",IF(LEFT(AH$59,1)="*",IF($A$60:$A$159,$E$60:$E$159-10,0),INDEX(OFFSET($CI$19:$CR$19,AH$58,0),IF(AH$57&lt;3,OFFSET($B$60:$B$159,0,AH$57),IF(OFFSET($B$60:$B$159,0,AH$57)&lt;10,OFFSET($B$60:$B$159,0,AH$57),10)))))</f>
        <v/>
      </c>
      <c r="AJ60" s="30">
        <f t="shared" ref="AJ60:AJ91" ca="1" si="38">IF(A60,"",INDEX(CleanData,C60,D60))</f>
        <v>527326</v>
      </c>
      <c r="AL60" s="8">
        <f ca="1">IF(A60,MMULT(ExpandedModelMatrix ThisRow,ExpandedParameters),MMULT(ModelMatrix ThisRow,Parameters))</f>
        <v>13.1424143838634</v>
      </c>
      <c r="AM60" s="37">
        <f t="array" ref="AM60:AM159" ca="1">EXP(AL60:AL159)</f>
        <v>510126.68910589052</v>
      </c>
      <c r="AO60" s="31">
        <v>0.48816907926804659</v>
      </c>
      <c r="AP60" s="31" t="b">
        <f t="array" ref="AP60:AP159">IF(A60:A159,FALSE,ROUND(AO60:AO159,$AP$57)&lt;&gt;1)</f>
        <v>1</v>
      </c>
      <c r="AQ60" s="41">
        <f>IF(AP60,1,0)</f>
        <v>1</v>
      </c>
      <c r="AR60" s="41">
        <f>$AQ$159+IF(AP60,0,1)</f>
        <v>43</v>
      </c>
      <c r="AS60" s="41">
        <f t="array" ref="AS60:AS159">IF(AP60:AP159,AQ60:AQ159,AR60:AR159)</f>
        <v>1</v>
      </c>
      <c r="AV60" s="37">
        <f t="array" aca="1" ref="AV60:AV159" ca="1">IF(A60:A159,"",AM60:AM159^($AV$57/2))</f>
        <v>714.23153746239075</v>
      </c>
      <c r="AW60" s="37">
        <f t="array" aca="1" ref="AW60:AW159" ca="1">IF($A60:$A159,"",(AJ60:AJ159-ModeledValues)/AV60:AV159)</f>
        <v>24.080861726180981</v>
      </c>
      <c r="AX60" s="37">
        <f t="array" aca="1" ref="AX60:AX159" ca="1">IF($A60:$A159,"",IF(ROUND(AO60:AO159,9)=1,"",AW60:AW159/SQRT(1-AO60:AO159)))</f>
        <v>33.65958557127712</v>
      </c>
      <c r="AY60" s="39">
        <f t="array" ref="AY60:AY159" ca="1">IF($AX60:$AX159="","",AX60:AX159/$AX$57)</f>
        <v>0.13683430303512198</v>
      </c>
      <c r="BA60" s="19">
        <v>1</v>
      </c>
      <c r="BB60" s="19">
        <f t="array" ref="BB60:BB114">MATCH(BA60:BA114,$AS$60:$AS$159,0)</f>
        <v>1</v>
      </c>
      <c r="BC60" t="b">
        <f t="array" ref="BC60:BC114">INDEX($AP$60:$AP$159,BB60:BB114)</f>
        <v>1</v>
      </c>
      <c r="BD60" s="42">
        <f t="array" ref="BD60:BD114">IF($BC60:$BC114,INDEX($C$60:$C$159,$BB60:$BB114),"")</f>
        <v>1</v>
      </c>
      <c r="BE60" s="42">
        <f t="array" ref="BE60:BE114" ca="1">IF($BC60:$BC114,INDEX($D$60:$D$159,$BB60:$BB114),"")</f>
        <v>5</v>
      </c>
      <c r="BF60" s="42">
        <f t="array" ref="BF60:BF114" ca="1">IF($BC60:$BC114,BD60:BD114+BE60:BE114-1,"")</f>
        <v>5</v>
      </c>
      <c r="BG60" s="44">
        <f t="array" ref="BG60:BG114" ca="1">IF($BC60:$BC114,INDEX($AM$60:$AM$159,$BB60:$BB114),"")</f>
        <v>510126.68910589052</v>
      </c>
      <c r="BH60" s="45">
        <f t="array" ref="BH60:BH114" ca="1">IF($BC60:$BC114,INDEX($AY$60:$AY$159,$BB60:$BB114),"")</f>
        <v>0.13683430303512198</v>
      </c>
      <c r="BI60">
        <f t="array" ref="BI60:BI112" ca="1">IF($BC$60:$BC$114,$BG$60:$BG$114*$BG$57+$BH$57,"")</f>
        <v>1.6347050453772195E-2</v>
      </c>
      <c r="BJ60" s="42">
        <v>1</v>
      </c>
      <c r="BK60" s="45">
        <f t="shared" ref="BK60:BK69" ca="1" si="39">IFERROR(AVERAGEIFS($BH$60:$BH$114,$BC$60:$BC$114,TRUE,$BD$60:$BD$114,$BJ60),"")</f>
        <v>4.9652721779132047E-3</v>
      </c>
      <c r="BL60" s="45">
        <f t="shared" ref="BL60:BL69" ca="1" si="40">IFERROR(AVERAGEIFS($BH$60:$BH$114,$BC$60:$BC$114,TRUE,$BE$60:$BE$114,$BJ60),"")</f>
        <v>-1.2843286068484655E-3</v>
      </c>
      <c r="BM60" s="45" t="str">
        <f t="shared" ref="BM60:BM69" ca="1" si="41">IFERROR(AVERAGEIFS($BH$60:$BH$114,$BC$60:$BC$114,TRUE,$BF$60:$BF$114,$BJ60),"")</f>
        <v/>
      </c>
      <c r="BN60" s="20"/>
      <c r="BO60" s="48"/>
    </row>
    <row r="61" spans="1:72" x14ac:dyDescent="0.25">
      <c r="A61" s="19" t="b">
        <f t="shared" si="35"/>
        <v>0</v>
      </c>
      <c r="B61" s="19">
        <v>2</v>
      </c>
      <c r="C61" s="21">
        <f t="shared" ref="C61:C91" si="42">MATCH(B61-1,IF(A61,GetRow_Extrapolated,GetRow_Included),1)</f>
        <v>1</v>
      </c>
      <c r="D61" s="21">
        <f t="shared" ref="D61:D91" ca="1" si="43">MATCH(B61-1,OFFSET(IF(A61,GetCol_Extrapolated,GetCol_Included),C61,0),1)</f>
        <v>6</v>
      </c>
      <c r="E61" s="21">
        <f ca="1"/>
        <v>6</v>
      </c>
      <c r="G61" s="21">
        <f ca="1"/>
        <v>-1</v>
      </c>
      <c r="H61" s="21">
        <f ca="1"/>
        <v>-1</v>
      </c>
      <c r="I61" s="21">
        <f ca="1"/>
        <v>-1</v>
      </c>
      <c r="J61" s="21">
        <f ca="1"/>
        <v>0</v>
      </c>
      <c r="K61" s="21">
        <f ca="1"/>
        <v>0</v>
      </c>
      <c r="L61" s="21">
        <f ca="1"/>
        <v>0</v>
      </c>
      <c r="M61" s="21">
        <f ca="1"/>
        <v>0</v>
      </c>
      <c r="N61" s="21">
        <f ca="1"/>
        <v>0</v>
      </c>
      <c r="O61" s="21">
        <f ca="1"/>
        <v>0</v>
      </c>
      <c r="P61" s="21">
        <f ca="1"/>
        <v>0</v>
      </c>
      <c r="Q61" s="21">
        <f ca="1"/>
        <v>0</v>
      </c>
      <c r="R61" s="21">
        <f ca="1"/>
        <v>0</v>
      </c>
      <c r="S61" s="21">
        <f ca="1"/>
        <v>1</v>
      </c>
      <c r="T61" s="21">
        <f ca="1"/>
        <v>1</v>
      </c>
      <c r="U61" s="21">
        <f ca="1"/>
        <v>0</v>
      </c>
      <c r="V61" s="21">
        <f ca="1"/>
        <v>0</v>
      </c>
      <c r="W61" s="21">
        <f ca="1"/>
        <v>0</v>
      </c>
      <c r="X61" s="21">
        <f ca="1"/>
        <v>0</v>
      </c>
      <c r="Y61" s="21">
        <f ca="1"/>
        <v>0</v>
      </c>
      <c r="Z61" s="21">
        <f ca="1"/>
        <v>-1</v>
      </c>
      <c r="AA61" s="21">
        <f ca="1"/>
        <v>-1</v>
      </c>
      <c r="AB61" s="21">
        <f ca="1"/>
        <v>0</v>
      </c>
      <c r="AC61" s="21">
        <f ca="1"/>
        <v>0</v>
      </c>
      <c r="AD61" s="21">
        <f ca="1"/>
        <v>0</v>
      </c>
      <c r="AE61" s="21" t="str">
        <f ca="1"/>
        <v/>
      </c>
      <c r="AF61" s="21" t="str">
        <f ca="1"/>
        <v/>
      </c>
      <c r="AG61" s="21" t="str">
        <f ca="1"/>
        <v/>
      </c>
      <c r="AH61" s="21" t="str">
        <f ca="1"/>
        <v/>
      </c>
      <c r="AJ61" s="30">
        <f t="shared" ca="1" si="38"/>
        <v>574398</v>
      </c>
      <c r="AL61" s="8">
        <f ca="1">IF(A61,MMULT(ExpandedModelMatrix ThisRow,ExpandedParameters),MMULT(ModelMatrix ThisRow,Parameters))</f>
        <v>12.721513503363477</v>
      </c>
      <c r="AM61" s="37">
        <f ca="1"/>
        <v>334875.30022112001</v>
      </c>
      <c r="AO61" s="31">
        <v>0.4769564844813754</v>
      </c>
      <c r="AP61" s="31" t="b">
        <v>1</v>
      </c>
      <c r="AQ61" s="41">
        <f>AQ60+IF(AP61,1,0)</f>
        <v>2</v>
      </c>
      <c r="AR61" s="41">
        <f>AR60+IF(AP61,0,1)</f>
        <v>43</v>
      </c>
      <c r="AS61" s="41">
        <v>2</v>
      </c>
      <c r="AV61" s="37">
        <f ca="1"/>
        <v>578.68411091122937</v>
      </c>
      <c r="AW61" s="37">
        <f ca="1"/>
        <v>413.90923867205157</v>
      </c>
      <c r="AX61" s="37">
        <f ca="1"/>
        <v>572.31642379775258</v>
      </c>
      <c r="AY61" s="39">
        <f ca="1"/>
        <v>2.3266037782932698</v>
      </c>
      <c r="BA61" s="19">
        <v>2</v>
      </c>
      <c r="BB61" s="19">
        <v>2</v>
      </c>
      <c r="BC61" t="b">
        <v>1</v>
      </c>
      <c r="BD61" s="42">
        <v>1</v>
      </c>
      <c r="BE61" s="42">
        <f ca="1"/>
        <v>6</v>
      </c>
      <c r="BF61" s="42">
        <f ca="1"/>
        <v>6</v>
      </c>
      <c r="BG61" s="44">
        <f ca="1"/>
        <v>334875.30022112001</v>
      </c>
      <c r="BH61" s="45">
        <f ca="1"/>
        <v>2.3266037782932698</v>
      </c>
      <c r="BI61">
        <f ca="1"/>
        <v>3.6303609164651432E-2</v>
      </c>
      <c r="BJ61" s="42">
        <v>2</v>
      </c>
      <c r="BK61" s="45">
        <f t="shared" ca="1" si="39"/>
        <v>-9.1355654356589613E-2</v>
      </c>
      <c r="BL61" s="45">
        <f t="shared" ca="1" si="40"/>
        <v>-7.4076326158158609E-3</v>
      </c>
      <c r="BM61" s="45" t="str">
        <f t="shared" ca="1" si="41"/>
        <v/>
      </c>
      <c r="BN61" s="42"/>
      <c r="BO61" s="48"/>
    </row>
    <row r="62" spans="1:72" x14ac:dyDescent="0.25">
      <c r="A62" s="19" t="b">
        <f t="shared" si="35"/>
        <v>0</v>
      </c>
      <c r="B62" s="19">
        <v>3</v>
      </c>
      <c r="C62" s="21">
        <f t="shared" si="42"/>
        <v>1</v>
      </c>
      <c r="D62" s="21">
        <f t="shared" ca="1" si="43"/>
        <v>7</v>
      </c>
      <c r="E62" s="21">
        <f ca="1"/>
        <v>7</v>
      </c>
      <c r="G62" s="21">
        <f ca="1"/>
        <v>-1</v>
      </c>
      <c r="H62" s="21">
        <f ca="1"/>
        <v>-1</v>
      </c>
      <c r="I62" s="21">
        <f ca="1"/>
        <v>-1</v>
      </c>
      <c r="J62" s="21">
        <f ca="1"/>
        <v>0</v>
      </c>
      <c r="K62" s="21">
        <f ca="1"/>
        <v>0</v>
      </c>
      <c r="L62" s="21">
        <f ca="1"/>
        <v>0</v>
      </c>
      <c r="M62" s="21">
        <f ca="1"/>
        <v>0</v>
      </c>
      <c r="N62" s="21">
        <f ca="1"/>
        <v>0</v>
      </c>
      <c r="O62" s="21">
        <f ca="1"/>
        <v>0</v>
      </c>
      <c r="P62" s="21">
        <f ca="1"/>
        <v>0</v>
      </c>
      <c r="Q62" s="21">
        <f ca="1"/>
        <v>0</v>
      </c>
      <c r="R62" s="21">
        <f ca="1"/>
        <v>0</v>
      </c>
      <c r="S62" s="21">
        <f ca="1"/>
        <v>1</v>
      </c>
      <c r="T62" s="21">
        <f ca="1"/>
        <v>1</v>
      </c>
      <c r="U62" s="21">
        <f ca="1"/>
        <v>1</v>
      </c>
      <c r="V62" s="21">
        <f ca="1"/>
        <v>0</v>
      </c>
      <c r="W62" s="21">
        <f ca="1"/>
        <v>0</v>
      </c>
      <c r="X62" s="21">
        <f ca="1"/>
        <v>0</v>
      </c>
      <c r="Y62" s="21">
        <f ca="1"/>
        <v>0</v>
      </c>
      <c r="Z62" s="21">
        <f ca="1"/>
        <v>0</v>
      </c>
      <c r="AA62" s="21">
        <f ca="1"/>
        <v>-1</v>
      </c>
      <c r="AB62" s="21">
        <f ca="1"/>
        <v>0</v>
      </c>
      <c r="AC62" s="21">
        <f ca="1"/>
        <v>0</v>
      </c>
      <c r="AD62" s="21">
        <f ca="1"/>
        <v>0</v>
      </c>
      <c r="AE62" s="21" t="str">
        <f ca="1"/>
        <v/>
      </c>
      <c r="AF62" s="21" t="str">
        <f ca="1"/>
        <v/>
      </c>
      <c r="AG62" s="21" t="str">
        <f ca="1"/>
        <v/>
      </c>
      <c r="AH62" s="21" t="str">
        <f ca="1"/>
        <v/>
      </c>
      <c r="AJ62" s="30">
        <f t="shared" ca="1" si="38"/>
        <v>146342</v>
      </c>
      <c r="AL62" s="8">
        <f ca="1">IF(A62,MMULT(ExpandedModelMatrix ThisRow,ExpandedParameters),MMULT(ModelMatrix ThisRow,Parameters))</f>
        <v>12.712846992965501</v>
      </c>
      <c r="AM62" s="37">
        <f ca="1"/>
        <v>331985.63967278233</v>
      </c>
      <c r="AO62" s="31">
        <v>0.49145720449243713</v>
      </c>
      <c r="AP62" s="31" t="b">
        <v>1</v>
      </c>
      <c r="AQ62" s="41">
        <f t="shared" ref="AQ62:AQ125" si="44">AQ61+IF(AP62,1,0)</f>
        <v>3</v>
      </c>
      <c r="AR62" s="41">
        <f t="shared" ref="AR62:AR125" si="45">AR61+IF(AP62,0,1)</f>
        <v>43</v>
      </c>
      <c r="AS62" s="41">
        <v>3</v>
      </c>
      <c r="AV62" s="37">
        <f ca="1"/>
        <v>576.18195014490198</v>
      </c>
      <c r="AW62" s="37">
        <f ca="1"/>
        <v>-322.19620837843922</v>
      </c>
      <c r="AX62" s="37">
        <f ca="1"/>
        <v>-451.81086686903905</v>
      </c>
      <c r="AY62" s="39">
        <f ca="1"/>
        <v>-1.8367197344365145</v>
      </c>
      <c r="BA62" s="19">
        <v>3</v>
      </c>
      <c r="BB62" s="19">
        <v>3</v>
      </c>
      <c r="BC62" t="b">
        <v>1</v>
      </c>
      <c r="BD62" s="42">
        <v>1</v>
      </c>
      <c r="BE62" s="42">
        <f ca="1"/>
        <v>7</v>
      </c>
      <c r="BF62" s="42">
        <f ca="1"/>
        <v>7</v>
      </c>
      <c r="BG62" s="44">
        <f ca="1"/>
        <v>331985.63967278233</v>
      </c>
      <c r="BH62" s="45">
        <f ca="1"/>
        <v>-1.8367197344365145</v>
      </c>
      <c r="BI62">
        <f ca="1"/>
        <v>3.6632666074011104E-2</v>
      </c>
      <c r="BJ62" s="42">
        <v>3</v>
      </c>
      <c r="BK62" s="45">
        <f t="shared" ca="1" si="39"/>
        <v>-1.4481485200929206E-2</v>
      </c>
      <c r="BL62" s="45">
        <f t="shared" ca="1" si="40"/>
        <v>7.8204386863811592E-3</v>
      </c>
      <c r="BM62" s="45" t="str">
        <f t="shared" ca="1" si="41"/>
        <v/>
      </c>
      <c r="BN62" s="42"/>
      <c r="BO62" s="48"/>
    </row>
    <row r="63" spans="1:72" x14ac:dyDescent="0.25">
      <c r="A63" s="19" t="b">
        <f t="shared" si="35"/>
        <v>0</v>
      </c>
      <c r="B63" s="19">
        <v>4</v>
      </c>
      <c r="C63" s="21">
        <f t="shared" si="42"/>
        <v>1</v>
      </c>
      <c r="D63" s="21">
        <f t="shared" ca="1" si="43"/>
        <v>8</v>
      </c>
      <c r="E63" s="21">
        <f ca="1"/>
        <v>8</v>
      </c>
      <c r="G63" s="21">
        <f ca="1"/>
        <v>-1</v>
      </c>
      <c r="H63" s="21">
        <f ca="1"/>
        <v>-1</v>
      </c>
      <c r="I63" s="21">
        <f ca="1"/>
        <v>-1</v>
      </c>
      <c r="J63" s="21">
        <f ca="1"/>
        <v>0</v>
      </c>
      <c r="K63" s="21">
        <f ca="1"/>
        <v>0</v>
      </c>
      <c r="L63" s="21">
        <f ca="1"/>
        <v>0</v>
      </c>
      <c r="M63" s="21">
        <f ca="1"/>
        <v>0</v>
      </c>
      <c r="N63" s="21">
        <f ca="1"/>
        <v>0</v>
      </c>
      <c r="O63" s="21">
        <f ca="1"/>
        <v>0</v>
      </c>
      <c r="P63" s="21">
        <f ca="1"/>
        <v>0</v>
      </c>
      <c r="Q63" s="21">
        <f ca="1"/>
        <v>0</v>
      </c>
      <c r="R63" s="21">
        <f ca="1"/>
        <v>0</v>
      </c>
      <c r="S63" s="21">
        <f ca="1"/>
        <v>1</v>
      </c>
      <c r="T63" s="21">
        <f ca="1"/>
        <v>1</v>
      </c>
      <c r="U63" s="21">
        <f ca="1"/>
        <v>1</v>
      </c>
      <c r="V63" s="21">
        <f ca="1"/>
        <v>1</v>
      </c>
      <c r="W63" s="21">
        <f ca="1"/>
        <v>0</v>
      </c>
      <c r="X63" s="21">
        <f ca="1"/>
        <v>0</v>
      </c>
      <c r="Y63" s="21">
        <f ca="1"/>
        <v>0</v>
      </c>
      <c r="Z63" s="21">
        <f ca="1"/>
        <v>0</v>
      </c>
      <c r="AA63" s="21">
        <f ca="1"/>
        <v>0</v>
      </c>
      <c r="AB63" s="21">
        <f ca="1"/>
        <v>0</v>
      </c>
      <c r="AC63" s="21">
        <f ca="1"/>
        <v>0</v>
      </c>
      <c r="AD63" s="21">
        <f ca="1"/>
        <v>0</v>
      </c>
      <c r="AE63" s="21" t="str">
        <f ca="1"/>
        <v/>
      </c>
      <c r="AF63" s="21" t="str">
        <f ca="1"/>
        <v/>
      </c>
      <c r="AG63" s="21" t="str">
        <f ca="1"/>
        <v/>
      </c>
      <c r="AH63" s="21" t="str">
        <f ca="1"/>
        <v/>
      </c>
      <c r="AJ63" s="30">
        <f t="shared" ca="1" si="38"/>
        <v>139950</v>
      </c>
      <c r="AL63" s="8">
        <f ca="1">IF(A63,MMULT(ExpandedModelMatrix ThisRow,ExpandedParameters),MMULT(ModelMatrix ThisRow,Parameters))</f>
        <v>11.943143052510328</v>
      </c>
      <c r="AM63" s="37">
        <f ca="1"/>
        <v>153759.20480241886</v>
      </c>
      <c r="AO63" s="31">
        <v>0.50439232902319053</v>
      </c>
      <c r="AP63" s="31" t="b">
        <v>1</v>
      </c>
      <c r="AQ63" s="41">
        <f t="shared" si="44"/>
        <v>4</v>
      </c>
      <c r="AR63" s="41">
        <f t="shared" si="45"/>
        <v>43</v>
      </c>
      <c r="AS63" s="41">
        <v>4</v>
      </c>
      <c r="AV63" s="37">
        <f ca="1"/>
        <v>392.12141589362199</v>
      </c>
      <c r="AW63" s="37">
        <f ca="1"/>
        <v>-35.21665546103489</v>
      </c>
      <c r="AX63" s="37">
        <f ca="1"/>
        <v>-50.024078664327739</v>
      </c>
      <c r="AY63" s="39">
        <f ca="1"/>
        <v>-0.20335989950061903</v>
      </c>
      <c r="BA63" s="19">
        <v>4</v>
      </c>
      <c r="BB63" s="19">
        <v>4</v>
      </c>
      <c r="BC63" t="b">
        <v>1</v>
      </c>
      <c r="BD63" s="42">
        <v>1</v>
      </c>
      <c r="BE63" s="42">
        <f ca="1"/>
        <v>8</v>
      </c>
      <c r="BF63" s="42">
        <f ca="1"/>
        <v>8</v>
      </c>
      <c r="BG63" s="44">
        <f ca="1"/>
        <v>153759.20480241886</v>
      </c>
      <c r="BH63" s="45">
        <f ca="1"/>
        <v>-0.20335989950061903</v>
      </c>
      <c r="BI63">
        <f ca="1"/>
        <v>5.6928004866787951E-2</v>
      </c>
      <c r="BJ63" s="42">
        <v>4</v>
      </c>
      <c r="BK63" s="45">
        <f t="shared" ca="1" si="39"/>
        <v>0.17913290190713485</v>
      </c>
      <c r="BL63" s="45">
        <f t="shared" ca="1" si="40"/>
        <v>-2.6865734455503443E-2</v>
      </c>
      <c r="BM63" s="45" t="str">
        <f t="shared" ca="1" si="41"/>
        <v/>
      </c>
      <c r="BN63" s="42"/>
      <c r="BO63" s="48"/>
    </row>
    <row r="64" spans="1:72" x14ac:dyDescent="0.25">
      <c r="A64" s="19" t="b">
        <f t="shared" si="35"/>
        <v>0</v>
      </c>
      <c r="B64" s="19">
        <v>5</v>
      </c>
      <c r="C64" s="21">
        <f t="shared" si="42"/>
        <v>1</v>
      </c>
      <c r="D64" s="21">
        <f t="shared" ca="1" si="43"/>
        <v>9</v>
      </c>
      <c r="E64" s="21">
        <f ca="1"/>
        <v>9</v>
      </c>
      <c r="G64" s="21">
        <f ca="1"/>
        <v>-1</v>
      </c>
      <c r="H64" s="21">
        <f ca="1"/>
        <v>-1</v>
      </c>
      <c r="I64" s="21">
        <f ca="1"/>
        <v>-1</v>
      </c>
      <c r="J64" s="21">
        <f ca="1"/>
        <v>0</v>
      </c>
      <c r="K64" s="21">
        <f ca="1"/>
        <v>0</v>
      </c>
      <c r="L64" s="21">
        <f ca="1"/>
        <v>0</v>
      </c>
      <c r="M64" s="21">
        <f ca="1"/>
        <v>0</v>
      </c>
      <c r="N64" s="21">
        <f ca="1"/>
        <v>0</v>
      </c>
      <c r="O64" s="21">
        <f ca="1"/>
        <v>0</v>
      </c>
      <c r="P64" s="21">
        <f ca="1"/>
        <v>0</v>
      </c>
      <c r="Q64" s="21">
        <f ca="1"/>
        <v>0</v>
      </c>
      <c r="R64" s="21">
        <f ca="1"/>
        <v>0</v>
      </c>
      <c r="S64" s="21">
        <f ca="1"/>
        <v>1</v>
      </c>
      <c r="T64" s="21">
        <f ca="1"/>
        <v>1</v>
      </c>
      <c r="U64" s="21">
        <f ca="1"/>
        <v>1</v>
      </c>
      <c r="V64" s="21">
        <f ca="1"/>
        <v>1</v>
      </c>
      <c r="W64" s="21">
        <f ca="1"/>
        <v>1</v>
      </c>
      <c r="X64" s="21">
        <f ca="1"/>
        <v>0</v>
      </c>
      <c r="Y64" s="21">
        <f ca="1"/>
        <v>0</v>
      </c>
      <c r="Z64" s="21">
        <f ca="1"/>
        <v>0</v>
      </c>
      <c r="AA64" s="21">
        <f ca="1"/>
        <v>0</v>
      </c>
      <c r="AB64" s="21">
        <f ca="1"/>
        <v>1</v>
      </c>
      <c r="AC64" s="21">
        <f ca="1"/>
        <v>0</v>
      </c>
      <c r="AD64" s="21">
        <f ca="1"/>
        <v>0</v>
      </c>
      <c r="AE64" s="21" t="str">
        <f ca="1"/>
        <v/>
      </c>
      <c r="AF64" s="21" t="str">
        <f ca="1"/>
        <v/>
      </c>
      <c r="AG64" s="21" t="str">
        <f ca="1"/>
        <v/>
      </c>
      <c r="AH64" s="21" t="str">
        <f ca="1"/>
        <v/>
      </c>
      <c r="AJ64" s="30">
        <f t="shared" ca="1" si="38"/>
        <v>227229</v>
      </c>
      <c r="AL64" s="8">
        <f ca="1">IF(A64,MMULT(ExpandedModelMatrix ThisRow,ExpandedParameters),MMULT(ModelMatrix ThisRow,Parameters))</f>
        <v>12.459811138717575</v>
      </c>
      <c r="AM64" s="37">
        <f ca="1"/>
        <v>257766.94422701324</v>
      </c>
      <c r="AO64" s="31">
        <v>0.62355786648526879</v>
      </c>
      <c r="AP64" s="31" t="b">
        <v>1</v>
      </c>
      <c r="AQ64" s="41">
        <f t="shared" si="44"/>
        <v>5</v>
      </c>
      <c r="AR64" s="41">
        <f t="shared" si="45"/>
        <v>43</v>
      </c>
      <c r="AS64" s="41">
        <v>5</v>
      </c>
      <c r="AV64" s="37">
        <f ca="1"/>
        <v>507.70753808370154</v>
      </c>
      <c r="AW64" s="37">
        <f ca="1"/>
        <v>-60.148691788733508</v>
      </c>
      <c r="AX64" s="37">
        <f ca="1"/>
        <v>-98.034078962350307</v>
      </c>
      <c r="AY64" s="39">
        <f ca="1"/>
        <v>-0.39853208650169203</v>
      </c>
      <c r="BA64" s="19">
        <v>5</v>
      </c>
      <c r="BB64" s="19">
        <v>5</v>
      </c>
      <c r="BC64" t="b">
        <v>1</v>
      </c>
      <c r="BD64" s="42">
        <v>1</v>
      </c>
      <c r="BE64" s="42">
        <f ca="1"/>
        <v>9</v>
      </c>
      <c r="BF64" s="42">
        <f ca="1"/>
        <v>9</v>
      </c>
      <c r="BG64" s="44">
        <f ca="1"/>
        <v>257766.94422701324</v>
      </c>
      <c r="BH64" s="45">
        <f ca="1"/>
        <v>-0.39853208650169203</v>
      </c>
      <c r="BI64">
        <f ca="1"/>
        <v>4.5084238198681834E-2</v>
      </c>
      <c r="BJ64" s="42">
        <v>5</v>
      </c>
      <c r="BK64" s="45">
        <f t="shared" ca="1" si="39"/>
        <v>-3.8670048752606816E-2</v>
      </c>
      <c r="BL64" s="45">
        <f t="shared" ca="1" si="40"/>
        <v>2.2618653664754629E-2</v>
      </c>
      <c r="BM64" s="45">
        <f t="shared" ca="1" si="41"/>
        <v>-5.1437543411683717E-2</v>
      </c>
      <c r="BN64" s="42"/>
      <c r="BO64" s="48"/>
    </row>
    <row r="65" spans="1:81" x14ac:dyDescent="0.25">
      <c r="A65" s="19" t="b">
        <f t="shared" si="35"/>
        <v>0</v>
      </c>
      <c r="B65" s="19">
        <v>6</v>
      </c>
      <c r="C65" s="21">
        <f t="shared" si="42"/>
        <v>1</v>
      </c>
      <c r="D65" s="21">
        <f t="shared" ca="1" si="43"/>
        <v>10</v>
      </c>
      <c r="E65" s="21">
        <f ca="1"/>
        <v>10</v>
      </c>
      <c r="G65" s="21">
        <f ca="1"/>
        <v>-1</v>
      </c>
      <c r="H65" s="21">
        <f ca="1"/>
        <v>-1</v>
      </c>
      <c r="I65" s="21">
        <f ca="1"/>
        <v>-1</v>
      </c>
      <c r="J65" s="21">
        <f ca="1"/>
        <v>0</v>
      </c>
      <c r="K65" s="21">
        <f ca="1"/>
        <v>0</v>
      </c>
      <c r="L65" s="21">
        <f ca="1"/>
        <v>0</v>
      </c>
      <c r="M65" s="21">
        <f ca="1"/>
        <v>0</v>
      </c>
      <c r="N65" s="21">
        <f ca="1"/>
        <v>0</v>
      </c>
      <c r="O65" s="21">
        <f ca="1"/>
        <v>0</v>
      </c>
      <c r="P65" s="21">
        <f ca="1"/>
        <v>0</v>
      </c>
      <c r="Q65" s="21">
        <f ca="1"/>
        <v>0</v>
      </c>
      <c r="R65" s="21">
        <f ca="1"/>
        <v>0</v>
      </c>
      <c r="S65" s="21">
        <f ca="1"/>
        <v>1</v>
      </c>
      <c r="T65" s="21">
        <f ca="1"/>
        <v>1</v>
      </c>
      <c r="U65" s="21">
        <f ca="1"/>
        <v>1</v>
      </c>
      <c r="V65" s="21">
        <f ca="1"/>
        <v>1</v>
      </c>
      <c r="W65" s="21">
        <f ca="1"/>
        <v>1</v>
      </c>
      <c r="X65" s="21">
        <f ca="1"/>
        <v>1</v>
      </c>
      <c r="Y65" s="21">
        <f ca="1"/>
        <v>0</v>
      </c>
      <c r="Z65" s="21">
        <f ca="1"/>
        <v>0</v>
      </c>
      <c r="AA65" s="21">
        <f ca="1"/>
        <v>0</v>
      </c>
      <c r="AB65" s="21">
        <f ca="1"/>
        <v>1</v>
      </c>
      <c r="AC65" s="21">
        <f ca="1"/>
        <v>1</v>
      </c>
      <c r="AD65" s="21">
        <f ca="1"/>
        <v>0</v>
      </c>
      <c r="AE65" s="21" t="str">
        <f ca="1"/>
        <v/>
      </c>
      <c r="AF65" s="21" t="str">
        <f ca="1"/>
        <v/>
      </c>
      <c r="AG65" s="21" t="str">
        <f ca="1"/>
        <v/>
      </c>
      <c r="AH65" s="21" t="str">
        <f ca="1"/>
        <v/>
      </c>
      <c r="AJ65" s="30">
        <f t="shared" ca="1" si="38"/>
        <v>67948</v>
      </c>
      <c r="AL65" s="8">
        <f ca="1">IF(A65,MMULT(ExpandedModelMatrix ThisRow,ExpandedParameters),MMULT(ModelMatrix ThisRow,Parameters))</f>
        <v>11.126497985739197</v>
      </c>
      <c r="AM65" s="37">
        <f ca="1"/>
        <v>67947.999999999709</v>
      </c>
      <c r="AO65" s="31">
        <v>0.99999999999999933</v>
      </c>
      <c r="AP65" s="31" t="b">
        <v>0</v>
      </c>
      <c r="AQ65" s="41">
        <f t="shared" si="44"/>
        <v>5</v>
      </c>
      <c r="AR65" s="41">
        <f t="shared" si="45"/>
        <v>44</v>
      </c>
      <c r="AS65" s="41">
        <v>44</v>
      </c>
      <c r="AV65" s="37">
        <f ca="1"/>
        <v>260.66837169092781</v>
      </c>
      <c r="AW65" s="37">
        <f ca="1"/>
        <v>1.1165079318192795E-12</v>
      </c>
      <c r="AX65" s="37" t="str">
        <f ca="1"/>
        <v/>
      </c>
      <c r="AY65" s="39" t="str">
        <f ca="1"/>
        <v/>
      </c>
      <c r="BA65" s="19">
        <v>6</v>
      </c>
      <c r="BB65" s="19">
        <v>7</v>
      </c>
      <c r="BC65" t="b">
        <v>1</v>
      </c>
      <c r="BD65" s="42">
        <v>2</v>
      </c>
      <c r="BE65" s="42">
        <f ca="1"/>
        <v>4</v>
      </c>
      <c r="BF65" s="42">
        <f ca="1"/>
        <v>5</v>
      </c>
      <c r="BG65" s="44">
        <f ca="1"/>
        <v>1328639.4959869718</v>
      </c>
      <c r="BH65" s="45">
        <f ca="1"/>
        <v>-0.72159924121125685</v>
      </c>
      <c r="BI65">
        <f ca="1"/>
        <v>-7.6860193095487667E-2</v>
      </c>
      <c r="BJ65" s="42">
        <v>6</v>
      </c>
      <c r="BK65" s="45">
        <f t="shared" ca="1" si="39"/>
        <v>-4.7349143746492149E-2</v>
      </c>
      <c r="BL65" s="45">
        <f t="shared" ca="1" si="40"/>
        <v>1.9886115205755006E-3</v>
      </c>
      <c r="BM65" s="45">
        <f t="shared" ca="1" si="41"/>
        <v>-0.12083501663385871</v>
      </c>
      <c r="BN65" s="42"/>
      <c r="BO65" s="48"/>
    </row>
    <row r="66" spans="1:81" x14ac:dyDescent="0.25">
      <c r="A66" s="19" t="b">
        <f t="shared" si="35"/>
        <v>0</v>
      </c>
      <c r="B66" s="19">
        <v>7</v>
      </c>
      <c r="C66" s="21">
        <f t="shared" si="42"/>
        <v>2</v>
      </c>
      <c r="D66" s="21">
        <f t="shared" ca="1" si="43"/>
        <v>4</v>
      </c>
      <c r="E66" s="21">
        <f ca="1"/>
        <v>5</v>
      </c>
      <c r="G66" s="21">
        <f ca="1"/>
        <v>0</v>
      </c>
      <c r="H66" s="21">
        <f ca="1"/>
        <v>-1</v>
      </c>
      <c r="I66" s="21">
        <f ca="1"/>
        <v>-1</v>
      </c>
      <c r="J66" s="21">
        <f ca="1"/>
        <v>0</v>
      </c>
      <c r="K66" s="21">
        <f ca="1"/>
        <v>0</v>
      </c>
      <c r="L66" s="21">
        <f ca="1"/>
        <v>0</v>
      </c>
      <c r="M66" s="21">
        <f ca="1"/>
        <v>0</v>
      </c>
      <c r="N66" s="21">
        <f ca="1"/>
        <v>0</v>
      </c>
      <c r="O66" s="21">
        <f ca="1"/>
        <v>0</v>
      </c>
      <c r="P66" s="21">
        <f ca="1"/>
        <v>0</v>
      </c>
      <c r="Q66" s="21">
        <f ca="1"/>
        <v>0</v>
      </c>
      <c r="R66" s="21">
        <f ca="1"/>
        <v>0</v>
      </c>
      <c r="S66" s="21">
        <f ca="1"/>
        <v>0</v>
      </c>
      <c r="T66" s="21">
        <f ca="1"/>
        <v>0</v>
      </c>
      <c r="U66" s="21">
        <f ca="1"/>
        <v>0</v>
      </c>
      <c r="V66" s="21">
        <f ca="1"/>
        <v>0</v>
      </c>
      <c r="W66" s="21">
        <f ca="1"/>
        <v>0</v>
      </c>
      <c r="X66" s="21">
        <f ca="1"/>
        <v>0</v>
      </c>
      <c r="Y66" s="21">
        <f ca="1"/>
        <v>-1</v>
      </c>
      <c r="Z66" s="21">
        <f ca="1"/>
        <v>-1</v>
      </c>
      <c r="AA66" s="21">
        <f ca="1"/>
        <v>-1</v>
      </c>
      <c r="AB66" s="21">
        <f ca="1"/>
        <v>0</v>
      </c>
      <c r="AC66" s="21">
        <f ca="1"/>
        <v>0</v>
      </c>
      <c r="AD66" s="21">
        <f ca="1"/>
        <v>0</v>
      </c>
      <c r="AE66" s="21" t="str">
        <f ca="1"/>
        <v/>
      </c>
      <c r="AF66" s="21" t="str">
        <f ca="1"/>
        <v/>
      </c>
      <c r="AG66" s="21" t="str">
        <f ca="1"/>
        <v/>
      </c>
      <c r="AH66" s="21" t="str">
        <f ca="1"/>
        <v/>
      </c>
      <c r="AJ66" s="30">
        <f t="shared" ca="1" si="38"/>
        <v>1183289</v>
      </c>
      <c r="AL66" s="8">
        <f ca="1">IF(A66,MMULT(ExpandedModelMatrix ThisRow,ExpandedParameters),MMULT(ModelMatrix ThisRow,Parameters))</f>
        <v>14.099666041294359</v>
      </c>
      <c r="AM66" s="37">
        <f ca="1"/>
        <v>1328639.4959869718</v>
      </c>
      <c r="AO66" s="31">
        <v>0.49533151878770504</v>
      </c>
      <c r="AP66" s="31" t="b">
        <v>1</v>
      </c>
      <c r="AQ66" s="41">
        <f t="shared" si="44"/>
        <v>6</v>
      </c>
      <c r="AR66" s="41">
        <f t="shared" si="45"/>
        <v>44</v>
      </c>
      <c r="AS66" s="41">
        <v>6</v>
      </c>
      <c r="AV66" s="37">
        <f ca="1"/>
        <v>1152.6662552477937</v>
      </c>
      <c r="AW66" s="37">
        <f ca="1"/>
        <v>-126.09937640251742</v>
      </c>
      <c r="AX66" s="37">
        <f ca="1"/>
        <v>-177.50469632957916</v>
      </c>
      <c r="AY66" s="39">
        <f ca="1"/>
        <v>-0.72159924121125685</v>
      </c>
      <c r="BA66" s="19">
        <v>7</v>
      </c>
      <c r="BB66" s="19">
        <v>8</v>
      </c>
      <c r="BC66" t="b">
        <v>1</v>
      </c>
      <c r="BD66" s="42">
        <v>2</v>
      </c>
      <c r="BE66" s="42">
        <f ca="1"/>
        <v>5</v>
      </c>
      <c r="BF66" s="42">
        <f ca="1"/>
        <v>6</v>
      </c>
      <c r="BG66" s="44">
        <f ca="1"/>
        <v>606540.82865551568</v>
      </c>
      <c r="BH66" s="45">
        <f ca="1"/>
        <v>-1.1453500965417542</v>
      </c>
      <c r="BI66">
        <f ca="1"/>
        <v>5.3679966001898421E-3</v>
      </c>
      <c r="BJ66" s="42">
        <v>7</v>
      </c>
      <c r="BK66" s="45">
        <f t="shared" ca="1" si="39"/>
        <v>-2.3763305538801349E-2</v>
      </c>
      <c r="BL66" s="45">
        <f t="shared" ca="1" si="40"/>
        <v>-2.1115820811080377E-2</v>
      </c>
      <c r="BM66" s="45">
        <f t="shared" ca="1" si="41"/>
        <v>0.13231024256439156</v>
      </c>
      <c r="BN66" s="42"/>
      <c r="BO66" s="48"/>
    </row>
    <row r="67" spans="1:81" x14ac:dyDescent="0.25">
      <c r="A67" s="19" t="b">
        <f t="shared" si="35"/>
        <v>0</v>
      </c>
      <c r="B67" s="19">
        <v>8</v>
      </c>
      <c r="C67" s="21">
        <f t="shared" si="42"/>
        <v>2</v>
      </c>
      <c r="D67" s="21">
        <f t="shared" ca="1" si="43"/>
        <v>5</v>
      </c>
      <c r="E67" s="21">
        <f ca="1"/>
        <v>6</v>
      </c>
      <c r="G67" s="21">
        <f ca="1"/>
        <v>0</v>
      </c>
      <c r="H67" s="21">
        <f ca="1"/>
        <v>-1</v>
      </c>
      <c r="I67" s="21">
        <f ca="1"/>
        <v>-1</v>
      </c>
      <c r="J67" s="21">
        <f ca="1"/>
        <v>0</v>
      </c>
      <c r="K67" s="21">
        <f ca="1"/>
        <v>0</v>
      </c>
      <c r="L67" s="21">
        <f ca="1"/>
        <v>0</v>
      </c>
      <c r="M67" s="21">
        <f ca="1"/>
        <v>0</v>
      </c>
      <c r="N67" s="21">
        <f ca="1"/>
        <v>0</v>
      </c>
      <c r="O67" s="21">
        <f ca="1"/>
        <v>0</v>
      </c>
      <c r="P67" s="21">
        <f ca="1"/>
        <v>0</v>
      </c>
      <c r="Q67" s="21">
        <f ca="1"/>
        <v>0</v>
      </c>
      <c r="R67" s="21">
        <f ca="1"/>
        <v>0</v>
      </c>
      <c r="S67" s="21">
        <f ca="1"/>
        <v>1</v>
      </c>
      <c r="T67" s="21">
        <f ca="1"/>
        <v>0</v>
      </c>
      <c r="U67" s="21">
        <f ca="1"/>
        <v>0</v>
      </c>
      <c r="V67" s="21">
        <f ca="1"/>
        <v>0</v>
      </c>
      <c r="W67" s="21">
        <f ca="1"/>
        <v>0</v>
      </c>
      <c r="X67" s="21">
        <f ca="1"/>
        <v>0</v>
      </c>
      <c r="Y67" s="21">
        <f ca="1"/>
        <v>0</v>
      </c>
      <c r="Z67" s="21">
        <f ca="1"/>
        <v>-1</v>
      </c>
      <c r="AA67" s="21">
        <f ca="1"/>
        <v>-1</v>
      </c>
      <c r="AB67" s="21">
        <f ca="1"/>
        <v>0</v>
      </c>
      <c r="AC67" s="21">
        <f ca="1"/>
        <v>0</v>
      </c>
      <c r="AD67" s="21">
        <f ca="1"/>
        <v>0</v>
      </c>
      <c r="AE67" s="21" t="str">
        <f ca="1"/>
        <v/>
      </c>
      <c r="AF67" s="21" t="str">
        <f ca="1"/>
        <v/>
      </c>
      <c r="AG67" s="21" t="str">
        <f ca="1"/>
        <v/>
      </c>
      <c r="AH67" s="21" t="str">
        <f ca="1"/>
        <v/>
      </c>
      <c r="AJ67" s="30">
        <f t="shared" ca="1" si="38"/>
        <v>445745</v>
      </c>
      <c r="AL67" s="8">
        <f ca="1">IF(A67,MMULT(ExpandedModelMatrix ThisRow,ExpandedParameters),MMULT(ModelMatrix ThisRow,Parameters))</f>
        <v>13.315527323576161</v>
      </c>
      <c r="AM67" s="37">
        <f ca="1"/>
        <v>606540.82865551568</v>
      </c>
      <c r="AO67" s="31">
        <v>0.46298620464898016</v>
      </c>
      <c r="AP67" s="31" t="b">
        <v>1</v>
      </c>
      <c r="AQ67" s="41">
        <f t="shared" si="44"/>
        <v>7</v>
      </c>
      <c r="AR67" s="41">
        <f t="shared" si="45"/>
        <v>44</v>
      </c>
      <c r="AS67" s="41">
        <v>7</v>
      </c>
      <c r="AV67" s="37">
        <f ca="1"/>
        <v>778.80731163460177</v>
      </c>
      <c r="AW67" s="37">
        <f ca="1"/>
        <v>-206.46420013447093</v>
      </c>
      <c r="AX67" s="37">
        <f ca="1"/>
        <v>-281.74228777795827</v>
      </c>
      <c r="AY67" s="39">
        <f ca="1"/>
        <v>-1.1453500965417542</v>
      </c>
      <c r="BA67" s="19">
        <v>8</v>
      </c>
      <c r="BB67" s="19">
        <v>9</v>
      </c>
      <c r="BC67" t="b">
        <v>1</v>
      </c>
      <c r="BD67" s="42">
        <v>2</v>
      </c>
      <c r="BE67" s="42">
        <f ca="1"/>
        <v>6</v>
      </c>
      <c r="BF67" s="42">
        <f ca="1"/>
        <v>7</v>
      </c>
      <c r="BG67" s="44">
        <f ca="1"/>
        <v>474869.86858258204</v>
      </c>
      <c r="BH67" s="45">
        <f ca="1"/>
        <v>-1.230497447177668</v>
      </c>
      <c r="BI67">
        <f ca="1"/>
        <v>2.0361882023494961E-2</v>
      </c>
      <c r="BJ67" s="42">
        <v>8</v>
      </c>
      <c r="BK67" s="45">
        <f t="shared" ca="1" si="39"/>
        <v>3.4569176961780988E-2</v>
      </c>
      <c r="BL67" s="45">
        <f t="shared" ca="1" si="40"/>
        <v>1.4540487597949292E-2</v>
      </c>
      <c r="BM67" s="45">
        <f t="shared" ca="1" si="41"/>
        <v>4.8236980647693391E-2</v>
      </c>
      <c r="BN67" s="42"/>
      <c r="BO67" s="48"/>
    </row>
    <row r="68" spans="1:81" x14ac:dyDescent="0.25">
      <c r="A68" s="19" t="b">
        <f t="shared" si="35"/>
        <v>0</v>
      </c>
      <c r="B68" s="19">
        <v>9</v>
      </c>
      <c r="C68" s="21">
        <f t="shared" si="42"/>
        <v>2</v>
      </c>
      <c r="D68" s="21">
        <f t="shared" ca="1" si="43"/>
        <v>6</v>
      </c>
      <c r="E68" s="21">
        <f ca="1"/>
        <v>7</v>
      </c>
      <c r="G68" s="21">
        <f ca="1"/>
        <v>0</v>
      </c>
      <c r="H68" s="21">
        <f ca="1"/>
        <v>-1</v>
      </c>
      <c r="I68" s="21">
        <f ca="1"/>
        <v>-1</v>
      </c>
      <c r="J68" s="21">
        <f ca="1"/>
        <v>0</v>
      </c>
      <c r="K68" s="21">
        <f ca="1"/>
        <v>0</v>
      </c>
      <c r="L68" s="21">
        <f ca="1"/>
        <v>0</v>
      </c>
      <c r="M68" s="21">
        <f ca="1"/>
        <v>0</v>
      </c>
      <c r="N68" s="21">
        <f ca="1"/>
        <v>0</v>
      </c>
      <c r="O68" s="21">
        <f ca="1"/>
        <v>0</v>
      </c>
      <c r="P68" s="21">
        <f ca="1"/>
        <v>0</v>
      </c>
      <c r="Q68" s="21">
        <f ca="1"/>
        <v>0</v>
      </c>
      <c r="R68" s="21">
        <f ca="1"/>
        <v>0</v>
      </c>
      <c r="S68" s="21">
        <f ca="1"/>
        <v>1</v>
      </c>
      <c r="T68" s="21">
        <f ca="1"/>
        <v>1</v>
      </c>
      <c r="U68" s="21">
        <f ca="1"/>
        <v>0</v>
      </c>
      <c r="V68" s="21">
        <f ca="1"/>
        <v>0</v>
      </c>
      <c r="W68" s="21">
        <f ca="1"/>
        <v>0</v>
      </c>
      <c r="X68" s="21">
        <f ca="1"/>
        <v>0</v>
      </c>
      <c r="Y68" s="21">
        <f ca="1"/>
        <v>0</v>
      </c>
      <c r="Z68" s="21">
        <f ca="1"/>
        <v>0</v>
      </c>
      <c r="AA68" s="21">
        <f ca="1"/>
        <v>-1</v>
      </c>
      <c r="AB68" s="21">
        <f ca="1"/>
        <v>0</v>
      </c>
      <c r="AC68" s="21">
        <f ca="1"/>
        <v>0</v>
      </c>
      <c r="AD68" s="21">
        <f ca="1"/>
        <v>0</v>
      </c>
      <c r="AE68" s="21" t="str">
        <f ca="1"/>
        <v/>
      </c>
      <c r="AF68" s="21" t="str">
        <f ca="1"/>
        <v/>
      </c>
      <c r="AG68" s="21" t="str">
        <f ca="1"/>
        <v/>
      </c>
      <c r="AH68" s="21" t="str">
        <f ca="1"/>
        <v/>
      </c>
      <c r="AJ68" s="30">
        <f t="shared" ca="1" si="38"/>
        <v>320996</v>
      </c>
      <c r="AL68" s="8">
        <f ca="1">IF(A68,MMULT(ExpandedModelMatrix ThisRow,ExpandedParameters),MMULT(ModelMatrix ThisRow,Parameters))</f>
        <v>13.070796084603867</v>
      </c>
      <c r="AM68" s="37">
        <f ca="1"/>
        <v>474869.86858258204</v>
      </c>
      <c r="AO68" s="31">
        <v>0.45579047654312371</v>
      </c>
      <c r="AP68" s="31" t="b">
        <v>1</v>
      </c>
      <c r="AQ68" s="41">
        <f t="shared" si="44"/>
        <v>8</v>
      </c>
      <c r="AR68" s="41">
        <f t="shared" si="45"/>
        <v>44</v>
      </c>
      <c r="AS68" s="41">
        <v>8</v>
      </c>
      <c r="AV68" s="37">
        <f ca="1"/>
        <v>689.10802388492186</v>
      </c>
      <c r="AW68" s="37">
        <f ca="1"/>
        <v>-223.29426337992885</v>
      </c>
      <c r="AX68" s="37">
        <f ca="1"/>
        <v>-302.68750744382993</v>
      </c>
      <c r="AY68" s="39">
        <f ca="1"/>
        <v>-1.230497447177668</v>
      </c>
      <c r="BA68" s="19">
        <v>9</v>
      </c>
      <c r="BB68" s="19">
        <v>10</v>
      </c>
      <c r="BC68" t="b">
        <v>1</v>
      </c>
      <c r="BD68" s="42">
        <v>2</v>
      </c>
      <c r="BE68" s="42">
        <f ca="1"/>
        <v>7</v>
      </c>
      <c r="BF68" s="42">
        <f ca="1"/>
        <v>8</v>
      </c>
      <c r="BG68" s="44">
        <f ca="1"/>
        <v>319706.64761185541</v>
      </c>
      <c r="BH68" s="45">
        <f ca="1"/>
        <v>2.0448025385900701</v>
      </c>
      <c r="BI68">
        <f ca="1"/>
        <v>3.8030922758501222E-2</v>
      </c>
      <c r="BJ68" s="42">
        <v>9</v>
      </c>
      <c r="BK68" s="45">
        <f t="shared" ca="1" si="39"/>
        <v>3.5195081144942337E-3</v>
      </c>
      <c r="BL68" s="45">
        <f t="shared" ca="1" si="40"/>
        <v>3.5927151450613454E-2</v>
      </c>
      <c r="BM68" s="45">
        <f t="shared" ca="1" si="41"/>
        <v>-4.3885998243212952E-2</v>
      </c>
      <c r="BN68" s="42"/>
      <c r="BO68" s="48"/>
    </row>
    <row r="69" spans="1:81" x14ac:dyDescent="0.25">
      <c r="A69" s="19" t="b">
        <f t="shared" si="35"/>
        <v>0</v>
      </c>
      <c r="B69" s="19">
        <v>10</v>
      </c>
      <c r="C69" s="21">
        <f t="shared" si="42"/>
        <v>2</v>
      </c>
      <c r="D69" s="21">
        <f t="shared" ca="1" si="43"/>
        <v>7</v>
      </c>
      <c r="E69" s="21">
        <f ca="1"/>
        <v>8</v>
      </c>
      <c r="G69" s="21">
        <f ca="1"/>
        <v>0</v>
      </c>
      <c r="H69" s="21">
        <f ca="1"/>
        <v>-1</v>
      </c>
      <c r="I69" s="21">
        <f ca="1"/>
        <v>-1</v>
      </c>
      <c r="J69" s="21">
        <f ca="1"/>
        <v>0</v>
      </c>
      <c r="K69" s="21">
        <f ca="1"/>
        <v>0</v>
      </c>
      <c r="L69" s="21">
        <f ca="1"/>
        <v>0</v>
      </c>
      <c r="M69" s="21">
        <f ca="1"/>
        <v>0</v>
      </c>
      <c r="N69" s="21">
        <f ca="1"/>
        <v>0</v>
      </c>
      <c r="O69" s="21">
        <f ca="1"/>
        <v>0</v>
      </c>
      <c r="P69" s="21">
        <f ca="1"/>
        <v>0</v>
      </c>
      <c r="Q69" s="21">
        <f ca="1"/>
        <v>0</v>
      </c>
      <c r="R69" s="21">
        <f ca="1"/>
        <v>0</v>
      </c>
      <c r="S69" s="21">
        <f ca="1"/>
        <v>1</v>
      </c>
      <c r="T69" s="21">
        <f ca="1"/>
        <v>1</v>
      </c>
      <c r="U69" s="21">
        <f ca="1"/>
        <v>1</v>
      </c>
      <c r="V69" s="21">
        <f ca="1"/>
        <v>0</v>
      </c>
      <c r="W69" s="21">
        <f ca="1"/>
        <v>0</v>
      </c>
      <c r="X69" s="21">
        <f ca="1"/>
        <v>0</v>
      </c>
      <c r="Y69" s="21">
        <f ca="1"/>
        <v>0</v>
      </c>
      <c r="Z69" s="21">
        <f ca="1"/>
        <v>0</v>
      </c>
      <c r="AA69" s="21">
        <f ca="1"/>
        <v>0</v>
      </c>
      <c r="AB69" s="21">
        <f ca="1"/>
        <v>0</v>
      </c>
      <c r="AC69" s="21">
        <f ca="1"/>
        <v>0</v>
      </c>
      <c r="AD69" s="21">
        <f ca="1"/>
        <v>0</v>
      </c>
      <c r="AE69" s="21" t="str">
        <f ca="1"/>
        <v/>
      </c>
      <c r="AF69" s="21" t="str">
        <f ca="1"/>
        <v/>
      </c>
      <c r="AG69" s="21" t="str">
        <f ca="1"/>
        <v/>
      </c>
      <c r="AH69" s="21" t="str">
        <f ca="1"/>
        <v/>
      </c>
      <c r="AJ69" s="30">
        <f t="shared" ca="1" si="38"/>
        <v>527804</v>
      </c>
      <c r="AL69" s="8">
        <f ca="1">IF(A69,MMULT(ExpandedModelMatrix ThisRow,ExpandedParameters),MMULT(ModelMatrix ThisRow,Parameters))</f>
        <v>12.675159128112504</v>
      </c>
      <c r="AM69" s="37">
        <f ca="1"/>
        <v>319706.64761185541</v>
      </c>
      <c r="AO69" s="31">
        <v>0.46463357474971045</v>
      </c>
      <c r="AP69" s="31" t="b">
        <v>1</v>
      </c>
      <c r="AQ69" s="41">
        <f t="shared" si="44"/>
        <v>9</v>
      </c>
      <c r="AR69" s="41">
        <f t="shared" si="45"/>
        <v>44</v>
      </c>
      <c r="AS69" s="41">
        <v>9</v>
      </c>
      <c r="AV69" s="37">
        <f ca="1"/>
        <v>565.42607616898556</v>
      </c>
      <c r="AW69" s="37">
        <f ca="1"/>
        <v>368.03635551812039</v>
      </c>
      <c r="AX69" s="37">
        <f ca="1"/>
        <v>502.99672302471487</v>
      </c>
      <c r="AY69" s="39">
        <f ca="1"/>
        <v>2.0448025385900701</v>
      </c>
      <c r="BA69" s="19">
        <v>10</v>
      </c>
      <c r="BB69" s="19">
        <v>11</v>
      </c>
      <c r="BC69" t="b">
        <v>1</v>
      </c>
      <c r="BD69" s="42">
        <v>2</v>
      </c>
      <c r="BE69" s="42">
        <f ca="1"/>
        <v>8</v>
      </c>
      <c r="BF69" s="42">
        <f ca="1"/>
        <v>9</v>
      </c>
      <c r="BG69" s="44">
        <f ca="1"/>
        <v>263196.95452919928</v>
      </c>
      <c r="BH69" s="45">
        <f ca="1"/>
        <v>3.4123930798152527E-2</v>
      </c>
      <c r="BI69">
        <f ca="1"/>
        <v>4.4465901761602269E-2</v>
      </c>
      <c r="BJ69" s="42">
        <v>10</v>
      </c>
      <c r="BK69" s="45" t="str">
        <f t="shared" si="39"/>
        <v/>
      </c>
      <c r="BL69" s="45" t="str">
        <f t="shared" ca="1" si="40"/>
        <v/>
      </c>
      <c r="BM69" s="45">
        <f t="shared" ca="1" si="41"/>
        <v>9.5790633270607783E-3</v>
      </c>
      <c r="BN69" s="42"/>
      <c r="BO69" s="48"/>
    </row>
    <row r="70" spans="1:81" x14ac:dyDescent="0.25">
      <c r="A70" s="19" t="b">
        <f t="shared" si="35"/>
        <v>0</v>
      </c>
      <c r="B70" s="19">
        <v>11</v>
      </c>
      <c r="C70" s="21">
        <f t="shared" si="42"/>
        <v>2</v>
      </c>
      <c r="D70" s="21">
        <f t="shared" ca="1" si="43"/>
        <v>8</v>
      </c>
      <c r="E70" s="21">
        <f ca="1"/>
        <v>9</v>
      </c>
      <c r="G70" s="21">
        <f ca="1"/>
        <v>0</v>
      </c>
      <c r="H70" s="21">
        <f ca="1"/>
        <v>-1</v>
      </c>
      <c r="I70" s="21">
        <f ca="1"/>
        <v>-1</v>
      </c>
      <c r="J70" s="21">
        <f ca="1"/>
        <v>0</v>
      </c>
      <c r="K70" s="21">
        <f ca="1"/>
        <v>0</v>
      </c>
      <c r="L70" s="21">
        <f ca="1"/>
        <v>0</v>
      </c>
      <c r="M70" s="21">
        <f ca="1"/>
        <v>0</v>
      </c>
      <c r="N70" s="21">
        <f ca="1"/>
        <v>0</v>
      </c>
      <c r="O70" s="21">
        <f ca="1"/>
        <v>0</v>
      </c>
      <c r="P70" s="21">
        <f ca="1"/>
        <v>0</v>
      </c>
      <c r="Q70" s="21">
        <f ca="1"/>
        <v>0</v>
      </c>
      <c r="R70" s="21">
        <f ca="1"/>
        <v>0</v>
      </c>
      <c r="S70" s="21">
        <f ca="1"/>
        <v>1</v>
      </c>
      <c r="T70" s="21">
        <f ca="1"/>
        <v>1</v>
      </c>
      <c r="U70" s="21">
        <f ca="1"/>
        <v>1</v>
      </c>
      <c r="V70" s="21">
        <f ca="1"/>
        <v>1</v>
      </c>
      <c r="W70" s="21">
        <f ca="1"/>
        <v>0</v>
      </c>
      <c r="X70" s="21">
        <f ca="1"/>
        <v>0</v>
      </c>
      <c r="Y70" s="21">
        <f ca="1"/>
        <v>0</v>
      </c>
      <c r="Z70" s="21">
        <f ca="1"/>
        <v>0</v>
      </c>
      <c r="AA70" s="21">
        <f ca="1"/>
        <v>0</v>
      </c>
      <c r="AB70" s="21">
        <f ca="1"/>
        <v>1</v>
      </c>
      <c r="AC70" s="21">
        <f ca="1"/>
        <v>0</v>
      </c>
      <c r="AD70" s="21">
        <f ca="1"/>
        <v>0</v>
      </c>
      <c r="AE70" s="21" t="str">
        <f ca="1"/>
        <v/>
      </c>
      <c r="AF70" s="21" t="str">
        <f ca="1"/>
        <v/>
      </c>
      <c r="AG70" s="21" t="str">
        <f ca="1"/>
        <v/>
      </c>
      <c r="AH70" s="21" t="str">
        <f ca="1"/>
        <v/>
      </c>
      <c r="AJ70" s="30">
        <f t="shared" ca="1" si="38"/>
        <v>266172</v>
      </c>
      <c r="AL70" s="8">
        <f ca="1">IF(A70,MMULT(ExpandedModelMatrix ThisRow,ExpandedParameters),MMULT(ModelMatrix ThisRow,Parameters))</f>
        <v>12.480657907428663</v>
      </c>
      <c r="AM70" s="37">
        <f ca="1"/>
        <v>263196.95452919928</v>
      </c>
      <c r="AO70" s="31">
        <v>0.5227337865889542</v>
      </c>
      <c r="AP70" s="31" t="b">
        <v>1</v>
      </c>
      <c r="AQ70" s="41">
        <f t="shared" si="44"/>
        <v>10</v>
      </c>
      <c r="AR70" s="41">
        <f t="shared" si="45"/>
        <v>44</v>
      </c>
      <c r="AS70" s="41">
        <v>10</v>
      </c>
      <c r="AV70" s="37">
        <f ca="1"/>
        <v>513.02724540632278</v>
      </c>
      <c r="AW70" s="37">
        <f ca="1"/>
        <v>5.7990009252714252</v>
      </c>
      <c r="AX70" s="37">
        <f ca="1"/>
        <v>8.3940747550264287</v>
      </c>
      <c r="AY70" s="39">
        <f ca="1"/>
        <v>3.4123930798152527E-2</v>
      </c>
      <c r="BA70" s="19">
        <v>11</v>
      </c>
      <c r="BB70" s="19">
        <v>12</v>
      </c>
      <c r="BC70" t="b">
        <v>1</v>
      </c>
      <c r="BD70" s="42">
        <v>2</v>
      </c>
      <c r="BE70" s="42">
        <f ca="1"/>
        <v>9</v>
      </c>
      <c r="BF70" s="42">
        <f ca="1"/>
        <v>10</v>
      </c>
      <c r="BG70" s="44">
        <f ca="1"/>
        <v>382503.52957086591</v>
      </c>
      <c r="BH70" s="45">
        <f ca="1"/>
        <v>0.47038638940291894</v>
      </c>
      <c r="BI70" s="42">
        <f ca="1"/>
        <v>3.0879997053146938E-2</v>
      </c>
      <c r="BJ70" s="42"/>
      <c r="BK70" s="42"/>
      <c r="BL70" s="42"/>
      <c r="BM70" s="42"/>
      <c r="BN70" s="42"/>
      <c r="BO70" s="48"/>
    </row>
    <row r="71" spans="1:81" x14ac:dyDescent="0.25">
      <c r="A71" s="19" t="b">
        <f t="shared" si="35"/>
        <v>0</v>
      </c>
      <c r="B71" s="19">
        <v>12</v>
      </c>
      <c r="C71" s="21">
        <f t="shared" si="42"/>
        <v>2</v>
      </c>
      <c r="D71" s="21">
        <f t="shared" ca="1" si="43"/>
        <v>9</v>
      </c>
      <c r="E71" s="21">
        <f ca="1"/>
        <v>10</v>
      </c>
      <c r="G71" s="21">
        <f ca="1"/>
        <v>0</v>
      </c>
      <c r="H71" s="21">
        <f ca="1"/>
        <v>-1</v>
      </c>
      <c r="I71" s="21">
        <f ca="1"/>
        <v>-1</v>
      </c>
      <c r="J71" s="21">
        <f ca="1"/>
        <v>0</v>
      </c>
      <c r="K71" s="21">
        <f ca="1"/>
        <v>0</v>
      </c>
      <c r="L71" s="21">
        <f ca="1"/>
        <v>0</v>
      </c>
      <c r="M71" s="21">
        <f ca="1"/>
        <v>0</v>
      </c>
      <c r="N71" s="21">
        <f ca="1"/>
        <v>0</v>
      </c>
      <c r="O71" s="21">
        <f ca="1"/>
        <v>0</v>
      </c>
      <c r="P71" s="21">
        <f ca="1"/>
        <v>0</v>
      </c>
      <c r="Q71" s="21">
        <f ca="1"/>
        <v>0</v>
      </c>
      <c r="R71" s="21">
        <f ca="1"/>
        <v>0</v>
      </c>
      <c r="S71" s="21">
        <f ca="1"/>
        <v>1</v>
      </c>
      <c r="T71" s="21">
        <f ca="1"/>
        <v>1</v>
      </c>
      <c r="U71" s="21">
        <f ca="1"/>
        <v>1</v>
      </c>
      <c r="V71" s="21">
        <f ca="1"/>
        <v>1</v>
      </c>
      <c r="W71" s="21">
        <f ca="1"/>
        <v>1</v>
      </c>
      <c r="X71" s="21">
        <f ca="1"/>
        <v>0</v>
      </c>
      <c r="Y71" s="21">
        <f ca="1"/>
        <v>0</v>
      </c>
      <c r="Z71" s="21">
        <f ca="1"/>
        <v>0</v>
      </c>
      <c r="AA71" s="21">
        <f ca="1"/>
        <v>0</v>
      </c>
      <c r="AB71" s="21">
        <f ca="1"/>
        <v>1</v>
      </c>
      <c r="AC71" s="21">
        <f ca="1"/>
        <v>1</v>
      </c>
      <c r="AD71" s="21">
        <f ca="1"/>
        <v>0</v>
      </c>
      <c r="AE71" s="21" t="str">
        <f ca="1"/>
        <v/>
      </c>
      <c r="AF71" s="21" t="str">
        <f ca="1"/>
        <v/>
      </c>
      <c r="AG71" s="21" t="str">
        <f ca="1"/>
        <v/>
      </c>
      <c r="AH71" s="21" t="str">
        <f ca="1"/>
        <v/>
      </c>
      <c r="AJ71" s="30">
        <f t="shared" ca="1" si="38"/>
        <v>425046</v>
      </c>
      <c r="AL71" s="8">
        <f ca="1">IF(A71,MMULT(ExpandedModelMatrix ThisRow,ExpandedParameters),MMULT(ModelMatrix ThisRow,Parameters))</f>
        <v>12.854493159842404</v>
      </c>
      <c r="AM71" s="37">
        <f ca="1"/>
        <v>382503.52957086591</v>
      </c>
      <c r="AO71" s="31">
        <v>0.64659482041846472</v>
      </c>
      <c r="AP71" s="31" t="b">
        <v>1</v>
      </c>
      <c r="AQ71" s="41">
        <f t="shared" si="44"/>
        <v>11</v>
      </c>
      <c r="AR71" s="41">
        <f t="shared" si="45"/>
        <v>44</v>
      </c>
      <c r="AS71" s="41">
        <v>11</v>
      </c>
      <c r="AV71" s="37">
        <f ca="1"/>
        <v>618.46869732498658</v>
      </c>
      <c r="AW71" s="37">
        <f ca="1"/>
        <v>68.78678033850322</v>
      </c>
      <c r="AX71" s="37">
        <f ca="1"/>
        <v>115.70936946715538</v>
      </c>
      <c r="AY71" s="39">
        <f ca="1"/>
        <v>0.47038638940291894</v>
      </c>
      <c r="BA71" s="19">
        <v>12</v>
      </c>
      <c r="BB71" s="19">
        <v>13</v>
      </c>
      <c r="BC71" t="b">
        <v>1</v>
      </c>
      <c r="BD71" s="42">
        <v>3</v>
      </c>
      <c r="BE71" s="42">
        <f ca="1"/>
        <v>3</v>
      </c>
      <c r="BF71" s="42">
        <f ca="1"/>
        <v>5</v>
      </c>
      <c r="BG71" s="44">
        <f ca="1"/>
        <v>1103490.7317955801</v>
      </c>
      <c r="BH71" s="45">
        <f ca="1"/>
        <v>-0.95110875731153643</v>
      </c>
      <c r="BI71" s="42">
        <f ca="1"/>
        <v>-5.1221625778787361E-2</v>
      </c>
      <c r="BJ71" s="42"/>
      <c r="BK71" s="42"/>
      <c r="BL71" s="42"/>
      <c r="BM71" s="42"/>
      <c r="BN71" s="42"/>
      <c r="BO71" s="48"/>
    </row>
    <row r="72" spans="1:81" x14ac:dyDescent="0.25">
      <c r="A72" s="19" t="b">
        <f t="shared" si="35"/>
        <v>0</v>
      </c>
      <c r="B72" s="19">
        <v>13</v>
      </c>
      <c r="C72" s="21">
        <f t="shared" si="42"/>
        <v>3</v>
      </c>
      <c r="D72" s="21">
        <f t="shared" ca="1" si="43"/>
        <v>3</v>
      </c>
      <c r="E72" s="21">
        <f ca="1"/>
        <v>5</v>
      </c>
      <c r="G72" s="21">
        <f ca="1"/>
        <v>0</v>
      </c>
      <c r="H72" s="21">
        <f ca="1"/>
        <v>0</v>
      </c>
      <c r="I72" s="21">
        <f ca="1"/>
        <v>-1</v>
      </c>
      <c r="J72" s="21">
        <f ca="1"/>
        <v>0</v>
      </c>
      <c r="K72" s="21">
        <f ca="1"/>
        <v>0</v>
      </c>
      <c r="L72" s="21">
        <f ca="1"/>
        <v>0</v>
      </c>
      <c r="M72" s="21">
        <f ca="1"/>
        <v>0</v>
      </c>
      <c r="N72" s="21">
        <f ca="1"/>
        <v>0</v>
      </c>
      <c r="O72" s="21">
        <f ca="1"/>
        <v>0</v>
      </c>
      <c r="P72" s="21">
        <f ca="1"/>
        <v>0</v>
      </c>
      <c r="Q72" s="21">
        <f ca="1"/>
        <v>0</v>
      </c>
      <c r="R72" s="21">
        <f ca="1"/>
        <v>-1</v>
      </c>
      <c r="S72" s="21">
        <f ca="1"/>
        <v>0</v>
      </c>
      <c r="T72" s="21">
        <f ca="1"/>
        <v>0</v>
      </c>
      <c r="U72" s="21">
        <f ca="1"/>
        <v>0</v>
      </c>
      <c r="V72" s="21">
        <f ca="1"/>
        <v>0</v>
      </c>
      <c r="W72" s="21">
        <f ca="1"/>
        <v>0</v>
      </c>
      <c r="X72" s="21">
        <f ca="1"/>
        <v>0</v>
      </c>
      <c r="Y72" s="21">
        <f ca="1"/>
        <v>-1</v>
      </c>
      <c r="Z72" s="21">
        <f ca="1"/>
        <v>-1</v>
      </c>
      <c r="AA72" s="21">
        <f ca="1"/>
        <v>-1</v>
      </c>
      <c r="AB72" s="21">
        <f ca="1"/>
        <v>0</v>
      </c>
      <c r="AC72" s="21">
        <f ca="1"/>
        <v>0</v>
      </c>
      <c r="AD72" s="21">
        <f ca="1"/>
        <v>0</v>
      </c>
      <c r="AE72" s="21" t="str">
        <f ca="1"/>
        <v/>
      </c>
      <c r="AF72" s="21" t="str">
        <f ca="1"/>
        <v/>
      </c>
      <c r="AG72" s="21" t="str">
        <f ca="1"/>
        <v/>
      </c>
      <c r="AH72" s="21" t="str">
        <f ca="1"/>
        <v/>
      </c>
      <c r="AJ72" s="30">
        <f t="shared" ca="1" si="38"/>
        <v>926219</v>
      </c>
      <c r="AL72" s="8">
        <f ca="1">IF(A72,MMULT(ExpandedModelMatrix ThisRow,ExpandedParameters),MMULT(ModelMatrix ThisRow,Parameters))</f>
        <v>13.913989105727101</v>
      </c>
      <c r="AM72" s="37">
        <f ca="1"/>
        <v>1103490.7317955801</v>
      </c>
      <c r="AO72" s="31">
        <v>0.47973769110546349</v>
      </c>
      <c r="AP72" s="31" t="b">
        <v>1</v>
      </c>
      <c r="AQ72" s="41">
        <f t="shared" si="44"/>
        <v>12</v>
      </c>
      <c r="AR72" s="41">
        <f t="shared" si="45"/>
        <v>44</v>
      </c>
      <c r="AS72" s="41">
        <v>12</v>
      </c>
      <c r="AV72" s="37">
        <f ca="1"/>
        <v>1050.4716711056897</v>
      </c>
      <c r="AW72" s="37">
        <f ca="1"/>
        <v>-168.75441448981687</v>
      </c>
      <c r="AX72" s="37">
        <f ca="1"/>
        <v>-233.96126478680949</v>
      </c>
      <c r="AY72" s="39">
        <f ca="1"/>
        <v>-0.95110875731153643</v>
      </c>
      <c r="BA72" s="19">
        <v>13</v>
      </c>
      <c r="BB72" s="19">
        <v>14</v>
      </c>
      <c r="BC72" t="b">
        <v>1</v>
      </c>
      <c r="BD72" s="42">
        <v>3</v>
      </c>
      <c r="BE72" s="42">
        <f ca="1"/>
        <v>4</v>
      </c>
      <c r="BF72" s="42">
        <f ca="1"/>
        <v>6</v>
      </c>
      <c r="BG72" s="44">
        <f ca="1"/>
        <v>1058835.2165090037</v>
      </c>
      <c r="BH72" s="45">
        <f ca="1"/>
        <v>-0.22970273917254003</v>
      </c>
      <c r="BI72" s="42">
        <f ca="1"/>
        <v>-4.6136528204085217E-2</v>
      </c>
      <c r="BJ72" s="42"/>
      <c r="BK72" s="42"/>
      <c r="BL72" s="42"/>
      <c r="BM72" s="42"/>
      <c r="BN72" s="42"/>
      <c r="BO72" s="48"/>
    </row>
    <row r="73" spans="1:81" x14ac:dyDescent="0.25">
      <c r="A73" s="19" t="b">
        <f t="shared" si="35"/>
        <v>0</v>
      </c>
      <c r="B73" s="19">
        <v>14</v>
      </c>
      <c r="C73" s="21">
        <f t="shared" si="42"/>
        <v>3</v>
      </c>
      <c r="D73" s="21">
        <f t="shared" ca="1" si="43"/>
        <v>4</v>
      </c>
      <c r="E73" s="21">
        <f ca="1"/>
        <v>6</v>
      </c>
      <c r="G73" s="21">
        <f ca="1"/>
        <v>0</v>
      </c>
      <c r="H73" s="21">
        <f ca="1"/>
        <v>0</v>
      </c>
      <c r="I73" s="21">
        <f ca="1"/>
        <v>-1</v>
      </c>
      <c r="J73" s="21">
        <f ca="1"/>
        <v>0</v>
      </c>
      <c r="K73" s="21">
        <f ca="1"/>
        <v>0</v>
      </c>
      <c r="L73" s="21">
        <f ca="1"/>
        <v>0</v>
      </c>
      <c r="M73" s="21">
        <f ca="1"/>
        <v>0</v>
      </c>
      <c r="N73" s="21">
        <f ca="1"/>
        <v>0</v>
      </c>
      <c r="O73" s="21">
        <f ca="1"/>
        <v>0</v>
      </c>
      <c r="P73" s="21">
        <f ca="1"/>
        <v>0</v>
      </c>
      <c r="Q73" s="21">
        <f ca="1"/>
        <v>0</v>
      </c>
      <c r="R73" s="21">
        <f ca="1"/>
        <v>0</v>
      </c>
      <c r="S73" s="21">
        <f ca="1"/>
        <v>0</v>
      </c>
      <c r="T73" s="21">
        <f ca="1"/>
        <v>0</v>
      </c>
      <c r="U73" s="21">
        <f ca="1"/>
        <v>0</v>
      </c>
      <c r="V73" s="21">
        <f ca="1"/>
        <v>0</v>
      </c>
      <c r="W73" s="21">
        <f ca="1"/>
        <v>0</v>
      </c>
      <c r="X73" s="21">
        <f ca="1"/>
        <v>0</v>
      </c>
      <c r="Y73" s="21">
        <f ca="1"/>
        <v>0</v>
      </c>
      <c r="Z73" s="21">
        <f ca="1"/>
        <v>-1</v>
      </c>
      <c r="AA73" s="21">
        <f ca="1"/>
        <v>-1</v>
      </c>
      <c r="AB73" s="21">
        <f ca="1"/>
        <v>0</v>
      </c>
      <c r="AC73" s="21">
        <f ca="1"/>
        <v>0</v>
      </c>
      <c r="AD73" s="21">
        <f ca="1"/>
        <v>0</v>
      </c>
      <c r="AE73" s="21" t="str">
        <f ca="1"/>
        <v/>
      </c>
      <c r="AF73" s="21" t="str">
        <f ca="1"/>
        <v/>
      </c>
      <c r="AG73" s="21" t="str">
        <f ca="1"/>
        <v/>
      </c>
      <c r="AH73" s="21" t="str">
        <f ca="1"/>
        <v/>
      </c>
      <c r="AJ73" s="30">
        <f t="shared" ca="1" si="38"/>
        <v>1016654</v>
      </c>
      <c r="AL73" s="8">
        <f ca="1">IF(A73,MMULT(ExpandedModelMatrix ThisRow,ExpandedParameters),MMULT(ModelMatrix ThisRow,Parameters))</f>
        <v>13.872680009557365</v>
      </c>
      <c r="AM73" s="37">
        <f ca="1"/>
        <v>1058835.2165090037</v>
      </c>
      <c r="AO73" s="31">
        <v>0.47367994877475122</v>
      </c>
      <c r="AP73" s="31" t="b">
        <v>1</v>
      </c>
      <c r="AQ73" s="41">
        <f t="shared" si="44"/>
        <v>13</v>
      </c>
      <c r="AR73" s="41">
        <f t="shared" si="45"/>
        <v>44</v>
      </c>
      <c r="AS73" s="41">
        <v>13</v>
      </c>
      <c r="AV73" s="37">
        <f ca="1"/>
        <v>1028.9971897478649</v>
      </c>
      <c r="AW73" s="37">
        <f ca="1"/>
        <v>-40.992547821573076</v>
      </c>
      <c r="AX73" s="37">
        <f ca="1"/>
        <v>-56.504098998847709</v>
      </c>
      <c r="AY73" s="39">
        <f ca="1"/>
        <v>-0.22970273917254003</v>
      </c>
      <c r="BA73" s="19">
        <v>14</v>
      </c>
      <c r="BB73" s="19">
        <v>15</v>
      </c>
      <c r="BC73" t="b">
        <v>1</v>
      </c>
      <c r="BD73" s="42">
        <v>3</v>
      </c>
      <c r="BE73" s="42">
        <f ca="1"/>
        <v>5</v>
      </c>
      <c r="BF73" s="42">
        <f ca="1"/>
        <v>7</v>
      </c>
      <c r="BG73" s="44">
        <f ca="1"/>
        <v>576488.65152215154</v>
      </c>
      <c r="BH73" s="45">
        <f ca="1"/>
        <v>1.2566148742180665</v>
      </c>
      <c r="BI73" s="42">
        <f ca="1"/>
        <v>8.7901551415184853E-3</v>
      </c>
      <c r="BJ73" s="42"/>
      <c r="BK73" s="42"/>
      <c r="BL73" s="42"/>
      <c r="BM73" s="42"/>
      <c r="BN73" s="42"/>
      <c r="BO73" s="48"/>
    </row>
    <row r="74" spans="1:81" x14ac:dyDescent="0.25">
      <c r="A74" s="19" t="b">
        <f t="shared" si="35"/>
        <v>0</v>
      </c>
      <c r="B74" s="19">
        <v>15</v>
      </c>
      <c r="C74" s="21">
        <f t="shared" si="42"/>
        <v>3</v>
      </c>
      <c r="D74" s="21">
        <f t="shared" ca="1" si="43"/>
        <v>5</v>
      </c>
      <c r="E74" s="21">
        <f ca="1"/>
        <v>7</v>
      </c>
      <c r="G74" s="21">
        <f ca="1"/>
        <v>0</v>
      </c>
      <c r="H74" s="21">
        <f ca="1"/>
        <v>0</v>
      </c>
      <c r="I74" s="21">
        <f ca="1"/>
        <v>-1</v>
      </c>
      <c r="J74" s="21">
        <f ca="1"/>
        <v>0</v>
      </c>
      <c r="K74" s="21">
        <f ca="1"/>
        <v>0</v>
      </c>
      <c r="L74" s="21">
        <f ca="1"/>
        <v>0</v>
      </c>
      <c r="M74" s="21">
        <f ca="1"/>
        <v>0</v>
      </c>
      <c r="N74" s="21">
        <f ca="1"/>
        <v>0</v>
      </c>
      <c r="O74" s="21">
        <f ca="1"/>
        <v>0</v>
      </c>
      <c r="P74" s="21">
        <f ca="1"/>
        <v>0</v>
      </c>
      <c r="Q74" s="21">
        <f ca="1"/>
        <v>0</v>
      </c>
      <c r="R74" s="21">
        <f ca="1"/>
        <v>0</v>
      </c>
      <c r="S74" s="21">
        <f ca="1"/>
        <v>1</v>
      </c>
      <c r="T74" s="21">
        <f ca="1"/>
        <v>0</v>
      </c>
      <c r="U74" s="21">
        <f ca="1"/>
        <v>0</v>
      </c>
      <c r="V74" s="21">
        <f ca="1"/>
        <v>0</v>
      </c>
      <c r="W74" s="21">
        <f ca="1"/>
        <v>0</v>
      </c>
      <c r="X74" s="21">
        <f ca="1"/>
        <v>0</v>
      </c>
      <c r="Y74" s="21">
        <f ca="1"/>
        <v>0</v>
      </c>
      <c r="Z74" s="21">
        <f ca="1"/>
        <v>0</v>
      </c>
      <c r="AA74" s="21">
        <f ca="1"/>
        <v>-1</v>
      </c>
      <c r="AB74" s="21">
        <f ca="1"/>
        <v>0</v>
      </c>
      <c r="AC74" s="21">
        <f ca="1"/>
        <v>0</v>
      </c>
      <c r="AD74" s="21">
        <f ca="1"/>
        <v>0</v>
      </c>
      <c r="AE74" s="21" t="str">
        <f ca="1"/>
        <v/>
      </c>
      <c r="AF74" s="21" t="str">
        <f ca="1"/>
        <v/>
      </c>
      <c r="AG74" s="21" t="str">
        <f ca="1"/>
        <v/>
      </c>
      <c r="AH74" s="21" t="str">
        <f ca="1"/>
        <v/>
      </c>
      <c r="AJ74" s="30">
        <f t="shared" ca="1" si="38"/>
        <v>750816</v>
      </c>
      <c r="AL74" s="8">
        <f ca="1">IF(A74,MMULT(ExpandedModelMatrix ThisRow,ExpandedParameters),MMULT(ModelMatrix ThisRow,Parameters))</f>
        <v>13.264710933366796</v>
      </c>
      <c r="AM74" s="37">
        <f ca="1"/>
        <v>576488.65152215154</v>
      </c>
      <c r="AO74" s="31">
        <v>0.44829320281584195</v>
      </c>
      <c r="AP74" s="31" t="b">
        <v>1</v>
      </c>
      <c r="AQ74" s="41">
        <f t="shared" si="44"/>
        <v>14</v>
      </c>
      <c r="AR74" s="41">
        <f t="shared" si="45"/>
        <v>44</v>
      </c>
      <c r="AS74" s="41">
        <v>14</v>
      </c>
      <c r="AV74" s="37">
        <f ca="1"/>
        <v>759.26849764898816</v>
      </c>
      <c r="AW74" s="37">
        <f ca="1"/>
        <v>229.59907992711223</v>
      </c>
      <c r="AX74" s="37">
        <f ca="1"/>
        <v>309.1120789940079</v>
      </c>
      <c r="AY74" s="39">
        <f ca="1"/>
        <v>1.2566148742180665</v>
      </c>
      <c r="BA74" s="19">
        <v>15</v>
      </c>
      <c r="BB74" s="19">
        <v>16</v>
      </c>
      <c r="BC74" t="b">
        <v>1</v>
      </c>
      <c r="BD74" s="42">
        <v>3</v>
      </c>
      <c r="BE74" s="42">
        <f ca="1"/>
        <v>6</v>
      </c>
      <c r="BF74" s="42">
        <f ca="1"/>
        <v>8</v>
      </c>
      <c r="BG74" s="44">
        <f ca="1"/>
        <v>306511.09977442358</v>
      </c>
      <c r="BH74" s="45">
        <f ca="1"/>
        <v>-1.5579548581199398</v>
      </c>
      <c r="BI74" s="42">
        <f ca="1"/>
        <v>3.9533551221623255E-2</v>
      </c>
      <c r="BJ74" s="42"/>
      <c r="BK74" s="42"/>
      <c r="BL74" s="42"/>
      <c r="BM74" s="42"/>
      <c r="BN74" s="42"/>
      <c r="BO74" s="48"/>
      <c r="BS74" s="20" t="s">
        <v>116</v>
      </c>
    </row>
    <row r="75" spans="1:81" x14ac:dyDescent="0.25">
      <c r="A75" s="19" t="b">
        <f t="shared" si="35"/>
        <v>0</v>
      </c>
      <c r="B75" s="19">
        <v>16</v>
      </c>
      <c r="C75" s="21">
        <f t="shared" si="42"/>
        <v>3</v>
      </c>
      <c r="D75" s="21">
        <f t="shared" ca="1" si="43"/>
        <v>6</v>
      </c>
      <c r="E75" s="21">
        <f ca="1"/>
        <v>8</v>
      </c>
      <c r="G75" s="21">
        <f ca="1"/>
        <v>0</v>
      </c>
      <c r="H75" s="21">
        <f ca="1"/>
        <v>0</v>
      </c>
      <c r="I75" s="21">
        <f ca="1"/>
        <v>-1</v>
      </c>
      <c r="J75" s="21">
        <f ca="1"/>
        <v>0</v>
      </c>
      <c r="K75" s="21">
        <f ca="1"/>
        <v>0</v>
      </c>
      <c r="L75" s="21">
        <f ca="1"/>
        <v>0</v>
      </c>
      <c r="M75" s="21">
        <f ca="1"/>
        <v>0</v>
      </c>
      <c r="N75" s="21">
        <f ca="1"/>
        <v>0</v>
      </c>
      <c r="O75" s="21">
        <f ca="1"/>
        <v>0</v>
      </c>
      <c r="P75" s="21">
        <f ca="1"/>
        <v>0</v>
      </c>
      <c r="Q75" s="21">
        <f ca="1"/>
        <v>0</v>
      </c>
      <c r="R75" s="21">
        <f ca="1"/>
        <v>0</v>
      </c>
      <c r="S75" s="21">
        <f ca="1"/>
        <v>1</v>
      </c>
      <c r="T75" s="21">
        <f ca="1"/>
        <v>1</v>
      </c>
      <c r="U75" s="21">
        <f ca="1"/>
        <v>0</v>
      </c>
      <c r="V75" s="21">
        <f ca="1"/>
        <v>0</v>
      </c>
      <c r="W75" s="21">
        <f ca="1"/>
        <v>0</v>
      </c>
      <c r="X75" s="21">
        <f ca="1"/>
        <v>0</v>
      </c>
      <c r="Y75" s="21">
        <f ca="1"/>
        <v>0</v>
      </c>
      <c r="Z75" s="21">
        <f ca="1"/>
        <v>0</v>
      </c>
      <c r="AA75" s="21">
        <f ca="1"/>
        <v>0</v>
      </c>
      <c r="AB75" s="21">
        <f ca="1"/>
        <v>0</v>
      </c>
      <c r="AC75" s="21">
        <f ca="1"/>
        <v>0</v>
      </c>
      <c r="AD75" s="21">
        <f ca="1"/>
        <v>0</v>
      </c>
      <c r="AE75" s="21" t="str">
        <f ca="1"/>
        <v/>
      </c>
      <c r="AF75" s="21" t="str">
        <f ca="1"/>
        <v/>
      </c>
      <c r="AG75" s="21" t="str">
        <f ca="1"/>
        <v/>
      </c>
      <c r="AH75" s="21" t="str">
        <f ca="1"/>
        <v/>
      </c>
      <c r="AJ75" s="30">
        <f t="shared" ca="1" si="38"/>
        <v>146923</v>
      </c>
      <c r="AL75" s="8">
        <f ca="1">IF(A75,MMULT(ExpandedModelMatrix ThisRow,ExpandedParameters),MMULT(ModelMatrix ThisRow,Parameters))</f>
        <v>12.633009248301116</v>
      </c>
      <c r="AM75" s="37">
        <f ca="1"/>
        <v>306511.09977442358</v>
      </c>
      <c r="AO75" s="31">
        <v>0.43425919882342395</v>
      </c>
      <c r="AP75" s="31" t="b">
        <v>1</v>
      </c>
      <c r="AQ75" s="41">
        <f t="shared" si="44"/>
        <v>15</v>
      </c>
      <c r="AR75" s="41">
        <f t="shared" si="45"/>
        <v>44</v>
      </c>
      <c r="AS75" s="41">
        <v>15</v>
      </c>
      <c r="AV75" s="37">
        <f ca="1"/>
        <v>553.6344459789542</v>
      </c>
      <c r="AW75" s="37">
        <f ca="1"/>
        <v>-288.25536585288654</v>
      </c>
      <c r="AX75" s="37">
        <f ca="1"/>
        <v>-383.23807480946454</v>
      </c>
      <c r="AY75" s="39">
        <f ca="1"/>
        <v>-1.5579548581199398</v>
      </c>
      <c r="BA75" s="19">
        <v>16</v>
      </c>
      <c r="BB75" s="19">
        <v>17</v>
      </c>
      <c r="BC75" t="b">
        <v>1</v>
      </c>
      <c r="BD75" s="42">
        <v>3</v>
      </c>
      <c r="BE75" s="42">
        <f ca="1"/>
        <v>7</v>
      </c>
      <c r="BF75" s="42">
        <f ca="1"/>
        <v>9</v>
      </c>
      <c r="BG75" s="44">
        <f ca="1"/>
        <v>366801.09754670435</v>
      </c>
      <c r="BH75" s="45">
        <f ca="1"/>
        <v>1.1824051376840601</v>
      </c>
      <c r="BI75" s="42">
        <f ca="1"/>
        <v>3.2668094189425907E-2</v>
      </c>
      <c r="BJ75" s="42"/>
      <c r="BK75" s="42"/>
      <c r="BL75" s="42"/>
      <c r="BM75" s="42"/>
      <c r="BN75" s="42"/>
      <c r="BO75" s="48"/>
      <c r="BS75" s="6"/>
      <c r="BT75" s="6" t="s">
        <v>112</v>
      </c>
      <c r="BU75" s="63">
        <v>1</v>
      </c>
      <c r="BV75" s="61">
        <v>2</v>
      </c>
      <c r="BW75" s="63">
        <v>3</v>
      </c>
      <c r="BX75" s="61">
        <v>4</v>
      </c>
      <c r="BY75" s="63">
        <v>5</v>
      </c>
      <c r="BZ75" s="61">
        <v>6</v>
      </c>
      <c r="CA75" s="63">
        <v>7</v>
      </c>
      <c r="CB75" s="61">
        <v>8</v>
      </c>
      <c r="CC75" s="63">
        <v>9</v>
      </c>
    </row>
    <row r="76" spans="1:81" x14ac:dyDescent="0.25">
      <c r="A76" s="19" t="b">
        <f t="shared" si="35"/>
        <v>0</v>
      </c>
      <c r="B76" s="19">
        <v>17</v>
      </c>
      <c r="C76" s="21">
        <f t="shared" si="42"/>
        <v>3</v>
      </c>
      <c r="D76" s="21">
        <f t="shared" ca="1" si="43"/>
        <v>7</v>
      </c>
      <c r="E76" s="21">
        <f ca="1"/>
        <v>9</v>
      </c>
      <c r="G76" s="21">
        <f ca="1"/>
        <v>0</v>
      </c>
      <c r="H76" s="21">
        <f ca="1"/>
        <v>0</v>
      </c>
      <c r="I76" s="21">
        <f ca="1"/>
        <v>-1</v>
      </c>
      <c r="J76" s="21">
        <f ca="1"/>
        <v>0</v>
      </c>
      <c r="K76" s="21">
        <f ca="1"/>
        <v>0</v>
      </c>
      <c r="L76" s="21">
        <f ca="1"/>
        <v>0</v>
      </c>
      <c r="M76" s="21">
        <f ca="1"/>
        <v>0</v>
      </c>
      <c r="N76" s="21">
        <f ca="1"/>
        <v>0</v>
      </c>
      <c r="O76" s="21">
        <f ca="1"/>
        <v>0</v>
      </c>
      <c r="P76" s="21">
        <f ca="1"/>
        <v>0</v>
      </c>
      <c r="Q76" s="21">
        <f ca="1"/>
        <v>0</v>
      </c>
      <c r="R76" s="21">
        <f ca="1"/>
        <v>0</v>
      </c>
      <c r="S76" s="21">
        <f ca="1"/>
        <v>1</v>
      </c>
      <c r="T76" s="21">
        <f ca="1"/>
        <v>1</v>
      </c>
      <c r="U76" s="21">
        <f ca="1"/>
        <v>1</v>
      </c>
      <c r="V76" s="21">
        <f ca="1"/>
        <v>0</v>
      </c>
      <c r="W76" s="21">
        <f ca="1"/>
        <v>0</v>
      </c>
      <c r="X76" s="21">
        <f ca="1"/>
        <v>0</v>
      </c>
      <c r="Y76" s="21">
        <f ca="1"/>
        <v>0</v>
      </c>
      <c r="Z76" s="21">
        <f ca="1"/>
        <v>0</v>
      </c>
      <c r="AA76" s="21">
        <f ca="1"/>
        <v>0</v>
      </c>
      <c r="AB76" s="21">
        <f ca="1"/>
        <v>1</v>
      </c>
      <c r="AC76" s="21">
        <f ca="1"/>
        <v>0</v>
      </c>
      <c r="AD76" s="21">
        <f ca="1"/>
        <v>0</v>
      </c>
      <c r="AE76" s="21" t="str">
        <f ca="1"/>
        <v/>
      </c>
      <c r="AF76" s="21" t="str">
        <f ca="1"/>
        <v/>
      </c>
      <c r="AG76" s="21" t="str">
        <f ca="1"/>
        <v/>
      </c>
      <c r="AH76" s="21" t="str">
        <f ca="1"/>
        <v/>
      </c>
      <c r="AJ76" s="30">
        <f t="shared" ca="1" si="38"/>
        <v>495992</v>
      </c>
      <c r="AL76" s="8">
        <f ca="1">IF(A76,MMULT(ExpandedModelMatrix ThisRow,ExpandedParameters),MMULT(ModelMatrix ThisRow,Parameters))</f>
        <v>12.812575011581083</v>
      </c>
      <c r="AM76" s="37">
        <f ca="1"/>
        <v>366801.09754670435</v>
      </c>
      <c r="AO76" s="31">
        <v>0.46213527690840772</v>
      </c>
      <c r="AP76" s="31" t="b">
        <v>1</v>
      </c>
      <c r="AQ76" s="41">
        <f t="shared" si="44"/>
        <v>16</v>
      </c>
      <c r="AR76" s="41">
        <f t="shared" si="45"/>
        <v>44</v>
      </c>
      <c r="AS76" s="41">
        <v>16</v>
      </c>
      <c r="AV76" s="37">
        <f ca="1"/>
        <v>605.64106329302376</v>
      </c>
      <c r="AW76" s="37">
        <f ca="1"/>
        <v>213.3126537868024</v>
      </c>
      <c r="AX76" s="37">
        <f ca="1"/>
        <v>290.85738026946967</v>
      </c>
      <c r="AY76" s="39">
        <f ca="1"/>
        <v>1.1824051376840601</v>
      </c>
      <c r="BA76" s="19">
        <v>17</v>
      </c>
      <c r="BB76" s="19">
        <v>18</v>
      </c>
      <c r="BC76" t="b">
        <v>1</v>
      </c>
      <c r="BD76" s="42">
        <v>3</v>
      </c>
      <c r="BE76" s="42">
        <f ca="1"/>
        <v>8</v>
      </c>
      <c r="BF76" s="42">
        <f ca="1"/>
        <v>10</v>
      </c>
      <c r="BG76" s="44">
        <f ca="1"/>
        <v>261775.08427797185</v>
      </c>
      <c r="BH76" s="45">
        <f ca="1"/>
        <v>0.21285743149631436</v>
      </c>
      <c r="BI76" s="42">
        <f ca="1"/>
        <v>4.4627815668980941E-2</v>
      </c>
      <c r="BJ76" s="42"/>
      <c r="BK76" s="42"/>
      <c r="BL76" s="42"/>
      <c r="BM76" s="42"/>
      <c r="BN76" s="42"/>
      <c r="BO76" s="48"/>
      <c r="BS76" s="6" t="s">
        <v>3</v>
      </c>
      <c r="BT76" s="62" t="s">
        <v>113</v>
      </c>
      <c r="BU76" s="8" t="b">
        <v>1</v>
      </c>
      <c r="BV76" s="11" t="b">
        <v>1</v>
      </c>
      <c r="BW76" s="11" t="b">
        <v>1</v>
      </c>
      <c r="BX76" s="11" t="b">
        <v>1</v>
      </c>
      <c r="BY76" s="11" t="b">
        <v>1</v>
      </c>
      <c r="BZ76" s="11" t="b">
        <v>1</v>
      </c>
      <c r="CA76" s="11" t="b">
        <v>1</v>
      </c>
      <c r="CB76" s="11" t="b">
        <v>1</v>
      </c>
      <c r="CC76" s="11" t="b">
        <v>1</v>
      </c>
    </row>
    <row r="77" spans="1:81" x14ac:dyDescent="0.25">
      <c r="A77" s="19" t="b">
        <f t="shared" si="35"/>
        <v>0</v>
      </c>
      <c r="B77" s="19">
        <v>18</v>
      </c>
      <c r="C77" s="21">
        <f t="shared" si="42"/>
        <v>3</v>
      </c>
      <c r="D77" s="21">
        <f t="shared" ca="1" si="43"/>
        <v>8</v>
      </c>
      <c r="E77" s="21">
        <f ca="1"/>
        <v>10</v>
      </c>
      <c r="G77" s="21">
        <f ca="1"/>
        <v>0</v>
      </c>
      <c r="H77" s="21">
        <f ca="1"/>
        <v>0</v>
      </c>
      <c r="I77" s="21">
        <f ca="1"/>
        <v>-1</v>
      </c>
      <c r="J77" s="21">
        <f ca="1"/>
        <v>0</v>
      </c>
      <c r="K77" s="21">
        <f ca="1"/>
        <v>0</v>
      </c>
      <c r="L77" s="21">
        <f ca="1"/>
        <v>0</v>
      </c>
      <c r="M77" s="21">
        <f ca="1"/>
        <v>0</v>
      </c>
      <c r="N77" s="21">
        <f ca="1"/>
        <v>0</v>
      </c>
      <c r="O77" s="21">
        <f ca="1"/>
        <v>0</v>
      </c>
      <c r="P77" s="21">
        <f ca="1"/>
        <v>0</v>
      </c>
      <c r="Q77" s="21">
        <f ca="1"/>
        <v>0</v>
      </c>
      <c r="R77" s="21">
        <f ca="1"/>
        <v>0</v>
      </c>
      <c r="S77" s="21">
        <f ca="1"/>
        <v>1</v>
      </c>
      <c r="T77" s="21">
        <f ca="1"/>
        <v>1</v>
      </c>
      <c r="U77" s="21">
        <f ca="1"/>
        <v>1</v>
      </c>
      <c r="V77" s="21">
        <f ca="1"/>
        <v>1</v>
      </c>
      <c r="W77" s="21">
        <f ca="1"/>
        <v>0</v>
      </c>
      <c r="X77" s="21">
        <f ca="1"/>
        <v>0</v>
      </c>
      <c r="Y77" s="21">
        <f ca="1"/>
        <v>0</v>
      </c>
      <c r="Z77" s="21">
        <f ca="1"/>
        <v>0</v>
      </c>
      <c r="AA77" s="21">
        <f ca="1"/>
        <v>0</v>
      </c>
      <c r="AB77" s="21">
        <f ca="1"/>
        <v>1</v>
      </c>
      <c r="AC77" s="21">
        <f ca="1"/>
        <v>1</v>
      </c>
      <c r="AD77" s="21">
        <f ca="1"/>
        <v>0</v>
      </c>
      <c r="AE77" s="21" t="str">
        <f ca="1"/>
        <v/>
      </c>
      <c r="AF77" s="21" t="str">
        <f ca="1"/>
        <v/>
      </c>
      <c r="AG77" s="21" t="str">
        <f ca="1"/>
        <v/>
      </c>
      <c r="AH77" s="21" t="str">
        <f ca="1"/>
        <v/>
      </c>
      <c r="AJ77" s="30">
        <f t="shared" ca="1" si="38"/>
        <v>280405</v>
      </c>
      <c r="AL77" s="8">
        <f ca="1">IF(A77,MMULT(ExpandedModelMatrix ThisRow,ExpandedParameters),MMULT(ModelMatrix ThisRow,Parameters))</f>
        <v>12.475240957103741</v>
      </c>
      <c r="AM77" s="37">
        <f ca="1"/>
        <v>261775.08427797185</v>
      </c>
      <c r="AO77" s="31">
        <v>0.51639778905138245</v>
      </c>
      <c r="AP77" s="31" t="b">
        <v>1</v>
      </c>
      <c r="AQ77" s="41">
        <f t="shared" si="44"/>
        <v>17</v>
      </c>
      <c r="AR77" s="41">
        <f t="shared" si="45"/>
        <v>44</v>
      </c>
      <c r="AS77" s="41">
        <v>17</v>
      </c>
      <c r="AV77" s="37">
        <f ca="1"/>
        <v>511.6396038990452</v>
      </c>
      <c r="AW77" s="37">
        <f ca="1"/>
        <v>36.412184631634055</v>
      </c>
      <c r="AX77" s="37">
        <f ca="1"/>
        <v>52.360356803903564</v>
      </c>
      <c r="AY77" s="39">
        <f ca="1"/>
        <v>0.21285743149631436</v>
      </c>
      <c r="BA77" s="19">
        <v>18</v>
      </c>
      <c r="BB77" s="19">
        <v>19</v>
      </c>
      <c r="BC77" t="b">
        <v>1</v>
      </c>
      <c r="BD77" s="42">
        <v>4</v>
      </c>
      <c r="BE77" s="42">
        <f ca="1"/>
        <v>2</v>
      </c>
      <c r="BF77" s="42">
        <f ca="1"/>
        <v>5</v>
      </c>
      <c r="BG77" s="44">
        <f ca="1"/>
        <v>929478.43042650924</v>
      </c>
      <c r="BH77" s="45">
        <f ca="1"/>
        <v>1.0409639126533348</v>
      </c>
      <c r="BI77" s="42">
        <f ca="1"/>
        <v>-3.140616679277955E-2</v>
      </c>
      <c r="BJ77" s="42"/>
      <c r="BK77" s="42"/>
      <c r="BL77" s="42"/>
      <c r="BM77" s="42"/>
      <c r="BN77" s="42"/>
      <c r="BO77" s="48"/>
      <c r="BS77" s="6" t="s">
        <v>2</v>
      </c>
      <c r="BT77" s="62" t="s">
        <v>114</v>
      </c>
      <c r="BU77" s="8" t="b">
        <v>1</v>
      </c>
      <c r="BV77" s="11" t="b">
        <v>1</v>
      </c>
      <c r="BW77" s="11" t="b">
        <v>1</v>
      </c>
      <c r="BX77" s="11" t="b">
        <v>1</v>
      </c>
      <c r="BY77" s="11" t="b">
        <v>1</v>
      </c>
      <c r="BZ77" s="11" t="b">
        <v>1</v>
      </c>
      <c r="CA77" s="11" t="b">
        <v>1</v>
      </c>
      <c r="CB77" s="11" t="b">
        <v>1</v>
      </c>
      <c r="CC77" s="11" t="b">
        <v>1</v>
      </c>
    </row>
    <row r="78" spans="1:81" x14ac:dyDescent="0.25">
      <c r="A78" s="19" t="b">
        <f t="shared" si="35"/>
        <v>0</v>
      </c>
      <c r="B78" s="19">
        <v>19</v>
      </c>
      <c r="C78" s="21">
        <f t="shared" si="42"/>
        <v>4</v>
      </c>
      <c r="D78" s="21">
        <f t="shared" ca="1" si="43"/>
        <v>2</v>
      </c>
      <c r="E78" s="21">
        <f ca="1"/>
        <v>5</v>
      </c>
      <c r="G78" s="21">
        <f ca="1"/>
        <v>0</v>
      </c>
      <c r="H78" s="21">
        <f ca="1"/>
        <v>0</v>
      </c>
      <c r="I78" s="21">
        <f ca="1"/>
        <v>0</v>
      </c>
      <c r="J78" s="21">
        <f ca="1"/>
        <v>0</v>
      </c>
      <c r="K78" s="21">
        <f ca="1"/>
        <v>0</v>
      </c>
      <c r="L78" s="21">
        <f ca="1"/>
        <v>0</v>
      </c>
      <c r="M78" s="21">
        <f ca="1"/>
        <v>0</v>
      </c>
      <c r="N78" s="21">
        <f ca="1"/>
        <v>0</v>
      </c>
      <c r="O78" s="21">
        <f ca="1"/>
        <v>0</v>
      </c>
      <c r="P78" s="21">
        <f ca="1"/>
        <v>0</v>
      </c>
      <c r="Q78" s="21">
        <f ca="1"/>
        <v>-1</v>
      </c>
      <c r="R78" s="21">
        <f ca="1"/>
        <v>-1</v>
      </c>
      <c r="S78" s="21">
        <f ca="1"/>
        <v>0</v>
      </c>
      <c r="T78" s="21">
        <f ca="1"/>
        <v>0</v>
      </c>
      <c r="U78" s="21">
        <f ca="1"/>
        <v>0</v>
      </c>
      <c r="V78" s="21">
        <f ca="1"/>
        <v>0</v>
      </c>
      <c r="W78" s="21">
        <f ca="1"/>
        <v>0</v>
      </c>
      <c r="X78" s="21">
        <f ca="1"/>
        <v>0</v>
      </c>
      <c r="Y78" s="21">
        <f ca="1"/>
        <v>-1</v>
      </c>
      <c r="Z78" s="21">
        <f ca="1"/>
        <v>-1</v>
      </c>
      <c r="AA78" s="21">
        <f ca="1"/>
        <v>-1</v>
      </c>
      <c r="AB78" s="21">
        <f ca="1"/>
        <v>0</v>
      </c>
      <c r="AC78" s="21">
        <f ca="1"/>
        <v>0</v>
      </c>
      <c r="AD78" s="21">
        <f ca="1"/>
        <v>0</v>
      </c>
      <c r="AE78" s="21" t="str">
        <f ca="1"/>
        <v/>
      </c>
      <c r="AF78" s="21" t="str">
        <f ca="1"/>
        <v/>
      </c>
      <c r="AG78" s="21" t="str">
        <f ca="1"/>
        <v/>
      </c>
      <c r="AH78" s="21" t="str">
        <f ca="1"/>
        <v/>
      </c>
      <c r="AJ78" s="30">
        <f t="shared" ca="1" si="38"/>
        <v>1108250</v>
      </c>
      <c r="AL78" s="8">
        <f ca="1">IF(A78,MMULT(ExpandedModelMatrix ThisRow,ExpandedParameters),MMULT(ModelMatrix ThisRow,Parameters))</f>
        <v>13.742378880308497</v>
      </c>
      <c r="AM78" s="37">
        <f ca="1"/>
        <v>929478.43042650924</v>
      </c>
      <c r="AO78" s="31">
        <v>0.47560483065924647</v>
      </c>
      <c r="AP78" s="31" t="b">
        <v>1</v>
      </c>
      <c r="AQ78" s="41">
        <f t="shared" si="44"/>
        <v>18</v>
      </c>
      <c r="AR78" s="41">
        <f t="shared" si="45"/>
        <v>44</v>
      </c>
      <c r="AS78" s="41">
        <v>18</v>
      </c>
      <c r="AV78" s="37">
        <f ca="1"/>
        <v>964.09461694716936</v>
      </c>
      <c r="AW78" s="37">
        <f ca="1"/>
        <v>185.42948630869404</v>
      </c>
      <c r="AX78" s="37">
        <f ca="1"/>
        <v>256.0645475394636</v>
      </c>
      <c r="AY78" s="39">
        <f ca="1"/>
        <v>1.0409639126533348</v>
      </c>
      <c r="BA78" s="19">
        <v>19</v>
      </c>
      <c r="BB78" s="19">
        <v>20</v>
      </c>
      <c r="BC78" t="b">
        <v>1</v>
      </c>
      <c r="BD78" s="42">
        <v>4</v>
      </c>
      <c r="BE78" s="42">
        <f ca="1"/>
        <v>3</v>
      </c>
      <c r="BF78" s="42">
        <f ca="1"/>
        <v>6</v>
      </c>
      <c r="BG78" s="44">
        <f ca="1"/>
        <v>885594.52549959242</v>
      </c>
      <c r="BH78" s="45">
        <f ca="1"/>
        <v>-0.64469752679546266</v>
      </c>
      <c r="BI78" s="42">
        <f ca="1"/>
        <v>-2.6408935497154923E-2</v>
      </c>
      <c r="BJ78" s="42"/>
      <c r="BK78" s="42"/>
      <c r="BL78" s="42"/>
      <c r="BM78" s="42"/>
      <c r="BN78" s="42"/>
      <c r="BO78" s="48"/>
      <c r="BS78" s="6" t="s">
        <v>20</v>
      </c>
      <c r="BT78" s="62" t="s">
        <v>115</v>
      </c>
      <c r="BU78" s="8" t="b">
        <v>1</v>
      </c>
      <c r="BV78" s="11" t="b">
        <v>0</v>
      </c>
      <c r="BW78" s="11" t="b">
        <v>0</v>
      </c>
      <c r="BX78" s="11" t="b">
        <v>0</v>
      </c>
      <c r="BY78" s="11" t="b">
        <v>0</v>
      </c>
      <c r="BZ78" s="11" t="b">
        <v>1</v>
      </c>
      <c r="CA78" s="11" t="b">
        <v>1</v>
      </c>
      <c r="CB78" s="11" t="b">
        <v>1</v>
      </c>
      <c r="CC78" s="11" t="b">
        <v>1</v>
      </c>
    </row>
    <row r="79" spans="1:81" x14ac:dyDescent="0.25">
      <c r="A79" s="19" t="b">
        <f t="shared" si="35"/>
        <v>0</v>
      </c>
      <c r="B79" s="19">
        <v>20</v>
      </c>
      <c r="C79" s="21">
        <f t="shared" si="42"/>
        <v>4</v>
      </c>
      <c r="D79" s="21">
        <f t="shared" ca="1" si="43"/>
        <v>3</v>
      </c>
      <c r="E79" s="21">
        <f ca="1"/>
        <v>6</v>
      </c>
      <c r="G79" s="21">
        <f ca="1"/>
        <v>0</v>
      </c>
      <c r="H79" s="21">
        <f ca="1"/>
        <v>0</v>
      </c>
      <c r="I79" s="21">
        <f ca="1"/>
        <v>0</v>
      </c>
      <c r="J79" s="21">
        <f ca="1"/>
        <v>0</v>
      </c>
      <c r="K79" s="21">
        <f ca="1"/>
        <v>0</v>
      </c>
      <c r="L79" s="21">
        <f ca="1"/>
        <v>0</v>
      </c>
      <c r="M79" s="21">
        <f ca="1"/>
        <v>0</v>
      </c>
      <c r="N79" s="21">
        <f ca="1"/>
        <v>0</v>
      </c>
      <c r="O79" s="21">
        <f ca="1"/>
        <v>0</v>
      </c>
      <c r="P79" s="21">
        <f ca="1"/>
        <v>0</v>
      </c>
      <c r="Q79" s="21">
        <f ca="1"/>
        <v>0</v>
      </c>
      <c r="R79" s="21">
        <f ca="1"/>
        <v>-1</v>
      </c>
      <c r="S79" s="21">
        <f ca="1"/>
        <v>0</v>
      </c>
      <c r="T79" s="21">
        <f ca="1"/>
        <v>0</v>
      </c>
      <c r="U79" s="21">
        <f ca="1"/>
        <v>0</v>
      </c>
      <c r="V79" s="21">
        <f ca="1"/>
        <v>0</v>
      </c>
      <c r="W79" s="21">
        <f ca="1"/>
        <v>0</v>
      </c>
      <c r="X79" s="21">
        <f ca="1"/>
        <v>0</v>
      </c>
      <c r="Y79" s="21">
        <f ca="1"/>
        <v>0</v>
      </c>
      <c r="Z79" s="21">
        <f ca="1"/>
        <v>-1</v>
      </c>
      <c r="AA79" s="21">
        <f ca="1"/>
        <v>-1</v>
      </c>
      <c r="AB79" s="21">
        <f ca="1"/>
        <v>0</v>
      </c>
      <c r="AC79" s="21">
        <f ca="1"/>
        <v>0</v>
      </c>
      <c r="AD79" s="21">
        <f ca="1"/>
        <v>0</v>
      </c>
      <c r="AE79" s="21" t="str">
        <f ca="1"/>
        <v/>
      </c>
      <c r="AF79" s="21" t="str">
        <f ca="1"/>
        <v/>
      </c>
      <c r="AG79" s="21" t="str">
        <f ca="1"/>
        <v/>
      </c>
      <c r="AH79" s="21" t="str">
        <f ca="1"/>
        <v/>
      </c>
      <c r="AJ79" s="30">
        <f t="shared" ca="1" si="38"/>
        <v>776189</v>
      </c>
      <c r="AL79" s="8">
        <f ca="1">IF(A79,MMULT(ExpandedModelMatrix ThisRow,ExpandedParameters),MMULT(ModelMatrix ThisRow,Parameters))</f>
        <v>13.694014478672264</v>
      </c>
      <c r="AM79" s="37">
        <f ca="1"/>
        <v>885594.52549959242</v>
      </c>
      <c r="AO79" s="31">
        <v>0.46259213088072232</v>
      </c>
      <c r="AP79" s="31" t="b">
        <v>1</v>
      </c>
      <c r="AQ79" s="41">
        <f t="shared" si="44"/>
        <v>19</v>
      </c>
      <c r="AR79" s="41">
        <f t="shared" si="45"/>
        <v>44</v>
      </c>
      <c r="AS79" s="41">
        <v>19</v>
      </c>
      <c r="AV79" s="37">
        <f ca="1"/>
        <v>941.06031979867919</v>
      </c>
      <c r="AW79" s="37">
        <f ca="1"/>
        <v>-116.25771823319202</v>
      </c>
      <c r="AX79" s="37">
        <f ca="1"/>
        <v>-158.58780356554806</v>
      </c>
      <c r="AY79" s="39">
        <f ca="1"/>
        <v>-0.64469752679546266</v>
      </c>
      <c r="BA79" s="19">
        <v>20</v>
      </c>
      <c r="BB79" s="19">
        <v>21</v>
      </c>
      <c r="BC79" t="b">
        <v>1</v>
      </c>
      <c r="BD79" s="42">
        <v>4</v>
      </c>
      <c r="BE79" s="42">
        <f ca="1"/>
        <v>4</v>
      </c>
      <c r="BF79" s="42">
        <f ca="1"/>
        <v>7</v>
      </c>
      <c r="BG79" s="44">
        <f ca="1"/>
        <v>1013454.1697108212</v>
      </c>
      <c r="BH79" s="45">
        <f ca="1"/>
        <v>3.0599901667909419</v>
      </c>
      <c r="BI79" s="42">
        <f ca="1"/>
        <v>-4.096881152833004E-2</v>
      </c>
      <c r="BJ79" s="42"/>
      <c r="BK79" s="42"/>
      <c r="BL79" s="42"/>
      <c r="BM79" s="42"/>
      <c r="BN79" s="42"/>
      <c r="BO79" s="48"/>
    </row>
    <row r="80" spans="1:81" x14ac:dyDescent="0.25">
      <c r="A80" s="19" t="b">
        <f t="shared" si="35"/>
        <v>0</v>
      </c>
      <c r="B80" s="19">
        <v>21</v>
      </c>
      <c r="C80" s="21">
        <f t="shared" si="42"/>
        <v>4</v>
      </c>
      <c r="D80" s="21">
        <f t="shared" ca="1" si="43"/>
        <v>4</v>
      </c>
      <c r="E80" s="21">
        <f ca="1"/>
        <v>7</v>
      </c>
      <c r="G80" s="21">
        <f ca="1"/>
        <v>0</v>
      </c>
      <c r="H80" s="21">
        <f ca="1"/>
        <v>0</v>
      </c>
      <c r="I80" s="21">
        <f ca="1"/>
        <v>0</v>
      </c>
      <c r="J80" s="21">
        <f ca="1"/>
        <v>0</v>
      </c>
      <c r="K80" s="21">
        <f ca="1"/>
        <v>0</v>
      </c>
      <c r="L80" s="21">
        <f ca="1"/>
        <v>0</v>
      </c>
      <c r="M80" s="21">
        <f ca="1"/>
        <v>0</v>
      </c>
      <c r="N80" s="21">
        <f ca="1"/>
        <v>0</v>
      </c>
      <c r="O80" s="21">
        <f ca="1"/>
        <v>0</v>
      </c>
      <c r="P80" s="21">
        <f ca="1"/>
        <v>0</v>
      </c>
      <c r="Q80" s="21">
        <f ca="1"/>
        <v>0</v>
      </c>
      <c r="R80" s="21">
        <f ca="1"/>
        <v>0</v>
      </c>
      <c r="S80" s="21">
        <f ca="1"/>
        <v>0</v>
      </c>
      <c r="T80" s="21">
        <f ca="1"/>
        <v>0</v>
      </c>
      <c r="U80" s="21">
        <f ca="1"/>
        <v>0</v>
      </c>
      <c r="V80" s="21">
        <f ca="1"/>
        <v>0</v>
      </c>
      <c r="W80" s="21">
        <f ca="1"/>
        <v>0</v>
      </c>
      <c r="X80" s="21">
        <f ca="1"/>
        <v>0</v>
      </c>
      <c r="Y80" s="21">
        <f ca="1"/>
        <v>0</v>
      </c>
      <c r="Z80" s="21">
        <f ca="1"/>
        <v>0</v>
      </c>
      <c r="AA80" s="21">
        <f ca="1"/>
        <v>-1</v>
      </c>
      <c r="AB80" s="21">
        <f ca="1"/>
        <v>0</v>
      </c>
      <c r="AC80" s="21">
        <f ca="1"/>
        <v>0</v>
      </c>
      <c r="AD80" s="21">
        <f ca="1"/>
        <v>0</v>
      </c>
      <c r="AE80" s="21" t="str">
        <f ca="1"/>
        <v/>
      </c>
      <c r="AF80" s="21" t="str">
        <f ca="1"/>
        <v/>
      </c>
      <c r="AG80" s="21" t="str">
        <f ca="1"/>
        <v/>
      </c>
      <c r="AH80" s="21" t="str">
        <f ca="1"/>
        <v/>
      </c>
      <c r="AJ80" s="30">
        <f t="shared" ca="1" si="38"/>
        <v>1562400</v>
      </c>
      <c r="AL80" s="8">
        <f ca="1">IF(A80,MMULT(ExpandedModelMatrix ThisRow,ExpandedParameters),MMULT(ModelMatrix ThisRow,Parameters))</f>
        <v>13.828875024030157</v>
      </c>
      <c r="AM80" s="37">
        <f ca="1"/>
        <v>1013454.1697108212</v>
      </c>
      <c r="AO80" s="31">
        <v>0.47520795225676765</v>
      </c>
      <c r="AP80" s="31" t="b">
        <v>1</v>
      </c>
      <c r="AQ80" s="41">
        <f t="shared" si="44"/>
        <v>20</v>
      </c>
      <c r="AR80" s="41">
        <f t="shared" si="45"/>
        <v>44</v>
      </c>
      <c r="AS80" s="41">
        <v>20</v>
      </c>
      <c r="AV80" s="37">
        <f ca="1"/>
        <v>1006.7046089647257</v>
      </c>
      <c r="AW80" s="37">
        <f ca="1"/>
        <v>545.2898749055131</v>
      </c>
      <c r="AX80" s="37">
        <f ca="1"/>
        <v>752.72061596958781</v>
      </c>
      <c r="AY80" s="39">
        <f ca="1"/>
        <v>3.0599901667909419</v>
      </c>
      <c r="BA80" s="19">
        <v>21</v>
      </c>
      <c r="BB80" s="19">
        <v>22</v>
      </c>
      <c r="BC80" t="b">
        <v>1</v>
      </c>
      <c r="BD80" s="42">
        <v>4</v>
      </c>
      <c r="BE80" s="42">
        <f ca="1"/>
        <v>5</v>
      </c>
      <c r="BF80" s="42">
        <f ca="1"/>
        <v>8</v>
      </c>
      <c r="BG80" s="44">
        <f ca="1"/>
        <v>374720.42806340242</v>
      </c>
      <c r="BH80" s="45">
        <f ca="1"/>
        <v>-0.8878126899694937</v>
      </c>
      <c r="BI80" s="42">
        <f ca="1"/>
        <v>3.1766289157163043E-2</v>
      </c>
      <c r="BJ80" s="42"/>
      <c r="BK80" s="42"/>
      <c r="BL80" s="42"/>
      <c r="BM80" s="42"/>
      <c r="BN80" s="42"/>
      <c r="BO80" s="48"/>
    </row>
    <row r="81" spans="1:67" x14ac:dyDescent="0.25">
      <c r="A81" s="19" t="b">
        <f t="shared" si="35"/>
        <v>0</v>
      </c>
      <c r="B81" s="19">
        <v>22</v>
      </c>
      <c r="C81" s="21">
        <f t="shared" si="42"/>
        <v>4</v>
      </c>
      <c r="D81" s="21">
        <f t="shared" ca="1" si="43"/>
        <v>5</v>
      </c>
      <c r="E81" s="21">
        <f ca="1"/>
        <v>8</v>
      </c>
      <c r="G81" s="21">
        <f ca="1"/>
        <v>0</v>
      </c>
      <c r="H81" s="21">
        <f ca="1"/>
        <v>0</v>
      </c>
      <c r="I81" s="21">
        <f ca="1"/>
        <v>0</v>
      </c>
      <c r="J81" s="21">
        <f ca="1"/>
        <v>0</v>
      </c>
      <c r="K81" s="21">
        <f ca="1"/>
        <v>0</v>
      </c>
      <c r="L81" s="21">
        <f ca="1"/>
        <v>0</v>
      </c>
      <c r="M81" s="21">
        <f ca="1"/>
        <v>0</v>
      </c>
      <c r="N81" s="21">
        <f ca="1"/>
        <v>0</v>
      </c>
      <c r="O81" s="21">
        <f ca="1"/>
        <v>0</v>
      </c>
      <c r="P81" s="21">
        <f ca="1"/>
        <v>0</v>
      </c>
      <c r="Q81" s="21">
        <f ca="1"/>
        <v>0</v>
      </c>
      <c r="R81" s="21">
        <f ca="1"/>
        <v>0</v>
      </c>
      <c r="S81" s="21">
        <f ca="1"/>
        <v>1</v>
      </c>
      <c r="T81" s="21">
        <f ca="1"/>
        <v>0</v>
      </c>
      <c r="U81" s="21">
        <f ca="1"/>
        <v>0</v>
      </c>
      <c r="V81" s="21">
        <f ca="1"/>
        <v>0</v>
      </c>
      <c r="W81" s="21">
        <f ca="1"/>
        <v>0</v>
      </c>
      <c r="X81" s="21">
        <f ca="1"/>
        <v>0</v>
      </c>
      <c r="Y81" s="21">
        <f ca="1"/>
        <v>0</v>
      </c>
      <c r="Z81" s="21">
        <f ca="1"/>
        <v>0</v>
      </c>
      <c r="AA81" s="21">
        <f ca="1"/>
        <v>0</v>
      </c>
      <c r="AB81" s="21">
        <f ca="1"/>
        <v>0</v>
      </c>
      <c r="AC81" s="21">
        <f ca="1"/>
        <v>0</v>
      </c>
      <c r="AD81" s="21">
        <f ca="1"/>
        <v>0</v>
      </c>
      <c r="AE81" s="21" t="str">
        <f ca="1"/>
        <v/>
      </c>
      <c r="AF81" s="21" t="str">
        <f ca="1"/>
        <v/>
      </c>
      <c r="AG81" s="21" t="str">
        <f ca="1"/>
        <v/>
      </c>
      <c r="AH81" s="21" t="str">
        <f ca="1"/>
        <v/>
      </c>
      <c r="AJ81" s="30">
        <f t="shared" ca="1" si="38"/>
        <v>272482</v>
      </c>
      <c r="AL81" s="8">
        <f ca="1">IF(A81,MMULT(ExpandedModelMatrix ThisRow,ExpandedParameters),MMULT(ModelMatrix ThisRow,Parameters))</f>
        <v>12.833935501746202</v>
      </c>
      <c r="AM81" s="37">
        <f ca="1"/>
        <v>374720.42806340242</v>
      </c>
      <c r="AO81" s="31">
        <v>0.41514164182101432</v>
      </c>
      <c r="AP81" s="31" t="b">
        <v>1</v>
      </c>
      <c r="AQ81" s="41">
        <f t="shared" si="44"/>
        <v>21</v>
      </c>
      <c r="AR81" s="41">
        <f t="shared" si="45"/>
        <v>44</v>
      </c>
      <c r="AS81" s="41">
        <v>21</v>
      </c>
      <c r="AV81" s="37">
        <f ca="1"/>
        <v>612.14412360440281</v>
      </c>
      <c r="AW81" s="37">
        <f ca="1"/>
        <v>-167.01692317391883</v>
      </c>
      <c r="AX81" s="37">
        <f ca="1"/>
        <v>-218.39119684501603</v>
      </c>
      <c r="AY81" s="39">
        <f ca="1"/>
        <v>-0.8878126899694937</v>
      </c>
      <c r="BA81" s="19">
        <v>22</v>
      </c>
      <c r="BB81" s="19">
        <v>23</v>
      </c>
      <c r="BC81" t="b">
        <v>1</v>
      </c>
      <c r="BD81" s="42">
        <v>4</v>
      </c>
      <c r="BE81" s="42">
        <f ca="1"/>
        <v>6</v>
      </c>
      <c r="BF81" s="42">
        <f ca="1"/>
        <v>9</v>
      </c>
      <c r="BG81" s="44">
        <f ca="1"/>
        <v>354136.08404481417</v>
      </c>
      <c r="BH81" s="45">
        <f ca="1"/>
        <v>-1.8695226154573908E-2</v>
      </c>
      <c r="BI81" s="42">
        <f ca="1"/>
        <v>3.4110308639952944E-2</v>
      </c>
      <c r="BJ81" s="42"/>
      <c r="BK81" s="42"/>
      <c r="BL81" s="42"/>
      <c r="BM81" s="42"/>
      <c r="BN81" s="42"/>
      <c r="BO81" s="48"/>
    </row>
    <row r="82" spans="1:67" x14ac:dyDescent="0.25">
      <c r="A82" s="19" t="b">
        <f t="shared" si="35"/>
        <v>0</v>
      </c>
      <c r="B82" s="19">
        <v>23</v>
      </c>
      <c r="C82" s="21">
        <f t="shared" si="42"/>
        <v>4</v>
      </c>
      <c r="D82" s="21">
        <f t="shared" ca="1" si="43"/>
        <v>6</v>
      </c>
      <c r="E82" s="21">
        <f ca="1"/>
        <v>9</v>
      </c>
      <c r="G82" s="21">
        <f ca="1"/>
        <v>0</v>
      </c>
      <c r="H82" s="21">
        <f ca="1"/>
        <v>0</v>
      </c>
      <c r="I82" s="21">
        <f ca="1"/>
        <v>0</v>
      </c>
      <c r="J82" s="21">
        <f ca="1"/>
        <v>0</v>
      </c>
      <c r="K82" s="21">
        <f ca="1"/>
        <v>0</v>
      </c>
      <c r="L82" s="21">
        <f ca="1"/>
        <v>0</v>
      </c>
      <c r="M82" s="21">
        <f ca="1"/>
        <v>0</v>
      </c>
      <c r="N82" s="21">
        <f ca="1"/>
        <v>0</v>
      </c>
      <c r="O82" s="21">
        <f ca="1"/>
        <v>0</v>
      </c>
      <c r="P82" s="21">
        <f ca="1"/>
        <v>0</v>
      </c>
      <c r="Q82" s="21">
        <f ca="1"/>
        <v>0</v>
      </c>
      <c r="R82" s="21">
        <f ca="1"/>
        <v>0</v>
      </c>
      <c r="S82" s="21">
        <f ca="1"/>
        <v>1</v>
      </c>
      <c r="T82" s="21">
        <f ca="1"/>
        <v>1</v>
      </c>
      <c r="U82" s="21">
        <f ca="1"/>
        <v>0</v>
      </c>
      <c r="V82" s="21">
        <f ca="1"/>
        <v>0</v>
      </c>
      <c r="W82" s="21">
        <f ca="1"/>
        <v>0</v>
      </c>
      <c r="X82" s="21">
        <f ca="1"/>
        <v>0</v>
      </c>
      <c r="Y82" s="21">
        <f ca="1"/>
        <v>0</v>
      </c>
      <c r="Z82" s="21">
        <f ca="1"/>
        <v>0</v>
      </c>
      <c r="AA82" s="21">
        <f ca="1"/>
        <v>0</v>
      </c>
      <c r="AB82" s="21">
        <f ca="1"/>
        <v>1</v>
      </c>
      <c r="AC82" s="21">
        <f ca="1"/>
        <v>0</v>
      </c>
      <c r="AD82" s="21">
        <f ca="1"/>
        <v>0</v>
      </c>
      <c r="AE82" s="21" t="str">
        <f ca="1"/>
        <v/>
      </c>
      <c r="AF82" s="21" t="str">
        <f ca="1"/>
        <v/>
      </c>
      <c r="AG82" s="21" t="str">
        <f ca="1"/>
        <v/>
      </c>
      <c r="AH82" s="21" t="str">
        <f ca="1"/>
        <v/>
      </c>
      <c r="AJ82" s="30">
        <f t="shared" ca="1" si="38"/>
        <v>352053</v>
      </c>
      <c r="AL82" s="8">
        <f ca="1">IF(A82,MMULT(ExpandedModelMatrix ThisRow,ExpandedParameters),MMULT(ModelMatrix ThisRow,Parameters))</f>
        <v>12.777436536451853</v>
      </c>
      <c r="AM82" s="37">
        <f ca="1"/>
        <v>354136.08404481417</v>
      </c>
      <c r="AO82" s="31">
        <v>0.42063214185163278</v>
      </c>
      <c r="AP82" s="31" t="b">
        <v>1</v>
      </c>
      <c r="AQ82" s="41">
        <f t="shared" si="44"/>
        <v>22</v>
      </c>
      <c r="AR82" s="41">
        <f t="shared" si="45"/>
        <v>44</v>
      </c>
      <c r="AS82" s="41">
        <v>22</v>
      </c>
      <c r="AV82" s="37">
        <f ca="1"/>
        <v>595.09334061541483</v>
      </c>
      <c r="AW82" s="37">
        <f ca="1"/>
        <v>-3.50043245763757</v>
      </c>
      <c r="AX82" s="37">
        <f ca="1"/>
        <v>-4.5987997933730078</v>
      </c>
      <c r="AY82" s="39">
        <f ca="1"/>
        <v>-1.8695226154573908E-2</v>
      </c>
      <c r="BA82" s="19">
        <v>23</v>
      </c>
      <c r="BB82" s="19">
        <v>24</v>
      </c>
      <c r="BC82" t="b">
        <v>1</v>
      </c>
      <c r="BD82" s="42">
        <v>4</v>
      </c>
      <c r="BE82" s="42">
        <f ca="1"/>
        <v>7</v>
      </c>
      <c r="BF82" s="42">
        <f ca="1"/>
        <v>10</v>
      </c>
      <c r="BG82" s="44">
        <f ca="1"/>
        <v>367386.411659242</v>
      </c>
      <c r="BH82" s="45">
        <f ca="1"/>
        <v>-1.4749512250819372</v>
      </c>
      <c r="BI82" s="42">
        <f ca="1"/>
        <v>3.2601442190115112E-2</v>
      </c>
      <c r="BJ82" s="42"/>
      <c r="BK82" s="42"/>
      <c r="BL82" s="42"/>
      <c r="BM82" s="42"/>
      <c r="BN82" s="42"/>
      <c r="BO82" s="48"/>
    </row>
    <row r="83" spans="1:67" x14ac:dyDescent="0.25">
      <c r="A83" s="19" t="b">
        <f t="shared" si="35"/>
        <v>0</v>
      </c>
      <c r="B83" s="19">
        <v>24</v>
      </c>
      <c r="C83" s="21">
        <f t="shared" si="42"/>
        <v>4</v>
      </c>
      <c r="D83" s="21">
        <f t="shared" ca="1" si="43"/>
        <v>7</v>
      </c>
      <c r="E83" s="21">
        <f ca="1"/>
        <v>10</v>
      </c>
      <c r="G83" s="21">
        <f ca="1"/>
        <v>0</v>
      </c>
      <c r="H83" s="21">
        <f ca="1"/>
        <v>0</v>
      </c>
      <c r="I83" s="21">
        <f ca="1"/>
        <v>0</v>
      </c>
      <c r="J83" s="21">
        <f ca="1"/>
        <v>0</v>
      </c>
      <c r="K83" s="21">
        <f ca="1"/>
        <v>0</v>
      </c>
      <c r="L83" s="21">
        <f ca="1"/>
        <v>0</v>
      </c>
      <c r="M83" s="21">
        <f ca="1"/>
        <v>0</v>
      </c>
      <c r="N83" s="21">
        <f ca="1"/>
        <v>0</v>
      </c>
      <c r="O83" s="21">
        <f ca="1"/>
        <v>0</v>
      </c>
      <c r="P83" s="21">
        <f ca="1"/>
        <v>0</v>
      </c>
      <c r="Q83" s="21">
        <f ca="1"/>
        <v>0</v>
      </c>
      <c r="R83" s="21">
        <f ca="1"/>
        <v>0</v>
      </c>
      <c r="S83" s="21">
        <f ca="1"/>
        <v>1</v>
      </c>
      <c r="T83" s="21">
        <f ca="1"/>
        <v>1</v>
      </c>
      <c r="U83" s="21">
        <f ca="1"/>
        <v>1</v>
      </c>
      <c r="V83" s="21">
        <f ca="1"/>
        <v>0</v>
      </c>
      <c r="W83" s="21">
        <f ca="1"/>
        <v>0</v>
      </c>
      <c r="X83" s="21">
        <f ca="1"/>
        <v>0</v>
      </c>
      <c r="Y83" s="21">
        <f ca="1"/>
        <v>0</v>
      </c>
      <c r="Z83" s="21">
        <f ca="1"/>
        <v>0</v>
      </c>
      <c r="AA83" s="21">
        <f ca="1"/>
        <v>0</v>
      </c>
      <c r="AB83" s="21">
        <f ca="1"/>
        <v>1</v>
      </c>
      <c r="AC83" s="21">
        <f ca="1"/>
        <v>1</v>
      </c>
      <c r="AD83" s="21">
        <f ca="1"/>
        <v>0</v>
      </c>
      <c r="AE83" s="21" t="str">
        <f ca="1"/>
        <v/>
      </c>
      <c r="AF83" s="21" t="str">
        <f ca="1"/>
        <v/>
      </c>
      <c r="AG83" s="21" t="str">
        <f ca="1"/>
        <v/>
      </c>
      <c r="AH83" s="21" t="str">
        <f ca="1"/>
        <v/>
      </c>
      <c r="AJ83" s="30">
        <f t="shared" ca="1" si="38"/>
        <v>206286</v>
      </c>
      <c r="AL83" s="8">
        <f ca="1">IF(A83,MMULT(ExpandedModelMatrix ThisRow,ExpandedParameters),MMULT(ModelMatrix ThisRow,Parameters))</f>
        <v>12.814169465938319</v>
      </c>
      <c r="AM83" s="37">
        <f ca="1"/>
        <v>367386.411659242</v>
      </c>
      <c r="AO83" s="31">
        <v>0.46335469621704617</v>
      </c>
      <c r="AP83" s="31" t="b">
        <v>1</v>
      </c>
      <c r="AQ83" s="41">
        <f t="shared" si="44"/>
        <v>23</v>
      </c>
      <c r="AR83" s="41">
        <f t="shared" si="45"/>
        <v>44</v>
      </c>
      <c r="AS83" s="41">
        <v>23</v>
      </c>
      <c r="AV83" s="37">
        <f ca="1"/>
        <v>606.1240893243247</v>
      </c>
      <c r="AW83" s="37">
        <f ca="1"/>
        <v>-265.78783865664911</v>
      </c>
      <c r="AX83" s="37">
        <f ca="1"/>
        <v>-362.82018377630442</v>
      </c>
      <c r="AY83" s="39">
        <f ca="1"/>
        <v>-1.4749512250819372</v>
      </c>
      <c r="BA83" s="19">
        <v>24</v>
      </c>
      <c r="BB83" s="19">
        <v>25</v>
      </c>
      <c r="BC83" t="b">
        <v>1</v>
      </c>
      <c r="BD83" s="42">
        <v>5</v>
      </c>
      <c r="BE83" s="42">
        <f ca="1"/>
        <v>1</v>
      </c>
      <c r="BF83" s="42">
        <f ca="1"/>
        <v>5</v>
      </c>
      <c r="BG83" s="44">
        <f ca="1"/>
        <v>415740.32933233987</v>
      </c>
      <c r="BH83" s="45">
        <f ca="1"/>
        <v>0.23772206577591795</v>
      </c>
      <c r="BI83" s="42">
        <f ca="1"/>
        <v>2.7095193120792865E-2</v>
      </c>
      <c r="BJ83" s="42"/>
      <c r="BK83" s="42"/>
      <c r="BL83" s="42"/>
      <c r="BM83" s="42"/>
      <c r="BN83" s="42"/>
      <c r="BO83" s="48"/>
    </row>
    <row r="84" spans="1:67" x14ac:dyDescent="0.25">
      <c r="A84" s="19" t="b">
        <f t="shared" si="35"/>
        <v>0</v>
      </c>
      <c r="B84" s="19">
        <v>25</v>
      </c>
      <c r="C84" s="21">
        <f t="shared" si="42"/>
        <v>5</v>
      </c>
      <c r="D84" s="21">
        <f t="shared" ca="1" si="43"/>
        <v>1</v>
      </c>
      <c r="E84" s="21">
        <f ca="1"/>
        <v>5</v>
      </c>
      <c r="G84" s="21">
        <f ca="1"/>
        <v>0</v>
      </c>
      <c r="H84" s="21">
        <f ca="1"/>
        <v>0</v>
      </c>
      <c r="I84" s="21">
        <f ca="1"/>
        <v>0</v>
      </c>
      <c r="J84" s="21">
        <f ca="1"/>
        <v>1</v>
      </c>
      <c r="K84" s="21">
        <f ca="1"/>
        <v>0</v>
      </c>
      <c r="L84" s="21">
        <f ca="1"/>
        <v>0</v>
      </c>
      <c r="M84" s="21">
        <f ca="1"/>
        <v>0</v>
      </c>
      <c r="N84" s="21">
        <f ca="1"/>
        <v>0</v>
      </c>
      <c r="O84" s="21">
        <f ca="1"/>
        <v>0</v>
      </c>
      <c r="P84" s="21">
        <f ca="1"/>
        <v>-1</v>
      </c>
      <c r="Q84" s="21">
        <f ca="1"/>
        <v>-1</v>
      </c>
      <c r="R84" s="21">
        <f ca="1"/>
        <v>-1</v>
      </c>
      <c r="S84" s="21">
        <f ca="1"/>
        <v>0</v>
      </c>
      <c r="T84" s="21">
        <f ca="1"/>
        <v>0</v>
      </c>
      <c r="U84" s="21">
        <f ca="1"/>
        <v>0</v>
      </c>
      <c r="V84" s="21">
        <f ca="1"/>
        <v>0</v>
      </c>
      <c r="W84" s="21">
        <f ca="1"/>
        <v>0</v>
      </c>
      <c r="X84" s="21">
        <f ca="1"/>
        <v>0</v>
      </c>
      <c r="Y84" s="21">
        <f ca="1"/>
        <v>-1</v>
      </c>
      <c r="Z84" s="21">
        <f ca="1"/>
        <v>-1</v>
      </c>
      <c r="AA84" s="21">
        <f ca="1"/>
        <v>-1</v>
      </c>
      <c r="AB84" s="21">
        <f ca="1"/>
        <v>0</v>
      </c>
      <c r="AC84" s="21">
        <f ca="1"/>
        <v>0</v>
      </c>
      <c r="AD84" s="21">
        <f ca="1"/>
        <v>0</v>
      </c>
      <c r="AE84" s="21" t="str">
        <f ca="1"/>
        <v/>
      </c>
      <c r="AF84" s="21" t="str">
        <f ca="1"/>
        <v/>
      </c>
      <c r="AG84" s="21" t="str">
        <f ca="1"/>
        <v/>
      </c>
      <c r="AH84" s="21" t="str">
        <f ca="1"/>
        <v/>
      </c>
      <c r="AJ84" s="30">
        <f t="shared" ca="1" si="38"/>
        <v>443160</v>
      </c>
      <c r="AL84" s="8">
        <f ca="1">IF(A84,MMULT(ExpandedModelMatrix ThisRow,ExpandedParameters),MMULT(ModelMatrix ThisRow,Parameters))</f>
        <v>12.937816136008546</v>
      </c>
      <c r="AM84" s="37">
        <f ca="1"/>
        <v>415740.32933233987</v>
      </c>
      <c r="AO84" s="31">
        <v>0.47114603887905249</v>
      </c>
      <c r="AP84" s="31" t="b">
        <v>1</v>
      </c>
      <c r="AQ84" s="41">
        <f t="shared" si="44"/>
        <v>24</v>
      </c>
      <c r="AR84" s="41">
        <f t="shared" si="45"/>
        <v>44</v>
      </c>
      <c r="AS84" s="41">
        <v>24</v>
      </c>
      <c r="AV84" s="37">
        <f ca="1"/>
        <v>644.7792873009646</v>
      </c>
      <c r="AW84" s="37">
        <f ca="1"/>
        <v>42.525669182765498</v>
      </c>
      <c r="AX84" s="37">
        <f ca="1"/>
        <v>58.476756468818046</v>
      </c>
      <c r="AY84" s="39">
        <f ca="1"/>
        <v>0.23772206577591795</v>
      </c>
      <c r="BA84" s="19">
        <v>25</v>
      </c>
      <c r="BB84" s="19">
        <v>26</v>
      </c>
      <c r="BC84" t="b">
        <v>1</v>
      </c>
      <c r="BD84" s="42">
        <v>5</v>
      </c>
      <c r="BE84" s="42">
        <f ca="1"/>
        <v>2</v>
      </c>
      <c r="BF84" s="42">
        <f ca="1"/>
        <v>6</v>
      </c>
      <c r="BG84" s="44">
        <f ca="1"/>
        <v>866783.19673882425</v>
      </c>
      <c r="BH84" s="45">
        <f ca="1"/>
        <v>-1.0376584157013349</v>
      </c>
      <c r="BI84" s="42">
        <f ca="1"/>
        <v>-2.4266816172264685E-2</v>
      </c>
      <c r="BJ84" s="42"/>
      <c r="BK84" s="42"/>
      <c r="BL84" s="42"/>
      <c r="BM84" s="42"/>
      <c r="BN84" s="42"/>
      <c r="BO84" s="48"/>
    </row>
    <row r="85" spans="1:67" x14ac:dyDescent="0.25">
      <c r="A85" s="19" t="b">
        <f t="shared" si="35"/>
        <v>0</v>
      </c>
      <c r="B85" s="19">
        <v>26</v>
      </c>
      <c r="C85" s="21">
        <f t="shared" si="42"/>
        <v>5</v>
      </c>
      <c r="D85" s="21">
        <f t="shared" ca="1" si="43"/>
        <v>2</v>
      </c>
      <c r="E85" s="21">
        <f ca="1"/>
        <v>6</v>
      </c>
      <c r="G85" s="21">
        <f ca="1"/>
        <v>0</v>
      </c>
      <c r="H85" s="21">
        <f ca="1"/>
        <v>0</v>
      </c>
      <c r="I85" s="21">
        <f ca="1"/>
        <v>0</v>
      </c>
      <c r="J85" s="21">
        <f ca="1"/>
        <v>1</v>
      </c>
      <c r="K85" s="21">
        <f ca="1"/>
        <v>0</v>
      </c>
      <c r="L85" s="21">
        <f ca="1"/>
        <v>0</v>
      </c>
      <c r="M85" s="21">
        <f ca="1"/>
        <v>0</v>
      </c>
      <c r="N85" s="21">
        <f ca="1"/>
        <v>0</v>
      </c>
      <c r="O85" s="21">
        <f ca="1"/>
        <v>0</v>
      </c>
      <c r="P85" s="21">
        <f ca="1"/>
        <v>0</v>
      </c>
      <c r="Q85" s="21">
        <f ca="1"/>
        <v>-1</v>
      </c>
      <c r="R85" s="21">
        <f ca="1"/>
        <v>-1</v>
      </c>
      <c r="S85" s="21">
        <f ca="1"/>
        <v>0</v>
      </c>
      <c r="T85" s="21">
        <f ca="1"/>
        <v>0</v>
      </c>
      <c r="U85" s="21">
        <f ca="1"/>
        <v>0</v>
      </c>
      <c r="V85" s="21">
        <f ca="1"/>
        <v>0</v>
      </c>
      <c r="W85" s="21">
        <f ca="1"/>
        <v>0</v>
      </c>
      <c r="X85" s="21">
        <f ca="1"/>
        <v>0</v>
      </c>
      <c r="Y85" s="21">
        <f ca="1"/>
        <v>0</v>
      </c>
      <c r="Z85" s="21">
        <f ca="1"/>
        <v>-1</v>
      </c>
      <c r="AA85" s="21">
        <f ca="1"/>
        <v>-1</v>
      </c>
      <c r="AB85" s="21">
        <f ca="1"/>
        <v>0</v>
      </c>
      <c r="AC85" s="21">
        <f ca="1"/>
        <v>0</v>
      </c>
      <c r="AD85" s="21">
        <f ca="1"/>
        <v>0</v>
      </c>
      <c r="AE85" s="21" t="str">
        <f ca="1"/>
        <v/>
      </c>
      <c r="AF85" s="21" t="str">
        <f ca="1"/>
        <v/>
      </c>
      <c r="AG85" s="21" t="str">
        <f ca="1"/>
        <v/>
      </c>
      <c r="AH85" s="21" t="str">
        <f ca="1"/>
        <v/>
      </c>
      <c r="AJ85" s="30">
        <f t="shared" ca="1" si="38"/>
        <v>693190</v>
      </c>
      <c r="AL85" s="8">
        <f ca="1">IF(A85,MMULT(ExpandedModelMatrix ThisRow,ExpandedParameters),MMULT(ModelMatrix ThisRow,Parameters))</f>
        <v>13.672544163060531</v>
      </c>
      <c r="AM85" s="37">
        <f ca="1"/>
        <v>866783.19673882425</v>
      </c>
      <c r="AO85" s="31">
        <v>0.46639666821510362</v>
      </c>
      <c r="AP85" s="31" t="b">
        <v>1</v>
      </c>
      <c r="AQ85" s="41">
        <f t="shared" si="44"/>
        <v>25</v>
      </c>
      <c r="AR85" s="41">
        <f t="shared" si="45"/>
        <v>44</v>
      </c>
      <c r="AS85" s="41">
        <v>25</v>
      </c>
      <c r="AV85" s="37">
        <f ca="1"/>
        <v>931.0119208360461</v>
      </c>
      <c r="AW85" s="37">
        <f ca="1"/>
        <v>-186.45647048529523</v>
      </c>
      <c r="AX85" s="37">
        <f ca="1"/>
        <v>-255.25143522008509</v>
      </c>
      <c r="AY85" s="39">
        <f ca="1"/>
        <v>-1.0376584157013349</v>
      </c>
      <c r="BA85" s="19">
        <v>26</v>
      </c>
      <c r="BB85" s="19">
        <v>27</v>
      </c>
      <c r="BC85" t="b">
        <v>1</v>
      </c>
      <c r="BD85" s="42">
        <v>5</v>
      </c>
      <c r="BE85" s="42">
        <f ca="1"/>
        <v>3</v>
      </c>
      <c r="BF85" s="42">
        <f ca="1"/>
        <v>7</v>
      </c>
      <c r="BG85" s="44">
        <f ca="1"/>
        <v>984953.1966677258</v>
      </c>
      <c r="BH85" s="45">
        <f ca="1"/>
        <v>3.9233236646812893E-2</v>
      </c>
      <c r="BI85" s="42">
        <f ca="1"/>
        <v>-3.7723294642722352E-2</v>
      </c>
      <c r="BJ85" s="42"/>
      <c r="BK85" s="42"/>
      <c r="BL85" s="42"/>
      <c r="BM85" s="42"/>
      <c r="BN85" s="42"/>
      <c r="BO85" s="48"/>
    </row>
    <row r="86" spans="1:67" x14ac:dyDescent="0.25">
      <c r="A86" s="19" t="b">
        <f t="shared" si="35"/>
        <v>0</v>
      </c>
      <c r="B86" s="19">
        <v>27</v>
      </c>
      <c r="C86" s="21">
        <f t="shared" si="42"/>
        <v>5</v>
      </c>
      <c r="D86" s="21">
        <f t="shared" ca="1" si="43"/>
        <v>3</v>
      </c>
      <c r="E86" s="21">
        <f ca="1"/>
        <v>7</v>
      </c>
      <c r="G86" s="21">
        <f ca="1"/>
        <v>0</v>
      </c>
      <c r="H86" s="21">
        <f ca="1"/>
        <v>0</v>
      </c>
      <c r="I86" s="21">
        <f ca="1"/>
        <v>0</v>
      </c>
      <c r="J86" s="21">
        <f ca="1"/>
        <v>1</v>
      </c>
      <c r="K86" s="21">
        <f ca="1"/>
        <v>0</v>
      </c>
      <c r="L86" s="21">
        <f ca="1"/>
        <v>0</v>
      </c>
      <c r="M86" s="21">
        <f ca="1"/>
        <v>0</v>
      </c>
      <c r="N86" s="21">
        <f ca="1"/>
        <v>0</v>
      </c>
      <c r="O86" s="21">
        <f ca="1"/>
        <v>0</v>
      </c>
      <c r="P86" s="21">
        <f ca="1"/>
        <v>0</v>
      </c>
      <c r="Q86" s="21">
        <f ca="1"/>
        <v>0</v>
      </c>
      <c r="R86" s="21">
        <f ca="1"/>
        <v>-1</v>
      </c>
      <c r="S86" s="21">
        <f ca="1"/>
        <v>0</v>
      </c>
      <c r="T86" s="21">
        <f ca="1"/>
        <v>0</v>
      </c>
      <c r="U86" s="21">
        <f ca="1"/>
        <v>0</v>
      </c>
      <c r="V86" s="21">
        <f ca="1"/>
        <v>0</v>
      </c>
      <c r="W86" s="21">
        <f ca="1"/>
        <v>0</v>
      </c>
      <c r="X86" s="21">
        <f ca="1"/>
        <v>0</v>
      </c>
      <c r="Y86" s="21">
        <f ca="1"/>
        <v>0</v>
      </c>
      <c r="Z86" s="21">
        <f ca="1"/>
        <v>0</v>
      </c>
      <c r="AA86" s="21">
        <f ca="1"/>
        <v>-1</v>
      </c>
      <c r="AB86" s="21">
        <f ca="1"/>
        <v>0</v>
      </c>
      <c r="AC86" s="21">
        <f ca="1"/>
        <v>0</v>
      </c>
      <c r="AD86" s="21">
        <f ca="1"/>
        <v>0</v>
      </c>
      <c r="AE86" s="21" t="str">
        <f ca="1"/>
        <v/>
      </c>
      <c r="AF86" s="21" t="str">
        <f ca="1"/>
        <v/>
      </c>
      <c r="AG86" s="21" t="str">
        <f ca="1"/>
        <v/>
      </c>
      <c r="AH86" s="21" t="str">
        <f ca="1"/>
        <v/>
      </c>
      <c r="AJ86" s="30">
        <f t="shared" ca="1" si="38"/>
        <v>991983</v>
      </c>
      <c r="AL86" s="8">
        <f ca="1">IF(A86,MMULT(ExpandedModelMatrix ThisRow,ExpandedParameters),MMULT(ModelMatrix ThisRow,Parameters))</f>
        <v>13.800349402951927</v>
      </c>
      <c r="AM86" s="37">
        <f ca="1"/>
        <v>984953.1966677258</v>
      </c>
      <c r="AO86" s="31">
        <v>0.461314952656324</v>
      </c>
      <c r="AP86" s="31" t="b">
        <v>1</v>
      </c>
      <c r="AQ86" s="41">
        <f t="shared" si="44"/>
        <v>26</v>
      </c>
      <c r="AR86" s="41">
        <f t="shared" si="45"/>
        <v>44</v>
      </c>
      <c r="AS86" s="41">
        <v>26</v>
      </c>
      <c r="AV86" s="37">
        <f ca="1"/>
        <v>992.44808260569766</v>
      </c>
      <c r="AW86" s="37">
        <f ca="1"/>
        <v>7.0832957970126458</v>
      </c>
      <c r="AX86" s="37">
        <f ca="1"/>
        <v>9.6509022727481213</v>
      </c>
      <c r="AY86" s="39">
        <f ca="1"/>
        <v>3.9233236646812893E-2</v>
      </c>
      <c r="BA86" s="19">
        <v>27</v>
      </c>
      <c r="BB86" s="19">
        <v>28</v>
      </c>
      <c r="BC86" t="b">
        <v>1</v>
      </c>
      <c r="BD86" s="42">
        <v>5</v>
      </c>
      <c r="BE86" s="42">
        <f ca="1"/>
        <v>4</v>
      </c>
      <c r="BF86" s="42">
        <f ca="1"/>
        <v>8</v>
      </c>
      <c r="BG86" s="44">
        <f ca="1"/>
        <v>765465.55950331269</v>
      </c>
      <c r="BH86" s="45">
        <f ca="1"/>
        <v>2.4976476662363321E-2</v>
      </c>
      <c r="BI86" s="42">
        <f ca="1"/>
        <v>-1.2729381925352654E-2</v>
      </c>
      <c r="BJ86" s="42"/>
      <c r="BK86" s="42"/>
      <c r="BL86" s="42"/>
      <c r="BM86" s="42"/>
      <c r="BN86" s="42"/>
      <c r="BO86" s="48"/>
    </row>
    <row r="87" spans="1:67" x14ac:dyDescent="0.25">
      <c r="A87" s="19" t="b">
        <f t="shared" si="35"/>
        <v>0</v>
      </c>
      <c r="B87" s="19">
        <v>28</v>
      </c>
      <c r="C87" s="21">
        <f t="shared" si="42"/>
        <v>5</v>
      </c>
      <c r="D87" s="21">
        <f t="shared" ca="1" si="43"/>
        <v>4</v>
      </c>
      <c r="E87" s="21">
        <f ca="1"/>
        <v>8</v>
      </c>
      <c r="G87" s="21">
        <f ca="1"/>
        <v>0</v>
      </c>
      <c r="H87" s="21">
        <f ca="1"/>
        <v>0</v>
      </c>
      <c r="I87" s="21">
        <f ca="1"/>
        <v>0</v>
      </c>
      <c r="J87" s="21">
        <f ca="1"/>
        <v>1</v>
      </c>
      <c r="K87" s="21">
        <f ca="1"/>
        <v>0</v>
      </c>
      <c r="L87" s="21">
        <f ca="1"/>
        <v>0</v>
      </c>
      <c r="M87" s="21">
        <f ca="1"/>
        <v>0</v>
      </c>
      <c r="N87" s="21">
        <f ca="1"/>
        <v>0</v>
      </c>
      <c r="O87" s="21">
        <f ca="1"/>
        <v>0</v>
      </c>
      <c r="P87" s="21">
        <f ca="1"/>
        <v>0</v>
      </c>
      <c r="Q87" s="21">
        <f ca="1"/>
        <v>0</v>
      </c>
      <c r="R87" s="21">
        <f ca="1"/>
        <v>0</v>
      </c>
      <c r="S87" s="21">
        <f ca="1"/>
        <v>0</v>
      </c>
      <c r="T87" s="21">
        <f ca="1"/>
        <v>0</v>
      </c>
      <c r="U87" s="21">
        <f ca="1"/>
        <v>0</v>
      </c>
      <c r="V87" s="21">
        <f ca="1"/>
        <v>0</v>
      </c>
      <c r="W87" s="21">
        <f ca="1"/>
        <v>0</v>
      </c>
      <c r="X87" s="21">
        <f ca="1"/>
        <v>0</v>
      </c>
      <c r="Y87" s="21">
        <f ca="1"/>
        <v>0</v>
      </c>
      <c r="Z87" s="21">
        <f ca="1"/>
        <v>0</v>
      </c>
      <c r="AA87" s="21">
        <f ca="1"/>
        <v>0</v>
      </c>
      <c r="AB87" s="21">
        <f ca="1"/>
        <v>0</v>
      </c>
      <c r="AC87" s="21">
        <f ca="1"/>
        <v>0</v>
      </c>
      <c r="AD87" s="21">
        <f ca="1"/>
        <v>0</v>
      </c>
      <c r="AE87" s="21" t="str">
        <f ca="1"/>
        <v/>
      </c>
      <c r="AF87" s="21" t="str">
        <f ca="1"/>
        <v/>
      </c>
      <c r="AG87" s="21" t="str">
        <f ca="1"/>
        <v/>
      </c>
      <c r="AH87" s="21" t="str">
        <f ca="1"/>
        <v/>
      </c>
      <c r="AJ87" s="30">
        <f t="shared" ca="1" si="38"/>
        <v>769488</v>
      </c>
      <c r="AL87" s="8">
        <f ca="1">IF(A87,MMULT(ExpandedModelMatrix ThisRow,ExpandedParameters),MMULT(ModelMatrix ThisRow,Parameters))</f>
        <v>13.548239502216434</v>
      </c>
      <c r="AM87" s="37">
        <f ca="1"/>
        <v>765465.55950331269</v>
      </c>
      <c r="AO87" s="31">
        <v>0.44003137625713556</v>
      </c>
      <c r="AP87" s="31" t="b">
        <v>1</v>
      </c>
      <c r="AQ87" s="41">
        <f t="shared" si="44"/>
        <v>27</v>
      </c>
      <c r="AR87" s="41">
        <f t="shared" si="45"/>
        <v>44</v>
      </c>
      <c r="AS87" s="41">
        <v>27</v>
      </c>
      <c r="AV87" s="37">
        <f ca="1"/>
        <v>874.9088864009284</v>
      </c>
      <c r="AW87" s="37">
        <f ca="1"/>
        <v>4.5975535958198304</v>
      </c>
      <c r="AX87" s="37">
        <f ca="1"/>
        <v>6.1439115400035167</v>
      </c>
      <c r="AY87" s="39">
        <f ca="1"/>
        <v>2.4976476662363321E-2</v>
      </c>
      <c r="BA87" s="19">
        <v>28</v>
      </c>
      <c r="BB87" s="19">
        <v>29</v>
      </c>
      <c r="BC87" t="b">
        <v>1</v>
      </c>
      <c r="BD87" s="42">
        <v>5</v>
      </c>
      <c r="BE87" s="42">
        <f ca="1"/>
        <v>5</v>
      </c>
      <c r="BF87" s="42">
        <f ca="1"/>
        <v>9</v>
      </c>
      <c r="BG87" s="44">
        <f ca="1"/>
        <v>503079.1032821901</v>
      </c>
      <c r="BH87" s="45">
        <f ca="1"/>
        <v>1.321953333881047E-2</v>
      </c>
      <c r="BI87" s="42">
        <f ca="1"/>
        <v>1.7149586520137483E-2</v>
      </c>
      <c r="BJ87" s="42"/>
      <c r="BK87" s="42"/>
      <c r="BL87" s="42"/>
      <c r="BM87" s="42"/>
      <c r="BN87" s="42"/>
      <c r="BO87" s="48"/>
    </row>
    <row r="88" spans="1:67" x14ac:dyDescent="0.25">
      <c r="A88" s="19" t="b">
        <f t="shared" si="35"/>
        <v>0</v>
      </c>
      <c r="B88" s="19">
        <v>29</v>
      </c>
      <c r="C88" s="21">
        <f t="shared" si="42"/>
        <v>5</v>
      </c>
      <c r="D88" s="21">
        <f t="shared" ca="1" si="43"/>
        <v>5</v>
      </c>
      <c r="E88" s="21">
        <f ca="1"/>
        <v>9</v>
      </c>
      <c r="G88" s="21">
        <f ca="1"/>
        <v>0</v>
      </c>
      <c r="H88" s="21">
        <f ca="1"/>
        <v>0</v>
      </c>
      <c r="I88" s="21">
        <f ca="1"/>
        <v>0</v>
      </c>
      <c r="J88" s="21">
        <f ca="1"/>
        <v>1</v>
      </c>
      <c r="K88" s="21">
        <f ca="1"/>
        <v>0</v>
      </c>
      <c r="L88" s="21">
        <f ca="1"/>
        <v>0</v>
      </c>
      <c r="M88" s="21">
        <f ca="1"/>
        <v>0</v>
      </c>
      <c r="N88" s="21">
        <f ca="1"/>
        <v>0</v>
      </c>
      <c r="O88" s="21">
        <f ca="1"/>
        <v>0</v>
      </c>
      <c r="P88" s="21">
        <f ca="1"/>
        <v>0</v>
      </c>
      <c r="Q88" s="21">
        <f ca="1"/>
        <v>0</v>
      </c>
      <c r="R88" s="21">
        <f ca="1"/>
        <v>0</v>
      </c>
      <c r="S88" s="21">
        <f ca="1"/>
        <v>1</v>
      </c>
      <c r="T88" s="21">
        <f ca="1"/>
        <v>0</v>
      </c>
      <c r="U88" s="21">
        <f ca="1"/>
        <v>0</v>
      </c>
      <c r="V88" s="21">
        <f ca="1"/>
        <v>0</v>
      </c>
      <c r="W88" s="21">
        <f ca="1"/>
        <v>0</v>
      </c>
      <c r="X88" s="21">
        <f ca="1"/>
        <v>0</v>
      </c>
      <c r="Y88" s="21">
        <f ca="1"/>
        <v>0</v>
      </c>
      <c r="Z88" s="21">
        <f ca="1"/>
        <v>0</v>
      </c>
      <c r="AA88" s="21">
        <f ca="1"/>
        <v>0</v>
      </c>
      <c r="AB88" s="21">
        <f ca="1"/>
        <v>1</v>
      </c>
      <c r="AC88" s="21">
        <f ca="1"/>
        <v>0</v>
      </c>
      <c r="AD88" s="21">
        <f ca="1"/>
        <v>0</v>
      </c>
      <c r="AE88" s="21" t="str">
        <f ca="1"/>
        <v/>
      </c>
      <c r="AF88" s="21" t="str">
        <f ca="1"/>
        <v/>
      </c>
      <c r="AG88" s="21" t="str">
        <f ca="1"/>
        <v/>
      </c>
      <c r="AH88" s="21" t="str">
        <f ca="1"/>
        <v/>
      </c>
      <c r="AJ88" s="30">
        <f t="shared" ca="1" si="38"/>
        <v>504851</v>
      </c>
      <c r="AL88" s="8">
        <f ca="1">IF(A88,MMULT(ExpandedModelMatrix ThisRow,ExpandedParameters),MMULT(ModelMatrix ThisRow,Parameters))</f>
        <v>13.128502699703811</v>
      </c>
      <c r="AM88" s="37">
        <f ca="1"/>
        <v>503079.1032821901</v>
      </c>
      <c r="AO88" s="31">
        <v>0.4098251201745855</v>
      </c>
      <c r="AP88" s="31" t="b">
        <v>1</v>
      </c>
      <c r="AQ88" s="41">
        <f t="shared" si="44"/>
        <v>28</v>
      </c>
      <c r="AR88" s="41">
        <f t="shared" si="45"/>
        <v>44</v>
      </c>
      <c r="AS88" s="41">
        <v>28</v>
      </c>
      <c r="AV88" s="37">
        <f ca="1"/>
        <v>709.28069428272897</v>
      </c>
      <c r="AW88" s="37">
        <f ca="1"/>
        <v>2.498160082591498</v>
      </c>
      <c r="AX88" s="37">
        <f ca="1"/>
        <v>3.2518455077439938</v>
      </c>
      <c r="AY88" s="39">
        <f ca="1"/>
        <v>1.321953333881047E-2</v>
      </c>
      <c r="BA88" s="19">
        <v>29</v>
      </c>
      <c r="BB88" s="19">
        <v>30</v>
      </c>
      <c r="BC88" t="b">
        <v>1</v>
      </c>
      <c r="BD88" s="42">
        <v>5</v>
      </c>
      <c r="BE88" s="42">
        <f ca="1"/>
        <v>6</v>
      </c>
      <c r="BF88" s="42">
        <f ca="1"/>
        <v>10</v>
      </c>
      <c r="BG88" s="44">
        <f ca="1"/>
        <v>412161.64788404811</v>
      </c>
      <c r="BH88" s="45">
        <f ca="1"/>
        <v>0.4904868107617894</v>
      </c>
      <c r="BI88" s="42">
        <f ca="1"/>
        <v>2.7502711525553281E-2</v>
      </c>
      <c r="BJ88" s="42"/>
      <c r="BK88" s="42"/>
      <c r="BL88" s="42"/>
      <c r="BM88" s="42"/>
      <c r="BN88" s="42"/>
      <c r="BO88" s="48"/>
    </row>
    <row r="89" spans="1:67" x14ac:dyDescent="0.25">
      <c r="A89" s="19" t="b">
        <f t="shared" si="35"/>
        <v>0</v>
      </c>
      <c r="B89" s="19">
        <v>30</v>
      </c>
      <c r="C89" s="21">
        <f t="shared" si="42"/>
        <v>5</v>
      </c>
      <c r="D89" s="21">
        <f t="shared" ca="1" si="43"/>
        <v>6</v>
      </c>
      <c r="E89" s="21">
        <f ca="1"/>
        <v>10</v>
      </c>
      <c r="G89" s="21">
        <f ca="1"/>
        <v>0</v>
      </c>
      <c r="H89" s="21">
        <f ca="1"/>
        <v>0</v>
      </c>
      <c r="I89" s="21">
        <f ca="1"/>
        <v>0</v>
      </c>
      <c r="J89" s="21">
        <f ca="1"/>
        <v>1</v>
      </c>
      <c r="K89" s="21">
        <f ca="1"/>
        <v>0</v>
      </c>
      <c r="L89" s="21">
        <f ca="1"/>
        <v>0</v>
      </c>
      <c r="M89" s="21">
        <f ca="1"/>
        <v>0</v>
      </c>
      <c r="N89" s="21">
        <f ca="1"/>
        <v>0</v>
      </c>
      <c r="O89" s="21">
        <f ca="1"/>
        <v>0</v>
      </c>
      <c r="P89" s="21">
        <f ca="1"/>
        <v>0</v>
      </c>
      <c r="Q89" s="21">
        <f ca="1"/>
        <v>0</v>
      </c>
      <c r="R89" s="21">
        <f ca="1"/>
        <v>0</v>
      </c>
      <c r="S89" s="21">
        <f ca="1"/>
        <v>1</v>
      </c>
      <c r="T89" s="21">
        <f ca="1"/>
        <v>1</v>
      </c>
      <c r="U89" s="21">
        <f ca="1"/>
        <v>0</v>
      </c>
      <c r="V89" s="21">
        <f ca="1"/>
        <v>0</v>
      </c>
      <c r="W89" s="21">
        <f ca="1"/>
        <v>0</v>
      </c>
      <c r="X89" s="21">
        <f ca="1"/>
        <v>0</v>
      </c>
      <c r="Y89" s="21">
        <f ca="1"/>
        <v>0</v>
      </c>
      <c r="Z89" s="21">
        <f ca="1"/>
        <v>0</v>
      </c>
      <c r="AA89" s="21">
        <f ca="1"/>
        <v>0</v>
      </c>
      <c r="AB89" s="21">
        <f ca="1"/>
        <v>1</v>
      </c>
      <c r="AC89" s="21">
        <f ca="1"/>
        <v>1</v>
      </c>
      <c r="AD89" s="21">
        <f ca="1"/>
        <v>0</v>
      </c>
      <c r="AE89" s="21" t="str">
        <f ca="1"/>
        <v/>
      </c>
      <c r="AF89" s="21" t="str">
        <f ca="1"/>
        <v/>
      </c>
      <c r="AG89" s="21" t="str">
        <f ca="1"/>
        <v/>
      </c>
      <c r="AH89" s="21" t="str">
        <f ca="1"/>
        <v/>
      </c>
      <c r="AJ89" s="30">
        <f t="shared" ca="1" si="38"/>
        <v>470639</v>
      </c>
      <c r="AL89" s="8">
        <f ca="1">IF(A89,MMULT(ExpandedModelMatrix ThisRow,ExpandedParameters),MMULT(ModelMatrix ThisRow,Parameters))</f>
        <v>12.929170900615956</v>
      </c>
      <c r="AM89" s="37">
        <f ca="1"/>
        <v>412161.64788404811</v>
      </c>
      <c r="AO89" s="31">
        <v>0.4300646515539524</v>
      </c>
      <c r="AP89" s="31" t="b">
        <v>1</v>
      </c>
      <c r="AQ89" s="41">
        <f t="shared" si="44"/>
        <v>29</v>
      </c>
      <c r="AR89" s="41">
        <f t="shared" si="45"/>
        <v>44</v>
      </c>
      <c r="AS89" s="41">
        <v>29</v>
      </c>
      <c r="AV89" s="37">
        <f ca="1"/>
        <v>641.99816813138034</v>
      </c>
      <c r="AW89" s="37">
        <f ca="1"/>
        <v>91.086478153291111</v>
      </c>
      <c r="AX89" s="37">
        <f ca="1"/>
        <v>120.65383030585288</v>
      </c>
      <c r="AY89" s="39">
        <f ca="1"/>
        <v>0.4904868107617894</v>
      </c>
      <c r="BA89" s="19">
        <v>30</v>
      </c>
      <c r="BB89" s="19">
        <v>31</v>
      </c>
      <c r="BC89" t="b">
        <v>1</v>
      </c>
      <c r="BD89" s="42">
        <v>6</v>
      </c>
      <c r="BE89" s="42">
        <f ca="1"/>
        <v>1</v>
      </c>
      <c r="BF89" s="42">
        <f ca="1"/>
        <v>6</v>
      </c>
      <c r="BG89" s="44">
        <f ca="1"/>
        <v>395478.82998471224</v>
      </c>
      <c r="BH89" s="45">
        <f ca="1"/>
        <v>5.7949001146697767E-3</v>
      </c>
      <c r="BI89" s="42">
        <f ca="1"/>
        <v>2.9402449022583384E-2</v>
      </c>
      <c r="BJ89" s="42"/>
      <c r="BK89" s="42"/>
      <c r="BL89" s="42"/>
      <c r="BM89" s="42"/>
      <c r="BN89" s="42"/>
      <c r="BO89" s="48"/>
    </row>
    <row r="90" spans="1:67" x14ac:dyDescent="0.25">
      <c r="A90" s="19" t="b">
        <f t="shared" si="35"/>
        <v>0</v>
      </c>
      <c r="B90" s="19">
        <v>31</v>
      </c>
      <c r="C90" s="21">
        <f t="shared" si="42"/>
        <v>6</v>
      </c>
      <c r="D90" s="21">
        <f t="shared" ca="1" si="43"/>
        <v>1</v>
      </c>
      <c r="E90" s="21">
        <f ca="1"/>
        <v>6</v>
      </c>
      <c r="G90" s="21">
        <f ca="1"/>
        <v>0</v>
      </c>
      <c r="H90" s="21">
        <f ca="1"/>
        <v>0</v>
      </c>
      <c r="I90" s="21">
        <f ca="1"/>
        <v>0</v>
      </c>
      <c r="J90" s="21">
        <f ca="1"/>
        <v>1</v>
      </c>
      <c r="K90" s="21">
        <f ca="1"/>
        <v>1</v>
      </c>
      <c r="L90" s="21">
        <f ca="1"/>
        <v>0</v>
      </c>
      <c r="M90" s="21">
        <f ca="1"/>
        <v>0</v>
      </c>
      <c r="N90" s="21">
        <f ca="1"/>
        <v>0</v>
      </c>
      <c r="O90" s="21">
        <f ca="1"/>
        <v>0</v>
      </c>
      <c r="P90" s="21">
        <f ca="1"/>
        <v>-1</v>
      </c>
      <c r="Q90" s="21">
        <f ca="1"/>
        <v>-1</v>
      </c>
      <c r="R90" s="21">
        <f ca="1"/>
        <v>-1</v>
      </c>
      <c r="S90" s="21">
        <f ca="1"/>
        <v>0</v>
      </c>
      <c r="T90" s="21">
        <f ca="1"/>
        <v>0</v>
      </c>
      <c r="U90" s="21">
        <f ca="1"/>
        <v>0</v>
      </c>
      <c r="V90" s="21">
        <f ca="1"/>
        <v>0</v>
      </c>
      <c r="W90" s="21">
        <f ca="1"/>
        <v>0</v>
      </c>
      <c r="X90" s="21">
        <f ca="1"/>
        <v>0</v>
      </c>
      <c r="Y90" s="21">
        <f ca="1"/>
        <v>0</v>
      </c>
      <c r="Z90" s="21">
        <f ca="1"/>
        <v>-1</v>
      </c>
      <c r="AA90" s="21">
        <f ca="1"/>
        <v>-1</v>
      </c>
      <c r="AB90" s="21">
        <f ca="1"/>
        <v>0</v>
      </c>
      <c r="AC90" s="21">
        <f ca="1"/>
        <v>0</v>
      </c>
      <c r="AD90" s="21">
        <f ca="1"/>
        <v>0</v>
      </c>
      <c r="AE90" s="21" t="str">
        <f ca="1"/>
        <v/>
      </c>
      <c r="AF90" s="21" t="str">
        <f ca="1"/>
        <v/>
      </c>
      <c r="AG90" s="21" t="str">
        <f ca="1"/>
        <v/>
      </c>
      <c r="AH90" s="21" t="str">
        <f ca="1"/>
        <v/>
      </c>
      <c r="AJ90" s="30">
        <f t="shared" ca="1" si="38"/>
        <v>396132</v>
      </c>
      <c r="AL90" s="8">
        <f ca="1">IF(A90,MMULT(ExpandedModelMatrix ThisRow,ExpandedParameters),MMULT(ModelMatrix ThisRow,Parameters))</f>
        <v>12.887852537537775</v>
      </c>
      <c r="AM90" s="37">
        <f ca="1"/>
        <v>395478.82998471224</v>
      </c>
      <c r="AO90" s="31">
        <v>0.46910361338898632</v>
      </c>
      <c r="AP90" s="31" t="b">
        <v>1</v>
      </c>
      <c r="AQ90" s="41">
        <f t="shared" si="44"/>
        <v>30</v>
      </c>
      <c r="AR90" s="41">
        <f t="shared" si="45"/>
        <v>44</v>
      </c>
      <c r="AS90" s="41">
        <v>30</v>
      </c>
      <c r="AV90" s="37">
        <f ca="1"/>
        <v>628.87107580545648</v>
      </c>
      <c r="AW90" s="37">
        <f ca="1"/>
        <v>1.0386389840734553</v>
      </c>
      <c r="AX90" s="37">
        <f ca="1"/>
        <v>1.4254754250961867</v>
      </c>
      <c r="AY90" s="39">
        <f ca="1"/>
        <v>5.7949001146697767E-3</v>
      </c>
      <c r="BA90" s="19">
        <v>31</v>
      </c>
      <c r="BB90" s="19">
        <v>32</v>
      </c>
      <c r="BC90" t="b">
        <v>1</v>
      </c>
      <c r="BD90" s="42">
        <v>6</v>
      </c>
      <c r="BE90" s="42">
        <f ca="1"/>
        <v>2</v>
      </c>
      <c r="BF90" s="42">
        <f ca="1"/>
        <v>7</v>
      </c>
      <c r="BG90" s="44">
        <f ca="1"/>
        <v>983379.32143701077</v>
      </c>
      <c r="BH90" s="45">
        <f ca="1"/>
        <v>-0.26093788972023757</v>
      </c>
      <c r="BI90" s="42">
        <f ca="1"/>
        <v>-3.7544071335875895E-2</v>
      </c>
      <c r="BJ90" s="42"/>
      <c r="BK90" s="42"/>
      <c r="BL90" s="42"/>
      <c r="BM90" s="42"/>
      <c r="BN90" s="42"/>
      <c r="BO90" s="48"/>
    </row>
    <row r="91" spans="1:67" x14ac:dyDescent="0.25">
      <c r="A91" s="19" t="b">
        <f t="shared" si="35"/>
        <v>0</v>
      </c>
      <c r="B91" s="19">
        <v>32</v>
      </c>
      <c r="C91" s="21">
        <f t="shared" si="42"/>
        <v>6</v>
      </c>
      <c r="D91" s="21">
        <f t="shared" ca="1" si="43"/>
        <v>2</v>
      </c>
      <c r="E91" s="21">
        <f ca="1"/>
        <v>7</v>
      </c>
      <c r="G91" s="21">
        <f ca="1"/>
        <v>0</v>
      </c>
      <c r="H91" s="21">
        <f ca="1"/>
        <v>0</v>
      </c>
      <c r="I91" s="21">
        <f ca="1"/>
        <v>0</v>
      </c>
      <c r="J91" s="21">
        <f ca="1"/>
        <v>1</v>
      </c>
      <c r="K91" s="21">
        <f ca="1"/>
        <v>1</v>
      </c>
      <c r="L91" s="21">
        <f ca="1"/>
        <v>0</v>
      </c>
      <c r="M91" s="21">
        <f ca="1"/>
        <v>0</v>
      </c>
      <c r="N91" s="21">
        <f ca="1"/>
        <v>0</v>
      </c>
      <c r="O91" s="21">
        <f ca="1"/>
        <v>0</v>
      </c>
      <c r="P91" s="21">
        <f ca="1"/>
        <v>0</v>
      </c>
      <c r="Q91" s="21">
        <f ca="1"/>
        <v>-1</v>
      </c>
      <c r="R91" s="21">
        <f ca="1"/>
        <v>-1</v>
      </c>
      <c r="S91" s="21">
        <f ca="1"/>
        <v>0</v>
      </c>
      <c r="T91" s="21">
        <f ca="1"/>
        <v>0</v>
      </c>
      <c r="U91" s="21">
        <f ca="1"/>
        <v>0</v>
      </c>
      <c r="V91" s="21">
        <f ca="1"/>
        <v>0</v>
      </c>
      <c r="W91" s="21">
        <f ca="1"/>
        <v>0</v>
      </c>
      <c r="X91" s="21">
        <f ca="1"/>
        <v>0</v>
      </c>
      <c r="Y91" s="21">
        <f ca="1"/>
        <v>0</v>
      </c>
      <c r="Z91" s="21">
        <f ca="1"/>
        <v>0</v>
      </c>
      <c r="AA91" s="21">
        <f ca="1"/>
        <v>-1</v>
      </c>
      <c r="AB91" s="21">
        <f ca="1"/>
        <v>0</v>
      </c>
      <c r="AC91" s="21">
        <f ca="1"/>
        <v>0</v>
      </c>
      <c r="AD91" s="21">
        <f ca="1"/>
        <v>0</v>
      </c>
      <c r="AE91" s="21" t="str">
        <f ca="1"/>
        <v/>
      </c>
      <c r="AF91" s="21" t="str">
        <f ca="1"/>
        <v/>
      </c>
      <c r="AG91" s="21" t="str">
        <f ca="1"/>
        <v/>
      </c>
      <c r="AH91" s="21" t="str">
        <f ca="1"/>
        <v/>
      </c>
      <c r="AJ91" s="30">
        <f t="shared" ca="1" si="38"/>
        <v>937085</v>
      </c>
      <c r="AL91" s="8">
        <f ca="1">IF(A91,MMULT(ExpandedModelMatrix ThisRow,ExpandedParameters),MMULT(ModelMatrix ThisRow,Parameters))</f>
        <v>13.798750206117386</v>
      </c>
      <c r="AM91" s="37">
        <f ca="1"/>
        <v>983379.32143701077</v>
      </c>
      <c r="AO91" s="31">
        <v>0.47102819730213258</v>
      </c>
      <c r="AP91" s="31" t="b">
        <v>1</v>
      </c>
      <c r="AQ91" s="41">
        <f t="shared" si="44"/>
        <v>31</v>
      </c>
      <c r="AR91" s="41">
        <f t="shared" si="45"/>
        <v>44</v>
      </c>
      <c r="AS91" s="41">
        <v>31</v>
      </c>
      <c r="AV91" s="37">
        <f ca="1"/>
        <v>991.65483986970526</v>
      </c>
      <c r="AW91" s="37">
        <f ca="1"/>
        <v>-46.683906108998009</v>
      </c>
      <c r="AX91" s="37">
        <f ca="1"/>
        <v>-64.187568709086165</v>
      </c>
      <c r="AY91" s="39">
        <f ca="1"/>
        <v>-0.26093788972023757</v>
      </c>
      <c r="BA91" s="19">
        <v>32</v>
      </c>
      <c r="BB91" s="19">
        <v>33</v>
      </c>
      <c r="BC91" t="b">
        <v>1</v>
      </c>
      <c r="BD91" s="42">
        <v>6</v>
      </c>
      <c r="BE91" s="42">
        <f ca="1"/>
        <v>3</v>
      </c>
      <c r="BF91" s="42">
        <f ca="1"/>
        <v>8</v>
      </c>
      <c r="BG91" s="44">
        <f ca="1"/>
        <v>758869.42037891666</v>
      </c>
      <c r="BH91" s="45">
        <f ca="1"/>
        <v>0.56333385106747758</v>
      </c>
      <c r="BI91" s="42">
        <f ca="1"/>
        <v>-1.19782538541926E-2</v>
      </c>
      <c r="BJ91" s="42"/>
      <c r="BK91" s="42"/>
      <c r="BL91" s="42"/>
      <c r="BM91" s="42"/>
      <c r="BN91" s="42"/>
      <c r="BO91" s="48"/>
    </row>
    <row r="92" spans="1:67" x14ac:dyDescent="0.25">
      <c r="A92" s="19" t="b">
        <f t="shared" ref="A92:A123" si="46">B92&gt;$BG$30</f>
        <v>0</v>
      </c>
      <c r="B92" s="19">
        <v>33</v>
      </c>
      <c r="C92" s="21">
        <f t="shared" ref="C92:C123" si="47">MATCH(B92-1,IF(A92,GetRow_Extrapolated,GetRow_Included),1)</f>
        <v>6</v>
      </c>
      <c r="D92" s="21">
        <f t="shared" ref="D92:D123" ca="1" si="48">MATCH(B92-1,OFFSET(IF(A92,GetCol_Extrapolated,GetCol_Included),C92,0),1)</f>
        <v>3</v>
      </c>
      <c r="E92" s="21">
        <f ca="1"/>
        <v>8</v>
      </c>
      <c r="G92" s="21">
        <f ca="1"/>
        <v>0</v>
      </c>
      <c r="H92" s="21">
        <f ca="1"/>
        <v>0</v>
      </c>
      <c r="I92" s="21">
        <f ca="1"/>
        <v>0</v>
      </c>
      <c r="J92" s="21">
        <f ca="1"/>
        <v>1</v>
      </c>
      <c r="K92" s="21">
        <f ca="1"/>
        <v>1</v>
      </c>
      <c r="L92" s="21">
        <f ca="1"/>
        <v>0</v>
      </c>
      <c r="M92" s="21">
        <f ca="1"/>
        <v>0</v>
      </c>
      <c r="N92" s="21">
        <f ca="1"/>
        <v>0</v>
      </c>
      <c r="O92" s="21">
        <f ca="1"/>
        <v>0</v>
      </c>
      <c r="P92" s="21">
        <f ca="1"/>
        <v>0</v>
      </c>
      <c r="Q92" s="21">
        <f ca="1"/>
        <v>0</v>
      </c>
      <c r="R92" s="21">
        <f ca="1"/>
        <v>-1</v>
      </c>
      <c r="S92" s="21">
        <f ca="1"/>
        <v>0</v>
      </c>
      <c r="T92" s="21">
        <f ca="1"/>
        <v>0</v>
      </c>
      <c r="U92" s="21">
        <f ca="1"/>
        <v>0</v>
      </c>
      <c r="V92" s="21">
        <f ca="1"/>
        <v>0</v>
      </c>
      <c r="W92" s="21">
        <f ca="1"/>
        <v>0</v>
      </c>
      <c r="X92" s="21">
        <f ca="1"/>
        <v>0</v>
      </c>
      <c r="Y92" s="21">
        <f ca="1"/>
        <v>0</v>
      </c>
      <c r="Z92" s="21">
        <f ca="1"/>
        <v>0</v>
      </c>
      <c r="AA92" s="21">
        <f ca="1"/>
        <v>0</v>
      </c>
      <c r="AB92" s="21">
        <f ca="1"/>
        <v>0</v>
      </c>
      <c r="AC92" s="21">
        <f ca="1"/>
        <v>0</v>
      </c>
      <c r="AD92" s="21">
        <f ca="1"/>
        <v>0</v>
      </c>
      <c r="AE92" s="21" t="str">
        <f ca="1"/>
        <v/>
      </c>
      <c r="AF92" s="21" t="str">
        <f ca="1"/>
        <v/>
      </c>
      <c r="AG92" s="21" t="str">
        <f ca="1"/>
        <v/>
      </c>
      <c r="AH92" s="21" t="str">
        <f ca="1"/>
        <v/>
      </c>
      <c r="AJ92" s="30">
        <f t="shared" ref="AJ92:AJ123" ca="1" si="49">IF(A92,"",INDEX(CleanData,C92,D92))</f>
        <v>847498</v>
      </c>
      <c r="AL92" s="8">
        <f ca="1">IF(A92,MMULT(ExpandedModelMatrix ThisRow,ExpandedParameters),MMULT(ModelMatrix ThisRow,Parameters))</f>
        <v>13.539584999915396</v>
      </c>
      <c r="AM92" s="37">
        <f ca="1"/>
        <v>758869.42037891666</v>
      </c>
      <c r="AO92" s="31">
        <v>0.46095965984654846</v>
      </c>
      <c r="AP92" s="31" t="b">
        <v>1</v>
      </c>
      <c r="AQ92" s="41">
        <f t="shared" si="44"/>
        <v>32</v>
      </c>
      <c r="AR92" s="41">
        <f t="shared" si="45"/>
        <v>44</v>
      </c>
      <c r="AS92" s="41">
        <v>32</v>
      </c>
      <c r="AV92" s="37">
        <f ca="1"/>
        <v>871.13111549233315</v>
      </c>
      <c r="AW92" s="37">
        <f ca="1"/>
        <v>101.73965554082353</v>
      </c>
      <c r="AX92" s="37">
        <f ca="1"/>
        <v>138.57332221976438</v>
      </c>
      <c r="AY92" s="39">
        <f ca="1"/>
        <v>0.56333385106747758</v>
      </c>
      <c r="BA92" s="19">
        <v>33</v>
      </c>
      <c r="BB92" s="19">
        <v>34</v>
      </c>
      <c r="BC92" t="b">
        <v>1</v>
      </c>
      <c r="BD92" s="42">
        <v>6</v>
      </c>
      <c r="BE92" s="42">
        <f ca="1"/>
        <v>4</v>
      </c>
      <c r="BF92" s="42">
        <f ca="1"/>
        <v>9</v>
      </c>
      <c r="BG92" s="44">
        <f ca="1"/>
        <v>1048297.3336634228</v>
      </c>
      <c r="BH92" s="45">
        <f ca="1"/>
        <v>-1.3071425781021473</v>
      </c>
      <c r="BI92" s="42">
        <f ca="1"/>
        <v>-4.4936538412081492E-2</v>
      </c>
      <c r="BJ92" s="42"/>
      <c r="BK92" s="42"/>
      <c r="BL92" s="42"/>
      <c r="BM92" s="42"/>
      <c r="BN92" s="42"/>
      <c r="BO92" s="48"/>
    </row>
    <row r="93" spans="1:67" x14ac:dyDescent="0.25">
      <c r="A93" s="19" t="b">
        <f t="shared" si="46"/>
        <v>0</v>
      </c>
      <c r="B93" s="19">
        <v>34</v>
      </c>
      <c r="C93" s="21">
        <f t="shared" si="47"/>
        <v>6</v>
      </c>
      <c r="D93" s="21">
        <f t="shared" ca="1" si="48"/>
        <v>4</v>
      </c>
      <c r="E93" s="21">
        <f ca="1"/>
        <v>9</v>
      </c>
      <c r="G93" s="21">
        <f ca="1"/>
        <v>0</v>
      </c>
      <c r="H93" s="21">
        <f ca="1"/>
        <v>0</v>
      </c>
      <c r="I93" s="21">
        <f ca="1"/>
        <v>0</v>
      </c>
      <c r="J93" s="21">
        <f ca="1"/>
        <v>1</v>
      </c>
      <c r="K93" s="21">
        <f ca="1"/>
        <v>1</v>
      </c>
      <c r="L93" s="21">
        <f ca="1"/>
        <v>0</v>
      </c>
      <c r="M93" s="21">
        <f ca="1"/>
        <v>0</v>
      </c>
      <c r="N93" s="21">
        <f ca="1"/>
        <v>0</v>
      </c>
      <c r="O93" s="21">
        <f ca="1"/>
        <v>0</v>
      </c>
      <c r="P93" s="21">
        <f ca="1"/>
        <v>0</v>
      </c>
      <c r="Q93" s="21">
        <f ca="1"/>
        <v>0</v>
      </c>
      <c r="R93" s="21">
        <f ca="1"/>
        <v>0</v>
      </c>
      <c r="S93" s="21">
        <f ca="1"/>
        <v>0</v>
      </c>
      <c r="T93" s="21">
        <f ca="1"/>
        <v>0</v>
      </c>
      <c r="U93" s="21">
        <f ca="1"/>
        <v>0</v>
      </c>
      <c r="V93" s="21">
        <f ca="1"/>
        <v>0</v>
      </c>
      <c r="W93" s="21">
        <f ca="1"/>
        <v>0</v>
      </c>
      <c r="X93" s="21">
        <f ca="1"/>
        <v>0</v>
      </c>
      <c r="Y93" s="21">
        <f ca="1"/>
        <v>0</v>
      </c>
      <c r="Z93" s="21">
        <f ca="1"/>
        <v>0</v>
      </c>
      <c r="AA93" s="21">
        <f ca="1"/>
        <v>0</v>
      </c>
      <c r="AB93" s="21">
        <f ca="1"/>
        <v>1</v>
      </c>
      <c r="AC93" s="21">
        <f ca="1"/>
        <v>0</v>
      </c>
      <c r="AD93" s="21">
        <f ca="1"/>
        <v>0</v>
      </c>
      <c r="AE93" s="21" t="str">
        <f ca="1"/>
        <v/>
      </c>
      <c r="AF93" s="21" t="str">
        <f ca="1"/>
        <v/>
      </c>
      <c r="AG93" s="21" t="str">
        <f ca="1"/>
        <v/>
      </c>
      <c r="AH93" s="21" t="str">
        <f ca="1"/>
        <v/>
      </c>
      <c r="AJ93" s="30">
        <f t="shared" ca="1" si="49"/>
        <v>805037</v>
      </c>
      <c r="AL93" s="8">
        <f ca="1">IF(A93,MMULT(ExpandedModelMatrix ThisRow,ExpandedParameters),MMULT(ModelMatrix ThisRow,Parameters))</f>
        <v>13.862677818951235</v>
      </c>
      <c r="AM93" s="37">
        <f ca="1"/>
        <v>1048297.3336634228</v>
      </c>
      <c r="AO93" s="31">
        <v>0.45401007070456695</v>
      </c>
      <c r="AP93" s="31" t="b">
        <v>1</v>
      </c>
      <c r="AQ93" s="41">
        <f t="shared" si="44"/>
        <v>33</v>
      </c>
      <c r="AR93" s="41">
        <f t="shared" si="45"/>
        <v>44</v>
      </c>
      <c r="AS93" s="41">
        <v>33</v>
      </c>
      <c r="AV93" s="37">
        <f ca="1"/>
        <v>1023.8639234114185</v>
      </c>
      <c r="AW93" s="37">
        <f ca="1"/>
        <v>-237.59049235068491</v>
      </c>
      <c r="AX93" s="37">
        <f ca="1"/>
        <v>-321.541283768558</v>
      </c>
      <c r="AY93" s="39">
        <f ca="1"/>
        <v>-1.3071425781021473</v>
      </c>
      <c r="BA93" s="19">
        <v>34</v>
      </c>
      <c r="BB93" s="19">
        <v>35</v>
      </c>
      <c r="BC93" t="b">
        <v>1</v>
      </c>
      <c r="BD93" s="42">
        <v>6</v>
      </c>
      <c r="BE93" s="42">
        <f ca="1"/>
        <v>5</v>
      </c>
      <c r="BF93" s="42">
        <f ca="1"/>
        <v>10</v>
      </c>
      <c r="BG93" s="44">
        <f ca="1"/>
        <v>597260.22348872502</v>
      </c>
      <c r="BH93" s="45">
        <f ca="1"/>
        <v>0.76220599790777677</v>
      </c>
      <c r="BI93" s="42">
        <f ca="1"/>
        <v>6.4248152825531757E-3</v>
      </c>
      <c r="BJ93" s="42"/>
      <c r="BK93" s="42"/>
      <c r="BL93" s="42"/>
      <c r="BM93" s="42"/>
      <c r="BN93" s="42"/>
      <c r="BO93" s="48"/>
    </row>
    <row r="94" spans="1:67" x14ac:dyDescent="0.25">
      <c r="A94" s="19" t="b">
        <f t="shared" si="46"/>
        <v>0</v>
      </c>
      <c r="B94" s="19">
        <v>35</v>
      </c>
      <c r="C94" s="21">
        <f t="shared" si="47"/>
        <v>6</v>
      </c>
      <c r="D94" s="21">
        <f t="shared" ca="1" si="48"/>
        <v>5</v>
      </c>
      <c r="E94" s="21">
        <f ca="1"/>
        <v>10</v>
      </c>
      <c r="G94" s="21">
        <f ca="1"/>
        <v>0</v>
      </c>
      <c r="H94" s="21">
        <f ca="1"/>
        <v>0</v>
      </c>
      <c r="I94" s="21">
        <f ca="1"/>
        <v>0</v>
      </c>
      <c r="J94" s="21">
        <f ca="1"/>
        <v>1</v>
      </c>
      <c r="K94" s="21">
        <f ca="1"/>
        <v>1</v>
      </c>
      <c r="L94" s="21">
        <f ca="1"/>
        <v>0</v>
      </c>
      <c r="M94" s="21">
        <f ca="1"/>
        <v>0</v>
      </c>
      <c r="N94" s="21">
        <f ca="1"/>
        <v>0</v>
      </c>
      <c r="O94" s="21">
        <f ca="1"/>
        <v>0</v>
      </c>
      <c r="P94" s="21">
        <f ca="1"/>
        <v>0</v>
      </c>
      <c r="Q94" s="21">
        <f ca="1"/>
        <v>0</v>
      </c>
      <c r="R94" s="21">
        <f ca="1"/>
        <v>0</v>
      </c>
      <c r="S94" s="21">
        <f ca="1"/>
        <v>1</v>
      </c>
      <c r="T94" s="21">
        <f ca="1"/>
        <v>0</v>
      </c>
      <c r="U94" s="21">
        <f ca="1"/>
        <v>0</v>
      </c>
      <c r="V94" s="21">
        <f ca="1"/>
        <v>0</v>
      </c>
      <c r="W94" s="21">
        <f ca="1"/>
        <v>0</v>
      </c>
      <c r="X94" s="21">
        <f ca="1"/>
        <v>0</v>
      </c>
      <c r="Y94" s="21">
        <f ca="1"/>
        <v>0</v>
      </c>
      <c r="Z94" s="21">
        <f ca="1"/>
        <v>0</v>
      </c>
      <c r="AA94" s="21">
        <f ca="1"/>
        <v>0</v>
      </c>
      <c r="AB94" s="21">
        <f ca="1"/>
        <v>1</v>
      </c>
      <c r="AC94" s="21">
        <f ca="1"/>
        <v>1</v>
      </c>
      <c r="AD94" s="21">
        <f ca="1"/>
        <v>0</v>
      </c>
      <c r="AE94" s="21" t="str">
        <f ca="1"/>
        <v/>
      </c>
      <c r="AF94" s="21" t="str">
        <f ca="1"/>
        <v/>
      </c>
      <c r="AG94" s="21" t="str">
        <f ca="1"/>
        <v/>
      </c>
      <c r="AH94" s="21" t="str">
        <f ca="1"/>
        <v/>
      </c>
      <c r="AJ94" s="30">
        <f t="shared" ca="1" si="49"/>
        <v>705960</v>
      </c>
      <c r="AL94" s="8">
        <f ca="1">IF(A94,MMULT(ExpandedModelMatrix ThisRow,ExpandedParameters),MMULT(ModelMatrix ThisRow,Parameters))</f>
        <v>13.30010818264511</v>
      </c>
      <c r="AM94" s="37">
        <f ca="1"/>
        <v>597260.22348872502</v>
      </c>
      <c r="AO94" s="31">
        <v>0.43724232605694163</v>
      </c>
      <c r="AP94" s="31" t="b">
        <v>1</v>
      </c>
      <c r="AQ94" s="41">
        <f t="shared" si="44"/>
        <v>34</v>
      </c>
      <c r="AR94" s="41">
        <f t="shared" si="45"/>
        <v>44</v>
      </c>
      <c r="AS94" s="41">
        <v>34</v>
      </c>
      <c r="AV94" s="37">
        <f ca="1"/>
        <v>772.82612759192159</v>
      </c>
      <c r="AW94" s="37">
        <f ca="1"/>
        <v>140.65230538979932</v>
      </c>
      <c r="AX94" s="37">
        <f ca="1"/>
        <v>187.49346794226255</v>
      </c>
      <c r="AY94" s="39">
        <f ca="1"/>
        <v>0.76220599790777677</v>
      </c>
      <c r="BA94" s="19">
        <v>35</v>
      </c>
      <c r="BB94" s="19">
        <v>36</v>
      </c>
      <c r="BC94" t="b">
        <v>1</v>
      </c>
      <c r="BD94" s="42">
        <v>7</v>
      </c>
      <c r="BE94" s="42">
        <f ca="1"/>
        <v>1</v>
      </c>
      <c r="BF94" s="42">
        <f ca="1"/>
        <v>7</v>
      </c>
      <c r="BG94" s="44">
        <f ca="1"/>
        <v>452907.89679113001</v>
      </c>
      <c r="BH94" s="45">
        <f ca="1"/>
        <v>-0.10151150837066</v>
      </c>
      <c r="BI94" s="42">
        <f ca="1"/>
        <v>2.2862777350213095E-2</v>
      </c>
      <c r="BJ94" s="42"/>
      <c r="BK94" s="42"/>
      <c r="BL94" s="42"/>
      <c r="BM94" s="42"/>
      <c r="BN94" s="42"/>
      <c r="BO94" s="48"/>
    </row>
    <row r="95" spans="1:67" x14ac:dyDescent="0.25">
      <c r="A95" s="19" t="b">
        <f t="shared" si="46"/>
        <v>0</v>
      </c>
      <c r="B95" s="19">
        <v>36</v>
      </c>
      <c r="C95" s="21">
        <f t="shared" si="47"/>
        <v>7</v>
      </c>
      <c r="D95" s="21">
        <f t="shared" ca="1" si="48"/>
        <v>1</v>
      </c>
      <c r="E95" s="21">
        <f ca="1"/>
        <v>7</v>
      </c>
      <c r="G95" s="21">
        <f ca="1"/>
        <v>0</v>
      </c>
      <c r="H95" s="21">
        <f ca="1"/>
        <v>0</v>
      </c>
      <c r="I95" s="21">
        <f ca="1"/>
        <v>0</v>
      </c>
      <c r="J95" s="21">
        <f ca="1"/>
        <v>1</v>
      </c>
      <c r="K95" s="21">
        <f ca="1"/>
        <v>1</v>
      </c>
      <c r="L95" s="21">
        <f ca="1"/>
        <v>1</v>
      </c>
      <c r="M95" s="21">
        <f ca="1"/>
        <v>0</v>
      </c>
      <c r="N95" s="21">
        <f ca="1"/>
        <v>0</v>
      </c>
      <c r="O95" s="21">
        <f ca="1"/>
        <v>0</v>
      </c>
      <c r="P95" s="21">
        <f ca="1"/>
        <v>-1</v>
      </c>
      <c r="Q95" s="21">
        <f ca="1"/>
        <v>-1</v>
      </c>
      <c r="R95" s="21">
        <f ca="1"/>
        <v>-1</v>
      </c>
      <c r="S95" s="21">
        <f ca="1"/>
        <v>0</v>
      </c>
      <c r="T95" s="21">
        <f ca="1"/>
        <v>0</v>
      </c>
      <c r="U95" s="21">
        <f ca="1"/>
        <v>0</v>
      </c>
      <c r="V95" s="21">
        <f ca="1"/>
        <v>0</v>
      </c>
      <c r="W95" s="21">
        <f ca="1"/>
        <v>0</v>
      </c>
      <c r="X95" s="21">
        <f ca="1"/>
        <v>0</v>
      </c>
      <c r="Y95" s="21">
        <f ca="1"/>
        <v>0</v>
      </c>
      <c r="Z95" s="21">
        <f ca="1"/>
        <v>0</v>
      </c>
      <c r="AA95" s="21">
        <f ca="1"/>
        <v>-1</v>
      </c>
      <c r="AB95" s="21">
        <f ca="1"/>
        <v>0</v>
      </c>
      <c r="AC95" s="21">
        <f ca="1"/>
        <v>0</v>
      </c>
      <c r="AD95" s="21">
        <f ca="1"/>
        <v>0</v>
      </c>
      <c r="AE95" s="21" t="str">
        <f ca="1"/>
        <v/>
      </c>
      <c r="AF95" s="21" t="str">
        <f ca="1"/>
        <v/>
      </c>
      <c r="AG95" s="21" t="str">
        <f ca="1"/>
        <v/>
      </c>
      <c r="AH95" s="21" t="str">
        <f ca="1"/>
        <v/>
      </c>
      <c r="AJ95" s="30">
        <f t="shared" ca="1" si="49"/>
        <v>440832</v>
      </c>
      <c r="AL95" s="8">
        <f ca="1">IF(A95,MMULT(ExpandedModelMatrix ThisRow,ExpandedParameters),MMULT(ModelMatrix ThisRow,Parameters))</f>
        <v>13.023444065451319</v>
      </c>
      <c r="AM95" s="37">
        <f ca="1"/>
        <v>452907.89679113001</v>
      </c>
      <c r="AO95" s="31">
        <v>0.48361838672138396</v>
      </c>
      <c r="AP95" s="31" t="b">
        <v>1</v>
      </c>
      <c r="AQ95" s="41">
        <f t="shared" si="44"/>
        <v>35</v>
      </c>
      <c r="AR95" s="41">
        <f t="shared" si="45"/>
        <v>44</v>
      </c>
      <c r="AS95" s="41">
        <v>35</v>
      </c>
      <c r="AV95" s="37">
        <f ca="1"/>
        <v>672.98432135609971</v>
      </c>
      <c r="AW95" s="37">
        <f ca="1"/>
        <v>-17.943801078153545</v>
      </c>
      <c r="AX95" s="37">
        <f ca="1"/>
        <v>-24.970604787562859</v>
      </c>
      <c r="AY95" s="39">
        <f ca="1"/>
        <v>-0.10151150837066</v>
      </c>
      <c r="BA95" s="19">
        <v>36</v>
      </c>
      <c r="BB95" s="19">
        <v>37</v>
      </c>
      <c r="BC95" t="b">
        <v>1</v>
      </c>
      <c r="BD95" s="42">
        <v>7</v>
      </c>
      <c r="BE95" s="42">
        <f ca="1"/>
        <v>2</v>
      </c>
      <c r="BF95" s="42">
        <f ca="1"/>
        <v>8</v>
      </c>
      <c r="BG95" s="44">
        <f ca="1"/>
        <v>764801.25979352742</v>
      </c>
      <c r="BH95" s="45">
        <f ca="1"/>
        <v>0.53609659101097473</v>
      </c>
      <c r="BI95" s="42">
        <f ca="1"/>
        <v>-1.2653735528229557E-2</v>
      </c>
      <c r="BJ95" s="42"/>
      <c r="BK95" s="42"/>
      <c r="BL95" s="42"/>
      <c r="BM95" s="42"/>
      <c r="BN95" s="42"/>
      <c r="BO95" s="48"/>
    </row>
    <row r="96" spans="1:67" x14ac:dyDescent="0.25">
      <c r="A96" s="19" t="b">
        <f t="shared" si="46"/>
        <v>0</v>
      </c>
      <c r="B96" s="19">
        <v>37</v>
      </c>
      <c r="C96" s="21">
        <f t="shared" si="47"/>
        <v>7</v>
      </c>
      <c r="D96" s="21">
        <f t="shared" ca="1" si="48"/>
        <v>2</v>
      </c>
      <c r="E96" s="21">
        <f ca="1"/>
        <v>8</v>
      </c>
      <c r="G96" s="21">
        <f ca="1"/>
        <v>0</v>
      </c>
      <c r="H96" s="21">
        <f ca="1"/>
        <v>0</v>
      </c>
      <c r="I96" s="21">
        <f ca="1"/>
        <v>0</v>
      </c>
      <c r="J96" s="21">
        <f ca="1"/>
        <v>1</v>
      </c>
      <c r="K96" s="21">
        <f ca="1"/>
        <v>1</v>
      </c>
      <c r="L96" s="21">
        <f ca="1"/>
        <v>1</v>
      </c>
      <c r="M96" s="21">
        <f ca="1"/>
        <v>0</v>
      </c>
      <c r="N96" s="21">
        <f ca="1"/>
        <v>0</v>
      </c>
      <c r="O96" s="21">
        <f ca="1"/>
        <v>0</v>
      </c>
      <c r="P96" s="21">
        <f ca="1"/>
        <v>0</v>
      </c>
      <c r="Q96" s="21">
        <f ca="1"/>
        <v>-1</v>
      </c>
      <c r="R96" s="21">
        <f ca="1"/>
        <v>-1</v>
      </c>
      <c r="S96" s="21">
        <f ca="1"/>
        <v>0</v>
      </c>
      <c r="T96" s="21">
        <f ca="1"/>
        <v>0</v>
      </c>
      <c r="U96" s="21">
        <f ca="1"/>
        <v>0</v>
      </c>
      <c r="V96" s="21">
        <f ca="1"/>
        <v>0</v>
      </c>
      <c r="W96" s="21">
        <f ca="1"/>
        <v>0</v>
      </c>
      <c r="X96" s="21">
        <f ca="1"/>
        <v>0</v>
      </c>
      <c r="Y96" s="21">
        <f ca="1"/>
        <v>0</v>
      </c>
      <c r="Z96" s="21">
        <f ca="1"/>
        <v>0</v>
      </c>
      <c r="AA96" s="21">
        <f ca="1"/>
        <v>0</v>
      </c>
      <c r="AB96" s="21">
        <f ca="1"/>
        <v>0</v>
      </c>
      <c r="AC96" s="21">
        <f ca="1"/>
        <v>0</v>
      </c>
      <c r="AD96" s="21">
        <f ca="1"/>
        <v>0</v>
      </c>
      <c r="AE96" s="21" t="str">
        <f ca="1"/>
        <v/>
      </c>
      <c r="AF96" s="21" t="str">
        <f ca="1"/>
        <v/>
      </c>
      <c r="AG96" s="21" t="str">
        <f ca="1"/>
        <v/>
      </c>
      <c r="AH96" s="21" t="str">
        <f ca="1"/>
        <v/>
      </c>
      <c r="AJ96" s="30">
        <f t="shared" ca="1" si="49"/>
        <v>847631</v>
      </c>
      <c r="AL96" s="8">
        <f ca="1">IF(A96,MMULT(ExpandedModelMatrix ThisRow,ExpandedParameters),MMULT(ModelMatrix ThisRow,Parameters))</f>
        <v>13.547371287937542</v>
      </c>
      <c r="AM96" s="37">
        <f ca="1"/>
        <v>764801.25979352742</v>
      </c>
      <c r="AO96" s="31">
        <v>0.48416553884394087</v>
      </c>
      <c r="AP96" s="31" t="b">
        <v>1</v>
      </c>
      <c r="AQ96" s="41">
        <f t="shared" si="44"/>
        <v>36</v>
      </c>
      <c r="AR96" s="41">
        <f t="shared" si="45"/>
        <v>44</v>
      </c>
      <c r="AS96" s="41">
        <v>36</v>
      </c>
      <c r="AV96" s="37">
        <f ca="1"/>
        <v>874.52916463290546</v>
      </c>
      <c r="AW96" s="37">
        <f ca="1"/>
        <v>94.713525353086879</v>
      </c>
      <c r="AX96" s="37">
        <f ca="1"/>
        <v>131.87328527534652</v>
      </c>
      <c r="AY96" s="39">
        <f ca="1"/>
        <v>0.53609659101097473</v>
      </c>
      <c r="BA96" s="19">
        <v>37</v>
      </c>
      <c r="BB96" s="19">
        <v>38</v>
      </c>
      <c r="BC96" t="b">
        <v>1</v>
      </c>
      <c r="BD96" s="42">
        <v>7</v>
      </c>
      <c r="BE96" s="42">
        <f ca="1"/>
        <v>3</v>
      </c>
      <c r="BF96" s="42">
        <f ca="1"/>
        <v>9</v>
      </c>
      <c r="BG96" s="44">
        <f ca="1"/>
        <v>1049063.9008669602</v>
      </c>
      <c r="BH96" s="45">
        <f ca="1"/>
        <v>0.45807818690486196</v>
      </c>
      <c r="BI96" s="42">
        <f ca="1"/>
        <v>-4.5023830407315182E-2</v>
      </c>
      <c r="BJ96" s="42"/>
      <c r="BK96" s="42"/>
      <c r="BL96" s="42"/>
      <c r="BM96" s="42"/>
      <c r="BN96" s="42"/>
      <c r="BO96" s="48"/>
    </row>
    <row r="97" spans="1:67" x14ac:dyDescent="0.25">
      <c r="A97" s="19" t="b">
        <f t="shared" si="46"/>
        <v>0</v>
      </c>
      <c r="B97" s="19">
        <v>38</v>
      </c>
      <c r="C97" s="21">
        <f t="shared" si="47"/>
        <v>7</v>
      </c>
      <c r="D97" s="21">
        <f t="shared" ca="1" si="48"/>
        <v>3</v>
      </c>
      <c r="E97" s="21">
        <f ca="1"/>
        <v>9</v>
      </c>
      <c r="G97" s="21">
        <f ca="1"/>
        <v>0</v>
      </c>
      <c r="H97" s="21">
        <f ca="1"/>
        <v>0</v>
      </c>
      <c r="I97" s="21">
        <f ca="1"/>
        <v>0</v>
      </c>
      <c r="J97" s="21">
        <f ca="1"/>
        <v>1</v>
      </c>
      <c r="K97" s="21">
        <f ca="1"/>
        <v>1</v>
      </c>
      <c r="L97" s="21">
        <f ca="1"/>
        <v>1</v>
      </c>
      <c r="M97" s="21">
        <f ca="1"/>
        <v>0</v>
      </c>
      <c r="N97" s="21">
        <f ca="1"/>
        <v>0</v>
      </c>
      <c r="O97" s="21">
        <f ca="1"/>
        <v>0</v>
      </c>
      <c r="P97" s="21">
        <f ca="1"/>
        <v>0</v>
      </c>
      <c r="Q97" s="21">
        <f ca="1"/>
        <v>0</v>
      </c>
      <c r="R97" s="21">
        <f ca="1"/>
        <v>-1</v>
      </c>
      <c r="S97" s="21">
        <f ca="1"/>
        <v>0</v>
      </c>
      <c r="T97" s="21">
        <f ca="1"/>
        <v>0</v>
      </c>
      <c r="U97" s="21">
        <f ca="1"/>
        <v>0</v>
      </c>
      <c r="V97" s="21">
        <f ca="1"/>
        <v>0</v>
      </c>
      <c r="W97" s="21">
        <f ca="1"/>
        <v>0</v>
      </c>
      <c r="X97" s="21">
        <f ca="1"/>
        <v>0</v>
      </c>
      <c r="Y97" s="21">
        <f ca="1"/>
        <v>0</v>
      </c>
      <c r="Z97" s="21">
        <f ca="1"/>
        <v>0</v>
      </c>
      <c r="AA97" s="21">
        <f ca="1"/>
        <v>0</v>
      </c>
      <c r="AB97" s="21">
        <f ca="1"/>
        <v>1</v>
      </c>
      <c r="AC97" s="21">
        <f ca="1"/>
        <v>0</v>
      </c>
      <c r="AD97" s="21">
        <f ca="1"/>
        <v>0</v>
      </c>
      <c r="AE97" s="21" t="str">
        <f ca="1"/>
        <v/>
      </c>
      <c r="AF97" s="21" t="str">
        <f ca="1"/>
        <v/>
      </c>
      <c r="AG97" s="21" t="str">
        <f ca="1"/>
        <v/>
      </c>
      <c r="AH97" s="21" t="str">
        <f ca="1"/>
        <v/>
      </c>
      <c r="AJ97" s="30">
        <f t="shared" ca="1" si="49"/>
        <v>1131398</v>
      </c>
      <c r="AL97" s="8">
        <f ca="1">IF(A97,MMULT(ExpandedModelMatrix ThisRow,ExpandedParameters),MMULT(ModelMatrix ThisRow,Parameters))</f>
        <v>13.863408801506887</v>
      </c>
      <c r="AM97" s="37">
        <f ca="1"/>
        <v>1049063.9008669602</v>
      </c>
      <c r="AO97" s="31">
        <v>0.49107855736152028</v>
      </c>
      <c r="AP97" s="31" t="b">
        <v>1</v>
      </c>
      <c r="AQ97" s="41">
        <f t="shared" si="44"/>
        <v>37</v>
      </c>
      <c r="AR97" s="41">
        <f t="shared" si="45"/>
        <v>44</v>
      </c>
      <c r="AS97" s="41">
        <v>37</v>
      </c>
      <c r="AV97" s="37">
        <f ca="1"/>
        <v>1024.2382051392929</v>
      </c>
      <c r="AW97" s="37">
        <f ca="1"/>
        <v>80.385694187069177</v>
      </c>
      <c r="AX97" s="37">
        <f ca="1"/>
        <v>112.68170033724709</v>
      </c>
      <c r="AY97" s="39">
        <f ca="1"/>
        <v>0.45807818690486196</v>
      </c>
      <c r="BA97" s="19">
        <v>38</v>
      </c>
      <c r="BB97" s="19">
        <v>39</v>
      </c>
      <c r="BC97" t="b">
        <v>1</v>
      </c>
      <c r="BD97" s="42">
        <v>7</v>
      </c>
      <c r="BE97" s="42">
        <f ca="1"/>
        <v>4</v>
      </c>
      <c r="BF97" s="42">
        <f ca="1"/>
        <v>10</v>
      </c>
      <c r="BG97" s="44">
        <f ca="1"/>
        <v>1256284.0900119008</v>
      </c>
      <c r="BH97" s="45">
        <f ca="1"/>
        <v>-0.987716491700382</v>
      </c>
      <c r="BI97" s="42">
        <f ca="1"/>
        <v>-6.8620801005189164E-2</v>
      </c>
      <c r="BJ97" s="42"/>
      <c r="BK97" s="42"/>
      <c r="BL97" s="42"/>
      <c r="BM97" s="42"/>
      <c r="BN97" s="42"/>
      <c r="BO97" s="48"/>
    </row>
    <row r="98" spans="1:67" x14ac:dyDescent="0.25">
      <c r="A98" s="19" t="b">
        <f t="shared" si="46"/>
        <v>0</v>
      </c>
      <c r="B98" s="19">
        <v>39</v>
      </c>
      <c r="C98" s="21">
        <f t="shared" si="47"/>
        <v>7</v>
      </c>
      <c r="D98" s="21">
        <f t="shared" ca="1" si="48"/>
        <v>4</v>
      </c>
      <c r="E98" s="21">
        <f ca="1"/>
        <v>10</v>
      </c>
      <c r="G98" s="21">
        <f ca="1"/>
        <v>0</v>
      </c>
      <c r="H98" s="21">
        <f ca="1"/>
        <v>0</v>
      </c>
      <c r="I98" s="21">
        <f ca="1"/>
        <v>0</v>
      </c>
      <c r="J98" s="21">
        <f ca="1"/>
        <v>1</v>
      </c>
      <c r="K98" s="21">
        <f ca="1"/>
        <v>1</v>
      </c>
      <c r="L98" s="21">
        <f ca="1"/>
        <v>1</v>
      </c>
      <c r="M98" s="21">
        <f ca="1"/>
        <v>0</v>
      </c>
      <c r="N98" s="21">
        <f ca="1"/>
        <v>0</v>
      </c>
      <c r="O98" s="21">
        <f ca="1"/>
        <v>0</v>
      </c>
      <c r="P98" s="21">
        <f ca="1"/>
        <v>0</v>
      </c>
      <c r="Q98" s="21">
        <f ca="1"/>
        <v>0</v>
      </c>
      <c r="R98" s="21">
        <f ca="1"/>
        <v>0</v>
      </c>
      <c r="S98" s="21">
        <f ca="1"/>
        <v>0</v>
      </c>
      <c r="T98" s="21">
        <f ca="1"/>
        <v>0</v>
      </c>
      <c r="U98" s="21">
        <f ca="1"/>
        <v>0</v>
      </c>
      <c r="V98" s="21">
        <f ca="1"/>
        <v>0</v>
      </c>
      <c r="W98" s="21">
        <f ca="1"/>
        <v>0</v>
      </c>
      <c r="X98" s="21">
        <f ca="1"/>
        <v>0</v>
      </c>
      <c r="Y98" s="21">
        <f ca="1"/>
        <v>0</v>
      </c>
      <c r="Z98" s="21">
        <f ca="1"/>
        <v>0</v>
      </c>
      <c r="AA98" s="21">
        <f ca="1"/>
        <v>0</v>
      </c>
      <c r="AB98" s="21">
        <f ca="1"/>
        <v>1</v>
      </c>
      <c r="AC98" s="21">
        <f ca="1"/>
        <v>1</v>
      </c>
      <c r="AD98" s="21">
        <f ca="1"/>
        <v>0</v>
      </c>
      <c r="AE98" s="21" t="str">
        <f ca="1"/>
        <v/>
      </c>
      <c r="AF98" s="21" t="str">
        <f ca="1"/>
        <v/>
      </c>
      <c r="AG98" s="21" t="str">
        <f ca="1"/>
        <v/>
      </c>
      <c r="AH98" s="21" t="str">
        <f ca="1"/>
        <v/>
      </c>
      <c r="AJ98" s="30">
        <f t="shared" ca="1" si="49"/>
        <v>1063269</v>
      </c>
      <c r="AL98" s="8">
        <f ca="1">IF(A98,MMULT(ExpandedModelMatrix ThisRow,ExpandedParameters),MMULT(ModelMatrix ThisRow,Parameters))</f>
        <v>14.043668786749221</v>
      </c>
      <c r="AM98" s="37">
        <f ca="1"/>
        <v>1256284.0900119008</v>
      </c>
      <c r="AO98" s="31">
        <v>0.49765452194841175</v>
      </c>
      <c r="AP98" s="31" t="b">
        <v>1</v>
      </c>
      <c r="AQ98" s="41">
        <f t="shared" si="44"/>
        <v>38</v>
      </c>
      <c r="AR98" s="41">
        <f t="shared" si="45"/>
        <v>44</v>
      </c>
      <c r="AS98" s="41">
        <v>38</v>
      </c>
      <c r="AV98" s="37">
        <f ca="1"/>
        <v>1120.8407960151615</v>
      </c>
      <c r="AW98" s="37">
        <f ca="1"/>
        <v>-172.20562518612132</v>
      </c>
      <c r="AX98" s="37">
        <f ca="1"/>
        <v>-242.96632522049077</v>
      </c>
      <c r="AY98" s="39">
        <f ca="1"/>
        <v>-0.987716491700382</v>
      </c>
      <c r="BA98" s="19">
        <v>39</v>
      </c>
      <c r="BB98" s="19">
        <v>40</v>
      </c>
      <c r="BC98" t="b">
        <v>1</v>
      </c>
      <c r="BD98" s="42">
        <v>8</v>
      </c>
      <c r="BE98" s="42">
        <f ca="1"/>
        <v>1</v>
      </c>
      <c r="BF98" s="42">
        <f ca="1"/>
        <v>8</v>
      </c>
      <c r="BG98" s="44">
        <f ca="1"/>
        <v>373572.36031546432</v>
      </c>
      <c r="BH98" s="45">
        <f ca="1"/>
        <v>-0.13418616455928617</v>
      </c>
      <c r="BI98" s="42">
        <f ca="1"/>
        <v>3.1897024106321462E-2</v>
      </c>
      <c r="BJ98" s="42"/>
      <c r="BK98" s="42"/>
      <c r="BL98" s="42"/>
      <c r="BM98" s="42"/>
      <c r="BN98" s="42"/>
      <c r="BO98" s="48"/>
    </row>
    <row r="99" spans="1:67" x14ac:dyDescent="0.25">
      <c r="A99" s="19" t="b">
        <f t="shared" si="46"/>
        <v>0</v>
      </c>
      <c r="B99" s="19">
        <v>40</v>
      </c>
      <c r="C99" s="21">
        <f t="shared" si="47"/>
        <v>8</v>
      </c>
      <c r="D99" s="21">
        <f t="shared" ca="1" si="48"/>
        <v>1</v>
      </c>
      <c r="E99" s="21">
        <f ca="1"/>
        <v>8</v>
      </c>
      <c r="G99" s="21">
        <f ca="1"/>
        <v>0</v>
      </c>
      <c r="H99" s="21">
        <f ca="1"/>
        <v>0</v>
      </c>
      <c r="I99" s="21">
        <f ca="1"/>
        <v>0</v>
      </c>
      <c r="J99" s="21">
        <f ca="1"/>
        <v>1</v>
      </c>
      <c r="K99" s="21">
        <f ca="1"/>
        <v>1</v>
      </c>
      <c r="L99" s="21">
        <f ca="1"/>
        <v>1</v>
      </c>
      <c r="M99" s="21">
        <f ca="1"/>
        <v>1</v>
      </c>
      <c r="N99" s="21">
        <f ca="1"/>
        <v>0</v>
      </c>
      <c r="O99" s="21">
        <f ca="1"/>
        <v>0</v>
      </c>
      <c r="P99" s="21">
        <f ca="1"/>
        <v>-1</v>
      </c>
      <c r="Q99" s="21">
        <f ca="1"/>
        <v>-1</v>
      </c>
      <c r="R99" s="21">
        <f ca="1"/>
        <v>-1</v>
      </c>
      <c r="S99" s="21">
        <f ca="1"/>
        <v>0</v>
      </c>
      <c r="T99" s="21">
        <f ca="1"/>
        <v>0</v>
      </c>
      <c r="U99" s="21">
        <f ca="1"/>
        <v>0</v>
      </c>
      <c r="V99" s="21">
        <f ca="1"/>
        <v>0</v>
      </c>
      <c r="W99" s="21">
        <f ca="1"/>
        <v>0</v>
      </c>
      <c r="X99" s="21">
        <f ca="1"/>
        <v>0</v>
      </c>
      <c r="Y99" s="21">
        <f ca="1"/>
        <v>0</v>
      </c>
      <c r="Z99" s="21">
        <f ca="1"/>
        <v>0</v>
      </c>
      <c r="AA99" s="21">
        <f ca="1"/>
        <v>0</v>
      </c>
      <c r="AB99" s="21">
        <f ca="1"/>
        <v>0</v>
      </c>
      <c r="AC99" s="21">
        <f ca="1"/>
        <v>0</v>
      </c>
      <c r="AD99" s="21">
        <f ca="1"/>
        <v>0</v>
      </c>
      <c r="AE99" s="21" t="str">
        <f ca="1"/>
        <v/>
      </c>
      <c r="AF99" s="21" t="str">
        <f ca="1"/>
        <v/>
      </c>
      <c r="AG99" s="21" t="str">
        <f ca="1"/>
        <v/>
      </c>
      <c r="AH99" s="21" t="str">
        <f ca="1"/>
        <v/>
      </c>
      <c r="AJ99" s="30">
        <f t="shared" ca="1" si="49"/>
        <v>359480</v>
      </c>
      <c r="AL99" s="8">
        <f ca="1">IF(A99,MMULT(ExpandedModelMatrix ThisRow,ExpandedParameters),MMULT(ModelMatrix ThisRow,Parameters))</f>
        <v>12.830867000575031</v>
      </c>
      <c r="AM99" s="37">
        <f ca="1"/>
        <v>373572.36031546432</v>
      </c>
      <c r="AO99" s="31">
        <v>0.51207878502820126</v>
      </c>
      <c r="AP99" s="31" t="b">
        <v>1</v>
      </c>
      <c r="AQ99" s="41">
        <f t="shared" si="44"/>
        <v>39</v>
      </c>
      <c r="AR99" s="41">
        <f t="shared" si="45"/>
        <v>44</v>
      </c>
      <c r="AS99" s="41">
        <v>39</v>
      </c>
      <c r="AV99" s="37">
        <f ca="1"/>
        <v>611.20566122661558</v>
      </c>
      <c r="AW99" s="37">
        <f ca="1"/>
        <v>-23.056658682091825</v>
      </c>
      <c r="AX99" s="37">
        <f ca="1"/>
        <v>-33.008175496062954</v>
      </c>
      <c r="AY99" s="39">
        <f ca="1"/>
        <v>-0.13418616455928617</v>
      </c>
      <c r="BA99" s="19">
        <v>40</v>
      </c>
      <c r="BB99" s="19">
        <v>41</v>
      </c>
      <c r="BC99" t="b">
        <v>1</v>
      </c>
      <c r="BD99" s="42">
        <v>8</v>
      </c>
      <c r="BE99" s="42">
        <f ca="1"/>
        <v>2</v>
      </c>
      <c r="BF99" s="42">
        <f ca="1"/>
        <v>9</v>
      </c>
      <c r="BG99" s="44">
        <f ca="1"/>
        <v>1121297.3743486246</v>
      </c>
      <c r="BH99" s="45">
        <f ca="1"/>
        <v>-0.34418994616150456</v>
      </c>
      <c r="BI99" s="42">
        <f ca="1"/>
        <v>-5.3249337569346272E-2</v>
      </c>
      <c r="BJ99" s="42"/>
      <c r="BK99" s="42"/>
      <c r="BL99" s="42"/>
      <c r="BM99" s="42"/>
      <c r="BN99" s="42"/>
      <c r="BO99" s="48"/>
    </row>
    <row r="100" spans="1:67" x14ac:dyDescent="0.25">
      <c r="A100" s="19" t="b">
        <f t="shared" si="46"/>
        <v>0</v>
      </c>
      <c r="B100" s="19">
        <v>41</v>
      </c>
      <c r="C100" s="21">
        <f t="shared" si="47"/>
        <v>8</v>
      </c>
      <c r="D100" s="21">
        <f t="shared" ca="1" si="48"/>
        <v>2</v>
      </c>
      <c r="E100" s="21">
        <f ca="1"/>
        <v>9</v>
      </c>
      <c r="G100" s="21">
        <f ca="1"/>
        <v>0</v>
      </c>
      <c r="H100" s="21">
        <f ca="1"/>
        <v>0</v>
      </c>
      <c r="I100" s="21">
        <f ca="1"/>
        <v>0</v>
      </c>
      <c r="J100" s="21">
        <f ca="1"/>
        <v>1</v>
      </c>
      <c r="K100" s="21">
        <f ca="1"/>
        <v>1</v>
      </c>
      <c r="L100" s="21">
        <f ca="1"/>
        <v>1</v>
      </c>
      <c r="M100" s="21">
        <f ca="1"/>
        <v>1</v>
      </c>
      <c r="N100" s="21">
        <f ca="1"/>
        <v>0</v>
      </c>
      <c r="O100" s="21">
        <f ca="1"/>
        <v>0</v>
      </c>
      <c r="P100" s="21">
        <f ca="1"/>
        <v>0</v>
      </c>
      <c r="Q100" s="21">
        <f ca="1"/>
        <v>-1</v>
      </c>
      <c r="R100" s="21">
        <f ca="1"/>
        <v>-1</v>
      </c>
      <c r="S100" s="21">
        <f ca="1"/>
        <v>0</v>
      </c>
      <c r="T100" s="21">
        <f ca="1"/>
        <v>0</v>
      </c>
      <c r="U100" s="21">
        <f ca="1"/>
        <v>0</v>
      </c>
      <c r="V100" s="21">
        <f ca="1"/>
        <v>0</v>
      </c>
      <c r="W100" s="21">
        <f ca="1"/>
        <v>0</v>
      </c>
      <c r="X100" s="21">
        <f ca="1"/>
        <v>0</v>
      </c>
      <c r="Y100" s="21">
        <f ca="1"/>
        <v>0</v>
      </c>
      <c r="Z100" s="21">
        <f ca="1"/>
        <v>0</v>
      </c>
      <c r="AA100" s="21">
        <f ca="1"/>
        <v>0</v>
      </c>
      <c r="AB100" s="21">
        <f ca="1"/>
        <v>1</v>
      </c>
      <c r="AC100" s="21">
        <f ca="1"/>
        <v>0</v>
      </c>
      <c r="AD100" s="21">
        <f ca="1"/>
        <v>0</v>
      </c>
      <c r="AE100" s="21" t="str">
        <f ca="1"/>
        <v/>
      </c>
      <c r="AF100" s="21" t="str">
        <f ca="1"/>
        <v/>
      </c>
      <c r="AG100" s="21" t="str">
        <f ca="1"/>
        <v/>
      </c>
      <c r="AH100" s="21" t="str">
        <f ca="1"/>
        <v/>
      </c>
      <c r="AJ100" s="30">
        <f t="shared" ca="1" si="49"/>
        <v>1061648</v>
      </c>
      <c r="AL100" s="8">
        <f ca="1">IF(A100,MMULT(ExpandedModelMatrix ThisRow,ExpandedParameters),MMULT(ModelMatrix ThisRow,Parameters))</f>
        <v>13.92999694283259</v>
      </c>
      <c r="AM100" s="37">
        <f ca="1"/>
        <v>1121297.3743486246</v>
      </c>
      <c r="AO100" s="31">
        <v>0.55734328211286699</v>
      </c>
      <c r="AP100" s="31" t="b">
        <v>1</v>
      </c>
      <c r="AQ100" s="41">
        <f t="shared" si="44"/>
        <v>40</v>
      </c>
      <c r="AR100" s="41">
        <f t="shared" si="45"/>
        <v>44</v>
      </c>
      <c r="AS100" s="41">
        <v>40</v>
      </c>
      <c r="AV100" s="37">
        <f ca="1"/>
        <v>1058.9132987873109</v>
      </c>
      <c r="AW100" s="37">
        <f ca="1"/>
        <v>-56.330744374384842</v>
      </c>
      <c r="AX100" s="37">
        <f ca="1"/>
        <v>-84.66656889846378</v>
      </c>
      <c r="AY100" s="39">
        <f ca="1"/>
        <v>-0.34418994616150456</v>
      </c>
      <c r="BA100" s="19">
        <v>41</v>
      </c>
      <c r="BB100" s="19">
        <v>42</v>
      </c>
      <c r="BC100" t="b">
        <v>1</v>
      </c>
      <c r="BD100" s="42">
        <v>8</v>
      </c>
      <c r="BE100" s="42">
        <f ca="1"/>
        <v>3</v>
      </c>
      <c r="BF100" s="42">
        <f ca="1"/>
        <v>10</v>
      </c>
      <c r="BG100" s="44">
        <f ca="1"/>
        <v>1333345.3229770721</v>
      </c>
      <c r="BH100" s="45">
        <f ca="1"/>
        <v>0.58208364160613368</v>
      </c>
      <c r="BI100" s="42">
        <f ca="1"/>
        <v>-7.739606395624829E-2</v>
      </c>
      <c r="BJ100" s="42"/>
      <c r="BK100" s="42"/>
      <c r="BL100" s="42"/>
      <c r="BM100" s="42"/>
      <c r="BN100" s="42"/>
      <c r="BO100" s="48"/>
    </row>
    <row r="101" spans="1:67" x14ac:dyDescent="0.25">
      <c r="A101" s="19" t="b">
        <f t="shared" si="46"/>
        <v>0</v>
      </c>
      <c r="B101" s="19">
        <v>42</v>
      </c>
      <c r="C101" s="21">
        <f t="shared" si="47"/>
        <v>8</v>
      </c>
      <c r="D101" s="21">
        <f t="shared" ca="1" si="48"/>
        <v>3</v>
      </c>
      <c r="E101" s="21">
        <f ca="1"/>
        <v>10</v>
      </c>
      <c r="G101" s="21">
        <f ca="1"/>
        <v>0</v>
      </c>
      <c r="H101" s="21">
        <f ca="1"/>
        <v>0</v>
      </c>
      <c r="I101" s="21">
        <f ca="1"/>
        <v>0</v>
      </c>
      <c r="J101" s="21">
        <f ca="1"/>
        <v>1</v>
      </c>
      <c r="K101" s="21">
        <f ca="1"/>
        <v>1</v>
      </c>
      <c r="L101" s="21">
        <f ca="1"/>
        <v>1</v>
      </c>
      <c r="M101" s="21">
        <f ca="1"/>
        <v>1</v>
      </c>
      <c r="N101" s="21">
        <f ca="1"/>
        <v>0</v>
      </c>
      <c r="O101" s="21">
        <f ca="1"/>
        <v>0</v>
      </c>
      <c r="P101" s="21">
        <f ca="1"/>
        <v>0</v>
      </c>
      <c r="Q101" s="21">
        <f ca="1"/>
        <v>0</v>
      </c>
      <c r="R101" s="21">
        <f ca="1"/>
        <v>-1</v>
      </c>
      <c r="S101" s="21">
        <f ca="1"/>
        <v>0</v>
      </c>
      <c r="T101" s="21">
        <f ca="1"/>
        <v>0</v>
      </c>
      <c r="U101" s="21">
        <f ca="1"/>
        <v>0</v>
      </c>
      <c r="V101" s="21">
        <f ca="1"/>
        <v>0</v>
      </c>
      <c r="W101" s="21">
        <f ca="1"/>
        <v>0</v>
      </c>
      <c r="X101" s="21">
        <f ca="1"/>
        <v>0</v>
      </c>
      <c r="Y101" s="21">
        <f ca="1"/>
        <v>0</v>
      </c>
      <c r="Z101" s="21">
        <f ca="1"/>
        <v>0</v>
      </c>
      <c r="AA101" s="21">
        <f ca="1"/>
        <v>0</v>
      </c>
      <c r="AB101" s="21">
        <f ca="1"/>
        <v>1</v>
      </c>
      <c r="AC101" s="21">
        <f ca="1"/>
        <v>1</v>
      </c>
      <c r="AD101" s="21">
        <f ca="1"/>
        <v>0</v>
      </c>
      <c r="AE101" s="21" t="str">
        <f ca="1"/>
        <v/>
      </c>
      <c r="AF101" s="21" t="str">
        <f ca="1"/>
        <v/>
      </c>
      <c r="AG101" s="21" t="str">
        <f ca="1"/>
        <v/>
      </c>
      <c r="AH101" s="21" t="str">
        <f ca="1"/>
        <v/>
      </c>
      <c r="AJ101" s="30">
        <f t="shared" ca="1" si="49"/>
        <v>1443370</v>
      </c>
      <c r="AL101" s="8">
        <f ca="1">IF(A101,MMULT(ExpandedModelMatrix ThisRow,ExpandedParameters),MMULT(ModelMatrix ThisRow,Parameters))</f>
        <v>14.103201622608429</v>
      </c>
      <c r="AM101" s="37">
        <f ca="1"/>
        <v>1333345.3229770721</v>
      </c>
      <c r="AO101" s="31">
        <v>0.55716777812950635</v>
      </c>
      <c r="AP101" s="31" t="b">
        <v>1</v>
      </c>
      <c r="AQ101" s="41">
        <f t="shared" si="44"/>
        <v>41</v>
      </c>
      <c r="AR101" s="41">
        <f t="shared" si="45"/>
        <v>44</v>
      </c>
      <c r="AS101" s="41">
        <v>41</v>
      </c>
      <c r="AV101" s="37">
        <f ca="1"/>
        <v>1154.7057300356105</v>
      </c>
      <c r="AW101" s="37">
        <f ca="1"/>
        <v>95.28373693922417</v>
      </c>
      <c r="AX101" s="37">
        <f ca="1"/>
        <v>143.1855441924771</v>
      </c>
      <c r="AY101" s="39">
        <f ca="1"/>
        <v>0.58208364160613368</v>
      </c>
      <c r="BA101" s="19">
        <v>42</v>
      </c>
      <c r="BB101" s="19">
        <v>43</v>
      </c>
      <c r="BC101" t="b">
        <v>1</v>
      </c>
      <c r="BD101" s="42">
        <v>9</v>
      </c>
      <c r="BE101" s="42">
        <f ca="1"/>
        <v>1</v>
      </c>
      <c r="BF101" s="42">
        <f ca="1"/>
        <v>9</v>
      </c>
      <c r="BG101" s="44">
        <f ca="1"/>
        <v>378021.00347222574</v>
      </c>
      <c r="BH101" s="45">
        <f ca="1"/>
        <v>-1.4240935994883871E-2</v>
      </c>
      <c r="BI101" s="42">
        <f ca="1"/>
        <v>3.1390439771061027E-2</v>
      </c>
      <c r="BJ101" s="42"/>
      <c r="BK101" s="42"/>
      <c r="BL101" s="42"/>
      <c r="BM101" s="42"/>
      <c r="BN101" s="42"/>
      <c r="BO101" s="48"/>
    </row>
    <row r="102" spans="1:67" x14ac:dyDescent="0.25">
      <c r="A102" s="19" t="b">
        <f t="shared" si="46"/>
        <v>0</v>
      </c>
      <c r="B102" s="19">
        <v>43</v>
      </c>
      <c r="C102" s="21">
        <f t="shared" si="47"/>
        <v>9</v>
      </c>
      <c r="D102" s="21">
        <f t="shared" ca="1" si="48"/>
        <v>1</v>
      </c>
      <c r="E102" s="21">
        <f ca="1"/>
        <v>9</v>
      </c>
      <c r="G102" s="21">
        <f ca="1"/>
        <v>0</v>
      </c>
      <c r="H102" s="21">
        <f ca="1"/>
        <v>0</v>
      </c>
      <c r="I102" s="21">
        <f ca="1"/>
        <v>0</v>
      </c>
      <c r="J102" s="21">
        <f ca="1"/>
        <v>1</v>
      </c>
      <c r="K102" s="21">
        <f ca="1"/>
        <v>1</v>
      </c>
      <c r="L102" s="21">
        <f ca="1"/>
        <v>1</v>
      </c>
      <c r="M102" s="21">
        <f ca="1"/>
        <v>1</v>
      </c>
      <c r="N102" s="21">
        <f ca="1"/>
        <v>1</v>
      </c>
      <c r="O102" s="21">
        <f ca="1"/>
        <v>0</v>
      </c>
      <c r="P102" s="21">
        <f ca="1"/>
        <v>-1</v>
      </c>
      <c r="Q102" s="21">
        <f ca="1"/>
        <v>-1</v>
      </c>
      <c r="R102" s="21">
        <f ca="1"/>
        <v>-1</v>
      </c>
      <c r="S102" s="21">
        <f ca="1"/>
        <v>0</v>
      </c>
      <c r="T102" s="21">
        <f ca="1"/>
        <v>0</v>
      </c>
      <c r="U102" s="21">
        <f ca="1"/>
        <v>0</v>
      </c>
      <c r="V102" s="21">
        <f ca="1"/>
        <v>0</v>
      </c>
      <c r="W102" s="21">
        <f ca="1"/>
        <v>0</v>
      </c>
      <c r="X102" s="21">
        <f ca="1"/>
        <v>0</v>
      </c>
      <c r="Y102" s="21">
        <f ca="1"/>
        <v>0</v>
      </c>
      <c r="Z102" s="21">
        <f ca="1"/>
        <v>0</v>
      </c>
      <c r="AA102" s="21">
        <f ca="1"/>
        <v>0</v>
      </c>
      <c r="AB102" s="21">
        <f ca="1"/>
        <v>1</v>
      </c>
      <c r="AC102" s="21">
        <f ca="1"/>
        <v>0</v>
      </c>
      <c r="AD102" s="21">
        <f ca="1"/>
        <v>0</v>
      </c>
      <c r="AE102" s="21" t="str">
        <f ca="1"/>
        <v/>
      </c>
      <c r="AF102" s="21" t="str">
        <f ca="1"/>
        <v/>
      </c>
      <c r="AG102" s="21" t="str">
        <f ca="1"/>
        <v/>
      </c>
      <c r="AH102" s="21" t="str">
        <f ca="1"/>
        <v/>
      </c>
      <c r="AJ102" s="30">
        <f t="shared" ca="1" si="49"/>
        <v>376686</v>
      </c>
      <c r="AL102" s="8">
        <f ca="1">IF(A102,MMULT(ExpandedModelMatrix ThisRow,ExpandedParameters),MMULT(ModelMatrix ThisRow,Parameters))</f>
        <v>12.8427050377994</v>
      </c>
      <c r="AM102" s="37">
        <f ca="1"/>
        <v>378021.00347222574</v>
      </c>
      <c r="AO102" s="31">
        <v>0.61581161509495275</v>
      </c>
      <c r="AP102" s="31" t="b">
        <v>1</v>
      </c>
      <c r="AQ102" s="41">
        <f t="shared" si="44"/>
        <v>42</v>
      </c>
      <c r="AR102" s="41">
        <f t="shared" si="45"/>
        <v>44</v>
      </c>
      <c r="AS102" s="41">
        <v>42</v>
      </c>
      <c r="AV102" s="37">
        <f ca="1"/>
        <v>614.83412679537048</v>
      </c>
      <c r="AW102" s="37">
        <f ca="1"/>
        <v>-2.171322986223986</v>
      </c>
      <c r="AX102" s="37">
        <f ca="1"/>
        <v>-3.5030982224672007</v>
      </c>
      <c r="AY102" s="39">
        <f ca="1"/>
        <v>-1.4240935994883871E-2</v>
      </c>
      <c r="BA102" s="19">
        <v>43</v>
      </c>
      <c r="BB102" s="19">
        <v>44</v>
      </c>
      <c r="BC102" t="b">
        <v>1</v>
      </c>
      <c r="BD102" s="42">
        <v>9</v>
      </c>
      <c r="BE102" s="42">
        <f ca="1"/>
        <v>2</v>
      </c>
      <c r="BF102" s="42">
        <f ca="1"/>
        <v>10</v>
      </c>
      <c r="BG102" s="44">
        <f ca="1"/>
        <v>983627.10537894291</v>
      </c>
      <c r="BH102" s="45">
        <f ca="1"/>
        <v>2.1279952223872339E-2</v>
      </c>
      <c r="BI102" s="42">
        <f ca="1"/>
        <v>-3.7572287459104653E-2</v>
      </c>
      <c r="BJ102" s="42"/>
      <c r="BK102" s="42"/>
      <c r="BL102" s="42"/>
      <c r="BM102" s="42"/>
      <c r="BN102" s="42"/>
      <c r="BO102" s="48"/>
    </row>
    <row r="103" spans="1:67" x14ac:dyDescent="0.25">
      <c r="A103" s="19" t="b">
        <f t="shared" si="46"/>
        <v>0</v>
      </c>
      <c r="B103" s="19">
        <v>44</v>
      </c>
      <c r="C103" s="21">
        <f t="shared" si="47"/>
        <v>9</v>
      </c>
      <c r="D103" s="21">
        <f t="shared" ca="1" si="48"/>
        <v>2</v>
      </c>
      <c r="E103" s="21">
        <f ca="1"/>
        <v>10</v>
      </c>
      <c r="G103" s="21">
        <f ca="1"/>
        <v>0</v>
      </c>
      <c r="H103" s="21">
        <f ca="1"/>
        <v>0</v>
      </c>
      <c r="I103" s="21">
        <f ca="1"/>
        <v>0</v>
      </c>
      <c r="J103" s="21">
        <f ca="1"/>
        <v>1</v>
      </c>
      <c r="K103" s="21">
        <f ca="1"/>
        <v>1</v>
      </c>
      <c r="L103" s="21">
        <f ca="1"/>
        <v>1</v>
      </c>
      <c r="M103" s="21">
        <f ca="1"/>
        <v>1</v>
      </c>
      <c r="N103" s="21">
        <f ca="1"/>
        <v>1</v>
      </c>
      <c r="O103" s="21">
        <f ca="1"/>
        <v>0</v>
      </c>
      <c r="P103" s="21">
        <f ca="1"/>
        <v>0</v>
      </c>
      <c r="Q103" s="21">
        <f ca="1"/>
        <v>-1</v>
      </c>
      <c r="R103" s="21">
        <f ca="1"/>
        <v>-1</v>
      </c>
      <c r="S103" s="21">
        <f ca="1"/>
        <v>0</v>
      </c>
      <c r="T103" s="21">
        <f ca="1"/>
        <v>0</v>
      </c>
      <c r="U103" s="21">
        <f ca="1"/>
        <v>0</v>
      </c>
      <c r="V103" s="21">
        <f ca="1"/>
        <v>0</v>
      </c>
      <c r="W103" s="21">
        <f ca="1"/>
        <v>0</v>
      </c>
      <c r="X103" s="21">
        <f ca="1"/>
        <v>0</v>
      </c>
      <c r="Y103" s="21">
        <f ca="1"/>
        <v>0</v>
      </c>
      <c r="Z103" s="21">
        <f ca="1"/>
        <v>0</v>
      </c>
      <c r="AA103" s="21">
        <f ca="1"/>
        <v>0</v>
      </c>
      <c r="AB103" s="21">
        <f ca="1"/>
        <v>1</v>
      </c>
      <c r="AC103" s="21">
        <f ca="1"/>
        <v>1</v>
      </c>
      <c r="AD103" s="21">
        <f ca="1"/>
        <v>0</v>
      </c>
      <c r="AE103" s="21" t="str">
        <f ca="1"/>
        <v/>
      </c>
      <c r="AF103" s="21" t="str">
        <f ca="1"/>
        <v/>
      </c>
      <c r="AG103" s="21" t="str">
        <f ca="1"/>
        <v/>
      </c>
      <c r="AH103" s="21" t="str">
        <f ca="1"/>
        <v/>
      </c>
      <c r="AJ103" s="30">
        <f t="shared" ca="1" si="49"/>
        <v>986608</v>
      </c>
      <c r="AL103" s="8">
        <f ca="1">IF(A103,MMULT(ExpandedModelMatrix ThisRow,ExpandedParameters),MMULT(ModelMatrix ThisRow,Parameters))</f>
        <v>13.799002146263453</v>
      </c>
      <c r="AM103" s="37">
        <f ca="1"/>
        <v>983627.10537894291</v>
      </c>
      <c r="AO103" s="31">
        <v>0.67031901307022634</v>
      </c>
      <c r="AP103" s="31" t="b">
        <v>1</v>
      </c>
      <c r="AQ103" s="41">
        <f t="shared" si="44"/>
        <v>43</v>
      </c>
      <c r="AR103" s="41">
        <f t="shared" si="45"/>
        <v>44</v>
      </c>
      <c r="AS103" s="41">
        <v>43</v>
      </c>
      <c r="AV103" s="37">
        <f ca="1"/>
        <v>991.77976657065494</v>
      </c>
      <c r="AW103" s="37">
        <f ca="1"/>
        <v>3.0056013658801799</v>
      </c>
      <c r="AX103" s="37">
        <f ca="1"/>
        <v>5.2346111826087203</v>
      </c>
      <c r="AY103" s="39">
        <f ca="1"/>
        <v>2.1279952223872339E-2</v>
      </c>
      <c r="BA103" s="19">
        <v>44</v>
      </c>
      <c r="BB103" s="19">
        <v>6</v>
      </c>
      <c r="BC103" t="b">
        <v>0</v>
      </c>
      <c r="BD103" s="42" t="str">
        <v/>
      </c>
      <c r="BE103" s="42" t="str">
        <v/>
      </c>
      <c r="BF103" s="42" t="str">
        <v/>
      </c>
      <c r="BG103" s="44" t="str">
        <v/>
      </c>
      <c r="BH103" s="45" t="str">
        <v/>
      </c>
      <c r="BI103" s="42" t="str">
        <f ca="1"/>
        <v/>
      </c>
      <c r="BJ103" s="42"/>
      <c r="BK103" s="42"/>
      <c r="BL103" s="42"/>
      <c r="BM103" s="42"/>
      <c r="BN103" s="42"/>
      <c r="BO103" s="48"/>
    </row>
    <row r="104" spans="1:67" x14ac:dyDescent="0.25">
      <c r="A104" s="19" t="b">
        <f t="shared" si="46"/>
        <v>0</v>
      </c>
      <c r="B104" s="19">
        <v>45</v>
      </c>
      <c r="C104" s="21">
        <f t="shared" si="47"/>
        <v>10</v>
      </c>
      <c r="D104" s="21">
        <f t="shared" ca="1" si="48"/>
        <v>1</v>
      </c>
      <c r="E104" s="21">
        <f ca="1"/>
        <v>10</v>
      </c>
      <c r="G104" s="21">
        <f ca="1"/>
        <v>0</v>
      </c>
      <c r="H104" s="21">
        <f ca="1"/>
        <v>0</v>
      </c>
      <c r="I104" s="21">
        <f ca="1"/>
        <v>0</v>
      </c>
      <c r="J104" s="21">
        <f ca="1"/>
        <v>1</v>
      </c>
      <c r="K104" s="21">
        <f ca="1"/>
        <v>1</v>
      </c>
      <c r="L104" s="21">
        <f ca="1"/>
        <v>1</v>
      </c>
      <c r="M104" s="21">
        <f ca="1"/>
        <v>1</v>
      </c>
      <c r="N104" s="21">
        <f ca="1"/>
        <v>1</v>
      </c>
      <c r="O104" s="21">
        <f ca="1"/>
        <v>1</v>
      </c>
      <c r="P104" s="21">
        <f ca="1"/>
        <v>-1</v>
      </c>
      <c r="Q104" s="21">
        <f ca="1"/>
        <v>-1</v>
      </c>
      <c r="R104" s="21">
        <f ca="1"/>
        <v>-1</v>
      </c>
      <c r="S104" s="21">
        <f ca="1"/>
        <v>0</v>
      </c>
      <c r="T104" s="21">
        <f ca="1"/>
        <v>0</v>
      </c>
      <c r="U104" s="21">
        <f ca="1"/>
        <v>0</v>
      </c>
      <c r="V104" s="21">
        <f ca="1"/>
        <v>0</v>
      </c>
      <c r="W104" s="21">
        <f ca="1"/>
        <v>0</v>
      </c>
      <c r="X104" s="21">
        <f ca="1"/>
        <v>0</v>
      </c>
      <c r="Y104" s="21">
        <f ca="1"/>
        <v>0</v>
      </c>
      <c r="Z104" s="21">
        <f ca="1"/>
        <v>0</v>
      </c>
      <c r="AA104" s="21">
        <f ca="1"/>
        <v>0</v>
      </c>
      <c r="AB104" s="21">
        <f ca="1"/>
        <v>1</v>
      </c>
      <c r="AC104" s="21">
        <f ca="1"/>
        <v>1</v>
      </c>
      <c r="AD104" s="21">
        <f ca="1"/>
        <v>0</v>
      </c>
      <c r="AE104" s="21" t="str">
        <f ca="1"/>
        <v/>
      </c>
      <c r="AF104" s="21" t="str">
        <f ca="1"/>
        <v/>
      </c>
      <c r="AG104" s="21" t="str">
        <f ca="1"/>
        <v/>
      </c>
      <c r="AH104" s="21" t="str">
        <f ca="1"/>
        <v/>
      </c>
      <c r="AJ104" s="30">
        <f t="shared" ca="1" si="49"/>
        <v>344014</v>
      </c>
      <c r="AL104" s="8">
        <f ca="1">IF(A104,MMULT(ExpandedModelMatrix ThisRow,ExpandedParameters),MMULT(ModelMatrix ThisRow,Parameters))</f>
        <v>12.748437633201823</v>
      </c>
      <c r="AM104" s="37">
        <f ca="1"/>
        <v>344013.99999999878</v>
      </c>
      <c r="AO104" s="31">
        <v>0.99999999999999878</v>
      </c>
      <c r="AP104" s="31" t="b">
        <v>0</v>
      </c>
      <c r="AQ104" s="41">
        <f t="shared" si="44"/>
        <v>43</v>
      </c>
      <c r="AR104" s="41">
        <f t="shared" si="45"/>
        <v>45</v>
      </c>
      <c r="AS104" s="41">
        <v>45</v>
      </c>
      <c r="AV104" s="37">
        <f ca="1"/>
        <v>586.52706672411864</v>
      </c>
      <c r="AW104" s="37">
        <f ca="1"/>
        <v>2.0840655931020665E-12</v>
      </c>
      <c r="AX104" s="37" t="str">
        <f ca="1"/>
        <v/>
      </c>
      <c r="AY104" s="39" t="str">
        <f ca="1"/>
        <v/>
      </c>
      <c r="BA104" s="19">
        <v>45</v>
      </c>
      <c r="BB104" s="19">
        <v>45</v>
      </c>
      <c r="BC104" t="b">
        <v>0</v>
      </c>
      <c r="BD104" s="42" t="str">
        <v/>
      </c>
      <c r="BE104" s="42" t="str">
        <v/>
      </c>
      <c r="BF104" s="42" t="str">
        <v/>
      </c>
      <c r="BG104" s="44" t="str">
        <v/>
      </c>
      <c r="BH104" s="45" t="str">
        <v/>
      </c>
      <c r="BI104" s="42" t="str">
        <f ca="1"/>
        <v/>
      </c>
      <c r="BJ104" s="42"/>
      <c r="BK104" s="42"/>
      <c r="BL104" s="42"/>
      <c r="BM104" s="42"/>
      <c r="BN104" s="42"/>
      <c r="BO104" s="48"/>
    </row>
    <row r="105" spans="1:67" x14ac:dyDescent="0.25">
      <c r="A105" s="19" t="b">
        <f t="shared" si="46"/>
        <v>1</v>
      </c>
      <c r="B105" s="19">
        <v>46</v>
      </c>
      <c r="C105" s="21">
        <f t="shared" si="47"/>
        <v>1</v>
      </c>
      <c r="D105" s="21">
        <f t="shared" ca="1" si="48"/>
        <v>1</v>
      </c>
      <c r="E105" s="21">
        <f ca="1"/>
        <v>1</v>
      </c>
      <c r="G105" s="21">
        <f ca="1"/>
        <v>-1</v>
      </c>
      <c r="H105" s="21">
        <f ca="1"/>
        <v>-1</v>
      </c>
      <c r="I105" s="21">
        <f ca="1"/>
        <v>-1</v>
      </c>
      <c r="J105" s="21">
        <f ca="1"/>
        <v>0</v>
      </c>
      <c r="K105" s="21">
        <f ca="1"/>
        <v>0</v>
      </c>
      <c r="L105" s="21">
        <f ca="1"/>
        <v>0</v>
      </c>
      <c r="M105" s="21">
        <f ca="1"/>
        <v>0</v>
      </c>
      <c r="N105" s="21">
        <f ca="1"/>
        <v>0</v>
      </c>
      <c r="O105" s="21">
        <f ca="1"/>
        <v>0</v>
      </c>
      <c r="P105" s="21">
        <f ca="1"/>
        <v>-1</v>
      </c>
      <c r="Q105" s="21">
        <f ca="1"/>
        <v>-1</v>
      </c>
      <c r="R105" s="21">
        <f ca="1"/>
        <v>-1</v>
      </c>
      <c r="S105" s="21">
        <f ca="1"/>
        <v>0</v>
      </c>
      <c r="T105" s="21">
        <f ca="1"/>
        <v>0</v>
      </c>
      <c r="U105" s="21">
        <f ca="1"/>
        <v>0</v>
      </c>
      <c r="V105" s="21">
        <f ca="1"/>
        <v>0</v>
      </c>
      <c r="W105" s="21">
        <f ca="1"/>
        <v>0</v>
      </c>
      <c r="X105" s="21">
        <f ca="1"/>
        <v>0</v>
      </c>
      <c r="Y105" s="21">
        <f ca="1"/>
        <v>-5</v>
      </c>
      <c r="Z105" s="21">
        <f ca="1"/>
        <v>-1</v>
      </c>
      <c r="AA105" s="21">
        <f ca="1"/>
        <v>-1</v>
      </c>
      <c r="AB105" s="21">
        <f ca="1"/>
        <v>0</v>
      </c>
      <c r="AC105" s="21">
        <f ca="1"/>
        <v>0</v>
      </c>
      <c r="AD105" s="21">
        <f ca="1"/>
        <v>-9</v>
      </c>
      <c r="AE105" s="21" t="str">
        <f ca="1"/>
        <v/>
      </c>
      <c r="AF105" s="21" t="str">
        <f ca="1"/>
        <v/>
      </c>
      <c r="AG105" s="21" t="str">
        <f ca="1"/>
        <v/>
      </c>
      <c r="AH105" s="21" t="str">
        <f ca="1"/>
        <v/>
      </c>
      <c r="AJ105" s="30" t="str">
        <f t="shared" si="49"/>
        <v/>
      </c>
      <c r="AL105" s="8">
        <f ca="1">IF(A105,MMULT(ExpandedModelMatrix ThisRow,ExpandedParameters),MMULT(ModelMatrix ThisRow,Parameters))</f>
        <v>134.71865597135951</v>
      </c>
      <c r="AM105" s="37">
        <f ca="1"/>
        <v>3.2178729852620726E+58</v>
      </c>
      <c r="AO105" s="31"/>
      <c r="AP105" s="31" t="b">
        <v>0</v>
      </c>
      <c r="AQ105" s="41">
        <f t="shared" si="44"/>
        <v>43</v>
      </c>
      <c r="AR105" s="41">
        <f t="shared" si="45"/>
        <v>46</v>
      </c>
      <c r="AS105" s="41">
        <v>46</v>
      </c>
      <c r="AV105" s="37" t="str">
        <f ca="1"/>
        <v/>
      </c>
      <c r="AW105" s="37" t="str">
        <f ca="1"/>
        <v/>
      </c>
      <c r="AX105" s="37" t="str">
        <f ca="1"/>
        <v/>
      </c>
      <c r="AY105" s="39" t="str">
        <f ca="1"/>
        <v/>
      </c>
      <c r="BA105" s="19">
        <v>46</v>
      </c>
      <c r="BB105" s="19">
        <v>46</v>
      </c>
      <c r="BC105" t="b">
        <v>0</v>
      </c>
      <c r="BD105" s="42" t="str">
        <v/>
      </c>
      <c r="BE105" s="42" t="str">
        <v/>
      </c>
      <c r="BF105" s="42" t="str">
        <v/>
      </c>
      <c r="BG105" s="44" t="str">
        <v/>
      </c>
      <c r="BH105" s="45" t="str">
        <v/>
      </c>
      <c r="BI105" s="42" t="str">
        <f ca="1"/>
        <v/>
      </c>
      <c r="BJ105" s="42"/>
      <c r="BK105" s="42"/>
      <c r="BL105" s="42"/>
      <c r="BM105" s="42"/>
      <c r="BN105" s="42"/>
      <c r="BO105" s="48"/>
    </row>
    <row r="106" spans="1:67" x14ac:dyDescent="0.25">
      <c r="A106" s="19" t="b">
        <f t="shared" si="46"/>
        <v>1</v>
      </c>
      <c r="B106" s="19">
        <v>47</v>
      </c>
      <c r="C106" s="21">
        <f t="shared" si="47"/>
        <v>1</v>
      </c>
      <c r="D106" s="21">
        <f t="shared" ca="1" si="48"/>
        <v>2</v>
      </c>
      <c r="E106" s="21">
        <f ca="1"/>
        <v>2</v>
      </c>
      <c r="G106" s="21">
        <f ca="1"/>
        <v>-1</v>
      </c>
      <c r="H106" s="21">
        <f ca="1"/>
        <v>-1</v>
      </c>
      <c r="I106" s="21">
        <f ca="1"/>
        <v>-1</v>
      </c>
      <c r="J106" s="21">
        <f ca="1"/>
        <v>0</v>
      </c>
      <c r="K106" s="21">
        <f ca="1"/>
        <v>0</v>
      </c>
      <c r="L106" s="21">
        <f ca="1"/>
        <v>0</v>
      </c>
      <c r="M106" s="21">
        <f ca="1"/>
        <v>0</v>
      </c>
      <c r="N106" s="21">
        <f ca="1"/>
        <v>0</v>
      </c>
      <c r="O106" s="21">
        <f ca="1"/>
        <v>0</v>
      </c>
      <c r="P106" s="21">
        <f ca="1"/>
        <v>0</v>
      </c>
      <c r="Q106" s="21">
        <f ca="1"/>
        <v>-1</v>
      </c>
      <c r="R106" s="21">
        <f ca="1"/>
        <v>-1</v>
      </c>
      <c r="S106" s="21">
        <f ca="1"/>
        <v>0</v>
      </c>
      <c r="T106" s="21">
        <f ca="1"/>
        <v>0</v>
      </c>
      <c r="U106" s="21">
        <f ca="1"/>
        <v>0</v>
      </c>
      <c r="V106" s="21">
        <f ca="1"/>
        <v>0</v>
      </c>
      <c r="W106" s="21">
        <f ca="1"/>
        <v>0</v>
      </c>
      <c r="X106" s="21">
        <f ca="1"/>
        <v>0</v>
      </c>
      <c r="Y106" s="21">
        <f ca="1"/>
        <v>-4</v>
      </c>
      <c r="Z106" s="21">
        <f ca="1"/>
        <v>-1</v>
      </c>
      <c r="AA106" s="21">
        <f ca="1"/>
        <v>-1</v>
      </c>
      <c r="AB106" s="21">
        <f ca="1"/>
        <v>0</v>
      </c>
      <c r="AC106" s="21">
        <f ca="1"/>
        <v>0</v>
      </c>
      <c r="AD106" s="21">
        <f ca="1"/>
        <v>-8</v>
      </c>
      <c r="AE106" s="21" t="str">
        <f ca="1"/>
        <v/>
      </c>
      <c r="AF106" s="21" t="str">
        <f ca="1"/>
        <v/>
      </c>
      <c r="AG106" s="21" t="str">
        <f ca="1"/>
        <v/>
      </c>
      <c r="AH106" s="21" t="str">
        <f ca="1"/>
        <v/>
      </c>
      <c r="AJ106" s="30" t="str">
        <f t="shared" si="49"/>
        <v/>
      </c>
      <c r="AL106" s="8">
        <f ca="1">IF(A106,MMULT(ExpandedModelMatrix ThisRow,ExpandedParameters),MMULT(ModelMatrix ThisRow,Parameters))</f>
        <v>121.96036650963106</v>
      </c>
      <c r="AM106" s="37">
        <f ca="1"/>
        <v>9.2622006715740695E+52</v>
      </c>
      <c r="AO106" s="31"/>
      <c r="AP106" s="31" t="b">
        <v>0</v>
      </c>
      <c r="AQ106" s="41">
        <f t="shared" si="44"/>
        <v>43</v>
      </c>
      <c r="AR106" s="41">
        <f t="shared" si="45"/>
        <v>47</v>
      </c>
      <c r="AS106" s="41">
        <v>47</v>
      </c>
      <c r="AV106" s="37" t="str">
        <f ca="1"/>
        <v/>
      </c>
      <c r="AW106" s="37" t="str">
        <f ca="1"/>
        <v/>
      </c>
      <c r="AX106" s="37" t="str">
        <f ca="1"/>
        <v/>
      </c>
      <c r="AY106" s="39" t="str">
        <f ca="1"/>
        <v/>
      </c>
      <c r="BA106" s="19">
        <v>47</v>
      </c>
      <c r="BB106" s="19">
        <v>47</v>
      </c>
      <c r="BC106" t="b">
        <v>0</v>
      </c>
      <c r="BD106" s="42" t="str">
        <v/>
      </c>
      <c r="BE106" s="42" t="str">
        <v/>
      </c>
      <c r="BF106" s="42" t="str">
        <v/>
      </c>
      <c r="BG106" s="44" t="str">
        <v/>
      </c>
      <c r="BH106" s="45" t="str">
        <v/>
      </c>
      <c r="BI106" s="42" t="str">
        <f ca="1"/>
        <v/>
      </c>
      <c r="BJ106" s="42"/>
      <c r="BK106" s="42"/>
      <c r="BL106" s="42"/>
      <c r="BM106" s="42"/>
      <c r="BN106" s="42"/>
      <c r="BO106" s="48"/>
    </row>
    <row r="107" spans="1:67" x14ac:dyDescent="0.25">
      <c r="A107" s="19" t="b">
        <f t="shared" si="46"/>
        <v>1</v>
      </c>
      <c r="B107" s="19">
        <v>48</v>
      </c>
      <c r="C107" s="21">
        <f t="shared" si="47"/>
        <v>1</v>
      </c>
      <c r="D107" s="21">
        <f t="shared" ca="1" si="48"/>
        <v>3</v>
      </c>
      <c r="E107" s="21">
        <f ca="1"/>
        <v>3</v>
      </c>
      <c r="G107" s="21">
        <f ca="1"/>
        <v>-1</v>
      </c>
      <c r="H107" s="21">
        <f ca="1"/>
        <v>-1</v>
      </c>
      <c r="I107" s="21">
        <f ca="1"/>
        <v>-1</v>
      </c>
      <c r="J107" s="21">
        <f ca="1"/>
        <v>0</v>
      </c>
      <c r="K107" s="21">
        <f ca="1"/>
        <v>0</v>
      </c>
      <c r="L107" s="21">
        <f ca="1"/>
        <v>0</v>
      </c>
      <c r="M107" s="21">
        <f ca="1"/>
        <v>0</v>
      </c>
      <c r="N107" s="21">
        <f ca="1"/>
        <v>0</v>
      </c>
      <c r="O107" s="21">
        <f ca="1"/>
        <v>0</v>
      </c>
      <c r="P107" s="21">
        <f ca="1"/>
        <v>0</v>
      </c>
      <c r="Q107" s="21">
        <f ca="1"/>
        <v>0</v>
      </c>
      <c r="R107" s="21">
        <f ca="1"/>
        <v>-1</v>
      </c>
      <c r="S107" s="21">
        <f ca="1"/>
        <v>0</v>
      </c>
      <c r="T107" s="21">
        <f ca="1"/>
        <v>0</v>
      </c>
      <c r="U107" s="21">
        <f ca="1"/>
        <v>0</v>
      </c>
      <c r="V107" s="21">
        <f ca="1"/>
        <v>0</v>
      </c>
      <c r="W107" s="21">
        <f ca="1"/>
        <v>0</v>
      </c>
      <c r="X107" s="21">
        <f ca="1"/>
        <v>0</v>
      </c>
      <c r="Y107" s="21">
        <f ca="1"/>
        <v>-3</v>
      </c>
      <c r="Z107" s="21">
        <f ca="1"/>
        <v>-1</v>
      </c>
      <c r="AA107" s="21">
        <f ca="1"/>
        <v>-1</v>
      </c>
      <c r="AB107" s="21">
        <f ca="1"/>
        <v>0</v>
      </c>
      <c r="AC107" s="21">
        <f ca="1"/>
        <v>0</v>
      </c>
      <c r="AD107" s="21">
        <f ca="1"/>
        <v>-7</v>
      </c>
      <c r="AE107" s="21" t="str">
        <f ca="1"/>
        <v/>
      </c>
      <c r="AF107" s="21" t="str">
        <f ca="1"/>
        <v/>
      </c>
      <c r="AG107" s="21" t="str">
        <f ca="1"/>
        <v/>
      </c>
      <c r="AH107" s="21" t="str">
        <f ca="1"/>
        <v/>
      </c>
      <c r="AJ107" s="30" t="str">
        <f t="shared" si="49"/>
        <v/>
      </c>
      <c r="AL107" s="8">
        <f ca="1">IF(A107,MMULT(ExpandedModelMatrix ThisRow,ExpandedParameters),MMULT(ModelMatrix ThisRow,Parameters))</f>
        <v>108.41898461921438</v>
      </c>
      <c r="AM107" s="37">
        <f ca="1"/>
        <v>1.2183350925599411E+47</v>
      </c>
      <c r="AO107" s="31"/>
      <c r="AP107" s="31" t="b">
        <v>0</v>
      </c>
      <c r="AQ107" s="41">
        <f t="shared" si="44"/>
        <v>43</v>
      </c>
      <c r="AR107" s="41">
        <f t="shared" si="45"/>
        <v>48</v>
      </c>
      <c r="AS107" s="41">
        <v>48</v>
      </c>
      <c r="AV107" s="37" t="str">
        <f ca="1"/>
        <v/>
      </c>
      <c r="AW107" s="37" t="str">
        <f ca="1"/>
        <v/>
      </c>
      <c r="AX107" s="37" t="str">
        <f ca="1"/>
        <v/>
      </c>
      <c r="AY107" s="39" t="str">
        <f ca="1"/>
        <v/>
      </c>
      <c r="BA107" s="19">
        <v>48</v>
      </c>
      <c r="BB107" s="19">
        <v>48</v>
      </c>
      <c r="BC107" t="b">
        <v>0</v>
      </c>
      <c r="BD107" s="42" t="str">
        <v/>
      </c>
      <c r="BE107" s="42" t="str">
        <v/>
      </c>
      <c r="BF107" s="42" t="str">
        <v/>
      </c>
      <c r="BG107" s="44" t="str">
        <v/>
      </c>
      <c r="BH107" s="45" t="str">
        <v/>
      </c>
      <c r="BI107" s="42" t="str">
        <f ca="1"/>
        <v/>
      </c>
      <c r="BJ107" s="42"/>
      <c r="BK107" s="42"/>
      <c r="BL107" s="42"/>
      <c r="BM107" s="42"/>
      <c r="BN107" s="42"/>
      <c r="BO107" s="48"/>
    </row>
    <row r="108" spans="1:67" x14ac:dyDescent="0.25">
      <c r="A108" s="19" t="b">
        <f t="shared" si="46"/>
        <v>1</v>
      </c>
      <c r="B108" s="19">
        <v>49</v>
      </c>
      <c r="C108" s="21">
        <f t="shared" si="47"/>
        <v>1</v>
      </c>
      <c r="D108" s="21">
        <f t="shared" ca="1" si="48"/>
        <v>4</v>
      </c>
      <c r="E108" s="21">
        <f ca="1"/>
        <v>4</v>
      </c>
      <c r="G108" s="21">
        <f ca="1"/>
        <v>-1</v>
      </c>
      <c r="H108" s="21">
        <f ca="1"/>
        <v>-1</v>
      </c>
      <c r="I108" s="21">
        <f ca="1"/>
        <v>-1</v>
      </c>
      <c r="J108" s="21">
        <f ca="1"/>
        <v>0</v>
      </c>
      <c r="K108" s="21">
        <f ca="1"/>
        <v>0</v>
      </c>
      <c r="L108" s="21">
        <f ca="1"/>
        <v>0</v>
      </c>
      <c r="M108" s="21">
        <f ca="1"/>
        <v>0</v>
      </c>
      <c r="N108" s="21">
        <f ca="1"/>
        <v>0</v>
      </c>
      <c r="O108" s="21">
        <f ca="1"/>
        <v>0</v>
      </c>
      <c r="P108" s="21">
        <f ca="1"/>
        <v>0</v>
      </c>
      <c r="Q108" s="21">
        <f ca="1"/>
        <v>0</v>
      </c>
      <c r="R108" s="21">
        <f ca="1"/>
        <v>0</v>
      </c>
      <c r="S108" s="21">
        <f ca="1"/>
        <v>0</v>
      </c>
      <c r="T108" s="21">
        <f ca="1"/>
        <v>0</v>
      </c>
      <c r="U108" s="21">
        <f ca="1"/>
        <v>0</v>
      </c>
      <c r="V108" s="21">
        <f ca="1"/>
        <v>0</v>
      </c>
      <c r="W108" s="21">
        <f ca="1"/>
        <v>0</v>
      </c>
      <c r="X108" s="21">
        <f ca="1"/>
        <v>0</v>
      </c>
      <c r="Y108" s="21">
        <f ca="1"/>
        <v>-2</v>
      </c>
      <c r="Z108" s="21">
        <f ca="1"/>
        <v>-1</v>
      </c>
      <c r="AA108" s="21">
        <f ca="1"/>
        <v>-1</v>
      </c>
      <c r="AB108" s="21">
        <f ca="1"/>
        <v>0</v>
      </c>
      <c r="AC108" s="21">
        <f ca="1"/>
        <v>0</v>
      </c>
      <c r="AD108" s="21">
        <f ca="1"/>
        <v>-6</v>
      </c>
      <c r="AE108" s="21" t="str">
        <f ca="1"/>
        <v/>
      </c>
      <c r="AF108" s="21" t="str">
        <f ca="1"/>
        <v/>
      </c>
      <c r="AG108" s="21" t="str">
        <f ca="1"/>
        <v/>
      </c>
      <c r="AH108" s="21" t="str">
        <f ca="1"/>
        <v/>
      </c>
      <c r="AJ108" s="30" t="str">
        <f t="shared" si="49"/>
        <v/>
      </c>
      <c r="AL108" s="8">
        <f ca="1">IF(A108,MMULT(ExpandedModelMatrix ThisRow,ExpandedParameters),MMULT(ModelMatrix ThisRow,Parameters))</f>
        <v>94.88465803426422</v>
      </c>
      <c r="AM108" s="37">
        <f ca="1"/>
        <v>1.6139251955137372E+41</v>
      </c>
      <c r="AO108" s="31"/>
      <c r="AP108" s="31" t="b">
        <v>0</v>
      </c>
      <c r="AQ108" s="41">
        <f t="shared" si="44"/>
        <v>43</v>
      </c>
      <c r="AR108" s="41">
        <f t="shared" si="45"/>
        <v>49</v>
      </c>
      <c r="AS108" s="41">
        <v>49</v>
      </c>
      <c r="AV108" s="37" t="str">
        <f ca="1"/>
        <v/>
      </c>
      <c r="AW108" s="37" t="str">
        <f ca="1"/>
        <v/>
      </c>
      <c r="AX108" s="37" t="str">
        <f ca="1"/>
        <v/>
      </c>
      <c r="AY108" s="39" t="str">
        <f ca="1"/>
        <v/>
      </c>
      <c r="BA108" s="19">
        <v>49</v>
      </c>
      <c r="BB108" s="19">
        <v>49</v>
      </c>
      <c r="BC108" t="b">
        <v>0</v>
      </c>
      <c r="BD108" s="42" t="str">
        <v/>
      </c>
      <c r="BE108" s="42" t="str">
        <v/>
      </c>
      <c r="BF108" s="42" t="str">
        <v/>
      </c>
      <c r="BG108" s="44" t="str">
        <v/>
      </c>
      <c r="BH108" s="45" t="str">
        <v/>
      </c>
      <c r="BI108" s="42" t="str">
        <f ca="1"/>
        <v/>
      </c>
      <c r="BJ108" s="42"/>
      <c r="BK108" s="42"/>
      <c r="BL108" s="42"/>
      <c r="BM108" s="42"/>
      <c r="BN108" s="42"/>
      <c r="BO108" s="48"/>
    </row>
    <row r="109" spans="1:67" x14ac:dyDescent="0.25">
      <c r="A109" s="19" t="b">
        <f t="shared" si="46"/>
        <v>1</v>
      </c>
      <c r="B109" s="19">
        <v>50</v>
      </c>
      <c r="C109" s="21">
        <f t="shared" si="47"/>
        <v>2</v>
      </c>
      <c r="D109" s="21">
        <f t="shared" ca="1" si="48"/>
        <v>1</v>
      </c>
      <c r="E109" s="21">
        <f ca="1"/>
        <v>2</v>
      </c>
      <c r="G109" s="21">
        <f ca="1"/>
        <v>0</v>
      </c>
      <c r="H109" s="21">
        <f ca="1"/>
        <v>-1</v>
      </c>
      <c r="I109" s="21">
        <f ca="1"/>
        <v>-1</v>
      </c>
      <c r="J109" s="21">
        <f ca="1"/>
        <v>0</v>
      </c>
      <c r="K109" s="21">
        <f ca="1"/>
        <v>0</v>
      </c>
      <c r="L109" s="21">
        <f ca="1"/>
        <v>0</v>
      </c>
      <c r="M109" s="21">
        <f ca="1"/>
        <v>0</v>
      </c>
      <c r="N109" s="21">
        <f ca="1"/>
        <v>0</v>
      </c>
      <c r="O109" s="21">
        <f ca="1"/>
        <v>0</v>
      </c>
      <c r="P109" s="21">
        <f ca="1"/>
        <v>-1</v>
      </c>
      <c r="Q109" s="21">
        <f ca="1"/>
        <v>-1</v>
      </c>
      <c r="R109" s="21">
        <f ca="1"/>
        <v>-1</v>
      </c>
      <c r="S109" s="21">
        <f ca="1"/>
        <v>0</v>
      </c>
      <c r="T109" s="21">
        <f ca="1"/>
        <v>0</v>
      </c>
      <c r="U109" s="21">
        <f ca="1"/>
        <v>0</v>
      </c>
      <c r="V109" s="21">
        <f ca="1"/>
        <v>0</v>
      </c>
      <c r="W109" s="21">
        <f ca="1"/>
        <v>0</v>
      </c>
      <c r="X109" s="21">
        <f ca="1"/>
        <v>0</v>
      </c>
      <c r="Y109" s="21">
        <f ca="1"/>
        <v>-4</v>
      </c>
      <c r="Z109" s="21">
        <f ca="1"/>
        <v>-1</v>
      </c>
      <c r="AA109" s="21">
        <f ca="1"/>
        <v>-1</v>
      </c>
      <c r="AB109" s="21">
        <f ca="1"/>
        <v>0</v>
      </c>
      <c r="AC109" s="21">
        <f ca="1"/>
        <v>0</v>
      </c>
      <c r="AD109" s="21">
        <f ca="1"/>
        <v>-8</v>
      </c>
      <c r="AE109" s="21" t="str">
        <f ca="1"/>
        <v/>
      </c>
      <c r="AF109" s="21" t="str">
        <f ca="1"/>
        <v/>
      </c>
      <c r="AG109" s="21" t="str">
        <f ca="1"/>
        <v/>
      </c>
      <c r="AH109" s="21" t="str">
        <f ca="1"/>
        <v/>
      </c>
      <c r="AJ109" s="30" t="str">
        <f t="shared" si="49"/>
        <v/>
      </c>
      <c r="AL109" s="8">
        <f ca="1">IF(A109,MMULT(ExpandedModelMatrix ThisRow,ExpandedParameters),MMULT(ModelMatrix ThisRow,Parameters))</f>
        <v>121.39875142229184</v>
      </c>
      <c r="AM109" s="37">
        <f ca="1"/>
        <v>5.2821150047934676E+52</v>
      </c>
      <c r="AO109" s="31"/>
      <c r="AP109" s="31" t="b">
        <v>0</v>
      </c>
      <c r="AQ109" s="41">
        <f t="shared" si="44"/>
        <v>43</v>
      </c>
      <c r="AR109" s="41">
        <f t="shared" si="45"/>
        <v>50</v>
      </c>
      <c r="AS109" s="41">
        <v>50</v>
      </c>
      <c r="AV109" s="37" t="str">
        <f ca="1"/>
        <v/>
      </c>
      <c r="AW109" s="37" t="str">
        <f ca="1"/>
        <v/>
      </c>
      <c r="AX109" s="37" t="str">
        <f ca="1"/>
        <v/>
      </c>
      <c r="AY109" s="39" t="str">
        <f ca="1"/>
        <v/>
      </c>
      <c r="BA109" s="19">
        <v>50</v>
      </c>
      <c r="BB109" s="19">
        <v>50</v>
      </c>
      <c r="BC109" t="b">
        <v>0</v>
      </c>
      <c r="BD109" s="42" t="str">
        <v/>
      </c>
      <c r="BE109" s="42" t="str">
        <v/>
      </c>
      <c r="BF109" s="42" t="str">
        <v/>
      </c>
      <c r="BG109" s="44" t="str">
        <v/>
      </c>
      <c r="BH109" s="45" t="str">
        <v/>
      </c>
      <c r="BI109" s="42" t="str">
        <f ca="1"/>
        <v/>
      </c>
      <c r="BJ109" s="42"/>
      <c r="BK109" s="42"/>
      <c r="BL109" s="42"/>
      <c r="BM109" s="42"/>
      <c r="BN109" s="42"/>
      <c r="BO109" s="48"/>
    </row>
    <row r="110" spans="1:67" x14ac:dyDescent="0.25">
      <c r="A110" s="19" t="b">
        <f t="shared" si="46"/>
        <v>1</v>
      </c>
      <c r="B110" s="19">
        <v>51</v>
      </c>
      <c r="C110" s="21">
        <f t="shared" si="47"/>
        <v>2</v>
      </c>
      <c r="D110" s="21">
        <f t="shared" ca="1" si="48"/>
        <v>2</v>
      </c>
      <c r="E110" s="21">
        <f ca="1"/>
        <v>3</v>
      </c>
      <c r="G110" s="21">
        <f ca="1"/>
        <v>0</v>
      </c>
      <c r="H110" s="21">
        <f ca="1"/>
        <v>-1</v>
      </c>
      <c r="I110" s="21">
        <f ca="1"/>
        <v>-1</v>
      </c>
      <c r="J110" s="21">
        <f ca="1"/>
        <v>0</v>
      </c>
      <c r="K110" s="21">
        <f ca="1"/>
        <v>0</v>
      </c>
      <c r="L110" s="21">
        <f ca="1"/>
        <v>0</v>
      </c>
      <c r="M110" s="21">
        <f ca="1"/>
        <v>0</v>
      </c>
      <c r="N110" s="21">
        <f ca="1"/>
        <v>0</v>
      </c>
      <c r="O110" s="21">
        <f ca="1"/>
        <v>0</v>
      </c>
      <c r="P110" s="21">
        <f ca="1"/>
        <v>0</v>
      </c>
      <c r="Q110" s="21">
        <f ca="1"/>
        <v>-1</v>
      </c>
      <c r="R110" s="21">
        <f ca="1"/>
        <v>-1</v>
      </c>
      <c r="S110" s="21">
        <f ca="1"/>
        <v>0</v>
      </c>
      <c r="T110" s="21">
        <f ca="1"/>
        <v>0</v>
      </c>
      <c r="U110" s="21">
        <f ca="1"/>
        <v>0</v>
      </c>
      <c r="V110" s="21">
        <f ca="1"/>
        <v>0</v>
      </c>
      <c r="W110" s="21">
        <f ca="1"/>
        <v>0</v>
      </c>
      <c r="X110" s="21">
        <f ca="1"/>
        <v>0</v>
      </c>
      <c r="Y110" s="21">
        <f ca="1"/>
        <v>-3</v>
      </c>
      <c r="Z110" s="21">
        <f ca="1"/>
        <v>-1</v>
      </c>
      <c r="AA110" s="21">
        <f ca="1"/>
        <v>-1</v>
      </c>
      <c r="AB110" s="21">
        <f ca="1"/>
        <v>0</v>
      </c>
      <c r="AC110" s="21">
        <f ca="1"/>
        <v>0</v>
      </c>
      <c r="AD110" s="21">
        <f ca="1"/>
        <v>-7</v>
      </c>
      <c r="AE110" s="21" t="str">
        <f ca="1"/>
        <v/>
      </c>
      <c r="AF110" s="21" t="str">
        <f ca="1"/>
        <v/>
      </c>
      <c r="AG110" s="21" t="str">
        <f ca="1"/>
        <v/>
      </c>
      <c r="AH110" s="21" t="str">
        <f ca="1"/>
        <v/>
      </c>
      <c r="AJ110" s="30" t="str">
        <f t="shared" si="49"/>
        <v/>
      </c>
      <c r="AL110" s="8">
        <f ca="1">IF(A110,MMULT(ExpandedModelMatrix ThisRow,ExpandedParameters),MMULT(ModelMatrix ThisRow,Parameters))</f>
        <v>108.64046196056339</v>
      </c>
      <c r="AM110" s="37">
        <f ca="1"/>
        <v>1.5203834759421065E+47</v>
      </c>
      <c r="AO110" s="31"/>
      <c r="AP110" s="31" t="b">
        <v>0</v>
      </c>
      <c r="AQ110" s="41">
        <f t="shared" si="44"/>
        <v>43</v>
      </c>
      <c r="AR110" s="41">
        <f t="shared" si="45"/>
        <v>51</v>
      </c>
      <c r="AS110" s="41">
        <v>51</v>
      </c>
      <c r="AV110" s="37" t="str">
        <f ca="1"/>
        <v/>
      </c>
      <c r="AW110" s="37" t="str">
        <f ca="1"/>
        <v/>
      </c>
      <c r="AX110" s="37" t="str">
        <f ca="1"/>
        <v/>
      </c>
      <c r="AY110" s="39" t="str">
        <f ca="1"/>
        <v/>
      </c>
      <c r="BA110" s="19">
        <v>51</v>
      </c>
      <c r="BB110" s="19">
        <v>51</v>
      </c>
      <c r="BC110" t="b">
        <v>0</v>
      </c>
      <c r="BD110" s="42" t="str">
        <v/>
      </c>
      <c r="BE110" s="42" t="str">
        <v/>
      </c>
      <c r="BF110" s="42" t="str">
        <v/>
      </c>
      <c r="BG110" s="44" t="str">
        <v/>
      </c>
      <c r="BH110" s="45" t="str">
        <v/>
      </c>
      <c r="BI110" s="42" t="str">
        <f ca="1"/>
        <v/>
      </c>
      <c r="BJ110" s="42"/>
      <c r="BK110" s="42"/>
      <c r="BL110" s="42"/>
      <c r="BM110" s="42"/>
      <c r="BN110" s="42"/>
      <c r="BO110" s="48"/>
    </row>
    <row r="111" spans="1:67" x14ac:dyDescent="0.25">
      <c r="A111" s="19" t="b">
        <f t="shared" si="46"/>
        <v>1</v>
      </c>
      <c r="B111" s="19">
        <v>52</v>
      </c>
      <c r="C111" s="21">
        <f t="shared" si="47"/>
        <v>2</v>
      </c>
      <c r="D111" s="21">
        <f t="shared" ca="1" si="48"/>
        <v>3</v>
      </c>
      <c r="E111" s="21">
        <f ca="1"/>
        <v>4</v>
      </c>
      <c r="G111" s="21">
        <f ca="1"/>
        <v>0</v>
      </c>
      <c r="H111" s="21">
        <f ca="1"/>
        <v>-1</v>
      </c>
      <c r="I111" s="21">
        <f ca="1"/>
        <v>-1</v>
      </c>
      <c r="J111" s="21">
        <f ca="1"/>
        <v>0</v>
      </c>
      <c r="K111" s="21">
        <f ca="1"/>
        <v>0</v>
      </c>
      <c r="L111" s="21">
        <f ca="1"/>
        <v>0</v>
      </c>
      <c r="M111" s="21">
        <f ca="1"/>
        <v>0</v>
      </c>
      <c r="N111" s="21">
        <f ca="1"/>
        <v>0</v>
      </c>
      <c r="O111" s="21">
        <f ca="1"/>
        <v>0</v>
      </c>
      <c r="P111" s="21">
        <f ca="1"/>
        <v>0</v>
      </c>
      <c r="Q111" s="21">
        <f ca="1"/>
        <v>0</v>
      </c>
      <c r="R111" s="21">
        <f ca="1"/>
        <v>-1</v>
      </c>
      <c r="S111" s="21">
        <f ca="1"/>
        <v>0</v>
      </c>
      <c r="T111" s="21">
        <f ca="1"/>
        <v>0</v>
      </c>
      <c r="U111" s="21">
        <f ca="1"/>
        <v>0</v>
      </c>
      <c r="V111" s="21">
        <f ca="1"/>
        <v>0</v>
      </c>
      <c r="W111" s="21">
        <f ca="1"/>
        <v>0</v>
      </c>
      <c r="X111" s="21">
        <f ca="1"/>
        <v>0</v>
      </c>
      <c r="Y111" s="21">
        <f ca="1"/>
        <v>-2</v>
      </c>
      <c r="Z111" s="21">
        <f ca="1"/>
        <v>-1</v>
      </c>
      <c r="AA111" s="21">
        <f ca="1"/>
        <v>-1</v>
      </c>
      <c r="AB111" s="21">
        <f ca="1"/>
        <v>0</v>
      </c>
      <c r="AC111" s="21">
        <f ca="1"/>
        <v>0</v>
      </c>
      <c r="AD111" s="21">
        <f ca="1"/>
        <v>-6</v>
      </c>
      <c r="AE111" s="21" t="str">
        <f ca="1"/>
        <v/>
      </c>
      <c r="AF111" s="21" t="str">
        <f ca="1"/>
        <v/>
      </c>
      <c r="AG111" s="21" t="str">
        <f ca="1"/>
        <v/>
      </c>
      <c r="AH111" s="21" t="str">
        <f ca="1"/>
        <v/>
      </c>
      <c r="AJ111" s="30" t="str">
        <f t="shared" si="49"/>
        <v/>
      </c>
      <c r="AL111" s="8">
        <f ca="1">IF(A111,MMULT(ExpandedModelMatrix ThisRow,ExpandedParameters),MMULT(ModelMatrix ThisRow,Parameters))</f>
        <v>95.099080070146712</v>
      </c>
      <c r="AM111" s="37">
        <f ca="1"/>
        <v>1.9998881567891303E+41</v>
      </c>
      <c r="AO111" s="31"/>
      <c r="AP111" s="31" t="b">
        <v>0</v>
      </c>
      <c r="AQ111" s="41">
        <f t="shared" si="44"/>
        <v>43</v>
      </c>
      <c r="AR111" s="41">
        <f t="shared" si="45"/>
        <v>52</v>
      </c>
      <c r="AS111" s="41">
        <v>52</v>
      </c>
      <c r="AV111" s="37" t="str">
        <f ca="1"/>
        <v/>
      </c>
      <c r="AW111" s="37" t="str">
        <f ca="1"/>
        <v/>
      </c>
      <c r="AX111" s="37" t="str">
        <f ca="1"/>
        <v/>
      </c>
      <c r="AY111" s="39" t="str">
        <f ca="1"/>
        <v/>
      </c>
      <c r="BA111" s="19">
        <v>52</v>
      </c>
      <c r="BB111" s="19">
        <v>52</v>
      </c>
      <c r="BC111" t="b">
        <v>0</v>
      </c>
      <c r="BD111" s="42" t="str">
        <v/>
      </c>
      <c r="BE111" s="42" t="str">
        <v/>
      </c>
      <c r="BF111" s="42" t="str">
        <v/>
      </c>
      <c r="BG111" s="44" t="str">
        <v/>
      </c>
      <c r="BH111" s="45" t="str">
        <v/>
      </c>
      <c r="BI111" s="42" t="str">
        <f ca="1"/>
        <v/>
      </c>
      <c r="BJ111" s="42"/>
      <c r="BK111" s="42"/>
      <c r="BL111" s="42"/>
      <c r="BM111" s="42"/>
      <c r="BN111" s="42"/>
      <c r="BO111" s="48"/>
    </row>
    <row r="112" spans="1:67" x14ac:dyDescent="0.25">
      <c r="A112" s="19" t="b">
        <f t="shared" si="46"/>
        <v>1</v>
      </c>
      <c r="B112" s="19">
        <v>53</v>
      </c>
      <c r="C112" s="21">
        <f t="shared" si="47"/>
        <v>2</v>
      </c>
      <c r="D112" s="21">
        <f t="shared" ca="1" si="48"/>
        <v>10</v>
      </c>
      <c r="E112" s="21">
        <f ca="1"/>
        <v>11</v>
      </c>
      <c r="G112" s="21">
        <f ca="1"/>
        <v>0</v>
      </c>
      <c r="H112" s="21">
        <f ca="1"/>
        <v>-1</v>
      </c>
      <c r="I112" s="21">
        <f ca="1"/>
        <v>-1</v>
      </c>
      <c r="J112" s="21">
        <f ca="1"/>
        <v>0</v>
      </c>
      <c r="K112" s="21">
        <f ca="1"/>
        <v>0</v>
      </c>
      <c r="L112" s="21">
        <f ca="1"/>
        <v>0</v>
      </c>
      <c r="M112" s="21">
        <f ca="1"/>
        <v>0</v>
      </c>
      <c r="N112" s="21">
        <f ca="1"/>
        <v>0</v>
      </c>
      <c r="O112" s="21">
        <f ca="1"/>
        <v>0</v>
      </c>
      <c r="P112" s="21">
        <f ca="1"/>
        <v>0</v>
      </c>
      <c r="Q112" s="21">
        <f ca="1"/>
        <v>0</v>
      </c>
      <c r="R112" s="21">
        <f ca="1"/>
        <v>0</v>
      </c>
      <c r="S112" s="21">
        <f ca="1"/>
        <v>1</v>
      </c>
      <c r="T112" s="21">
        <f ca="1"/>
        <v>1</v>
      </c>
      <c r="U112" s="21">
        <f ca="1"/>
        <v>1</v>
      </c>
      <c r="V112" s="21">
        <f ca="1"/>
        <v>1</v>
      </c>
      <c r="W112" s="21">
        <f ca="1"/>
        <v>1</v>
      </c>
      <c r="X112" s="21">
        <f ca="1"/>
        <v>1</v>
      </c>
      <c r="Y112" s="21">
        <f ca="1"/>
        <v>0</v>
      </c>
      <c r="Z112" s="21">
        <f ca="1"/>
        <v>0</v>
      </c>
      <c r="AA112" s="21">
        <f ca="1"/>
        <v>0</v>
      </c>
      <c r="AB112" s="21">
        <f ca="1"/>
        <v>1</v>
      </c>
      <c r="AC112" s="21">
        <f ca="1"/>
        <v>1</v>
      </c>
      <c r="AD112" s="21">
        <f ca="1"/>
        <v>1</v>
      </c>
      <c r="AE112" s="21" t="str">
        <f ca="1"/>
        <v/>
      </c>
      <c r="AF112" s="21" t="str">
        <f ca="1"/>
        <v/>
      </c>
      <c r="AG112" s="21" t="str">
        <f ca="1"/>
        <v/>
      </c>
      <c r="AH112" s="21" t="str">
        <f ca="1"/>
        <v/>
      </c>
      <c r="AJ112" s="30" t="str">
        <f t="shared" si="49"/>
        <v/>
      </c>
      <c r="AL112" s="8">
        <f ca="1">IF(A112,MMULT(ExpandedModelMatrix ThisRow,ExpandedParameters),MMULT(ModelMatrix ThisRow,Parameters))</f>
        <v>11.424667656135925</v>
      </c>
      <c r="AM112" s="37">
        <f ca="1"/>
        <v>91552.481590978641</v>
      </c>
      <c r="AO112" s="31"/>
      <c r="AP112" s="31" t="b">
        <v>0</v>
      </c>
      <c r="AQ112" s="41">
        <f t="shared" si="44"/>
        <v>43</v>
      </c>
      <c r="AR112" s="41">
        <f t="shared" si="45"/>
        <v>53</v>
      </c>
      <c r="AS112" s="41">
        <v>53</v>
      </c>
      <c r="AV112" s="37" t="str">
        <f ca="1"/>
        <v/>
      </c>
      <c r="AW112" s="37" t="str">
        <f ca="1"/>
        <v/>
      </c>
      <c r="AX112" s="37" t="str">
        <f ca="1"/>
        <v/>
      </c>
      <c r="AY112" s="39" t="str">
        <f ca="1"/>
        <v/>
      </c>
      <c r="BA112" s="19">
        <v>53</v>
      </c>
      <c r="BB112" s="19">
        <v>53</v>
      </c>
      <c r="BC112" t="b">
        <v>0</v>
      </c>
      <c r="BD112" s="42" t="str">
        <v/>
      </c>
      <c r="BE112" s="42" t="str">
        <v/>
      </c>
      <c r="BF112" s="42" t="str">
        <v/>
      </c>
      <c r="BG112" s="44" t="str">
        <v/>
      </c>
      <c r="BH112" s="45" t="str">
        <v/>
      </c>
      <c r="BI112" s="42" t="str">
        <f ca="1"/>
        <v/>
      </c>
      <c r="BJ112" s="42"/>
      <c r="BK112" s="42"/>
      <c r="BL112" s="42"/>
      <c r="BM112" s="42"/>
      <c r="BN112" s="42"/>
      <c r="BO112" s="48"/>
    </row>
    <row r="113" spans="1:67" x14ac:dyDescent="0.25">
      <c r="A113" s="19" t="b">
        <f t="shared" si="46"/>
        <v>1</v>
      </c>
      <c r="B113" s="19">
        <v>54</v>
      </c>
      <c r="C113" s="21">
        <f t="shared" si="47"/>
        <v>3</v>
      </c>
      <c r="D113" s="21">
        <f t="shared" ca="1" si="48"/>
        <v>1</v>
      </c>
      <c r="E113" s="21">
        <f ca="1"/>
        <v>3</v>
      </c>
      <c r="G113" s="21">
        <f ca="1"/>
        <v>0</v>
      </c>
      <c r="H113" s="21">
        <f ca="1"/>
        <v>0</v>
      </c>
      <c r="I113" s="21">
        <f ca="1"/>
        <v>-1</v>
      </c>
      <c r="J113" s="21">
        <f ca="1"/>
        <v>0</v>
      </c>
      <c r="K113" s="21">
        <f ca="1"/>
        <v>0</v>
      </c>
      <c r="L113" s="21">
        <f ca="1"/>
        <v>0</v>
      </c>
      <c r="M113" s="21">
        <f ca="1"/>
        <v>0</v>
      </c>
      <c r="N113" s="21">
        <f ca="1"/>
        <v>0</v>
      </c>
      <c r="O113" s="21">
        <f ca="1"/>
        <v>0</v>
      </c>
      <c r="P113" s="21">
        <f ca="1"/>
        <v>-1</v>
      </c>
      <c r="Q113" s="21">
        <f ca="1"/>
        <v>-1</v>
      </c>
      <c r="R113" s="21">
        <f ca="1"/>
        <v>-1</v>
      </c>
      <c r="S113" s="21">
        <f ca="1"/>
        <v>0</v>
      </c>
      <c r="T113" s="21">
        <f ca="1"/>
        <v>0</v>
      </c>
      <c r="U113" s="21">
        <f ca="1"/>
        <v>0</v>
      </c>
      <c r="V113" s="21">
        <f ca="1"/>
        <v>0</v>
      </c>
      <c r="W113" s="21">
        <f ca="1"/>
        <v>0</v>
      </c>
      <c r="X113" s="21">
        <f ca="1"/>
        <v>0</v>
      </c>
      <c r="Y113" s="21">
        <f ca="1"/>
        <v>-3</v>
      </c>
      <c r="Z113" s="21">
        <f ca="1"/>
        <v>-1</v>
      </c>
      <c r="AA113" s="21">
        <f ca="1"/>
        <v>-1</v>
      </c>
      <c r="AB113" s="21">
        <f ca="1"/>
        <v>0</v>
      </c>
      <c r="AC113" s="21">
        <f ca="1"/>
        <v>0</v>
      </c>
      <c r="AD113" s="21">
        <f ca="1"/>
        <v>-7</v>
      </c>
      <c r="AE113" s="21" t="str">
        <f ca="1"/>
        <v/>
      </c>
      <c r="AF113" s="21" t="str">
        <f ca="1"/>
        <v/>
      </c>
      <c r="AG113" s="21" t="str">
        <f ca="1"/>
        <v/>
      </c>
      <c r="AH113" s="21" t="str">
        <f ca="1"/>
        <v/>
      </c>
      <c r="AJ113" s="30" t="str">
        <f t="shared" si="49"/>
        <v/>
      </c>
      <c r="AL113" s="8">
        <f ca="1">IF(A113,MMULT(ExpandedModelMatrix ThisRow,ExpandedParameters),MMULT(ModelMatrix ThisRow,Parameters))</f>
        <v>107.6787479017744</v>
      </c>
      <c r="AM113" s="37">
        <f ca="1"/>
        <v>5.8114704250418469E+46</v>
      </c>
      <c r="AO113" s="31"/>
      <c r="AP113" s="31" t="b">
        <v>0</v>
      </c>
      <c r="AQ113" s="41">
        <f t="shared" si="44"/>
        <v>43</v>
      </c>
      <c r="AR113" s="41">
        <f t="shared" si="45"/>
        <v>54</v>
      </c>
      <c r="AS113" s="41">
        <v>54</v>
      </c>
      <c r="AV113" s="37" t="str">
        <f ca="1"/>
        <v/>
      </c>
      <c r="AW113" s="37" t="str">
        <f ca="1"/>
        <v/>
      </c>
      <c r="AX113" s="37" t="str">
        <f ca="1"/>
        <v/>
      </c>
      <c r="AY113" s="39" t="str">
        <f ca="1"/>
        <v/>
      </c>
      <c r="BA113" s="19">
        <v>54</v>
      </c>
      <c r="BB113" s="19">
        <v>54</v>
      </c>
      <c r="BC113" t="b">
        <v>0</v>
      </c>
      <c r="BD113" s="42" t="str">
        <v/>
      </c>
      <c r="BE113" s="42" t="str">
        <v/>
      </c>
      <c r="BF113" s="42" t="str">
        <v/>
      </c>
      <c r="BG113" s="44" t="str">
        <v/>
      </c>
      <c r="BH113" s="45" t="str">
        <v/>
      </c>
      <c r="BI113" s="42"/>
      <c r="BJ113" s="42"/>
      <c r="BK113" s="42"/>
      <c r="BL113" s="42"/>
      <c r="BM113" s="42"/>
      <c r="BN113" s="42"/>
    </row>
    <row r="114" spans="1:67" x14ac:dyDescent="0.25">
      <c r="A114" s="19" t="b">
        <f t="shared" si="46"/>
        <v>1</v>
      </c>
      <c r="B114" s="19">
        <v>55</v>
      </c>
      <c r="C114" s="21">
        <f t="shared" si="47"/>
        <v>3</v>
      </c>
      <c r="D114" s="21">
        <f t="shared" ca="1" si="48"/>
        <v>2</v>
      </c>
      <c r="E114" s="21">
        <f ca="1"/>
        <v>4</v>
      </c>
      <c r="G114" s="21">
        <f ca="1"/>
        <v>0</v>
      </c>
      <c r="H114" s="21">
        <f ca="1"/>
        <v>0</v>
      </c>
      <c r="I114" s="21">
        <f ca="1"/>
        <v>-1</v>
      </c>
      <c r="J114" s="21">
        <f ca="1"/>
        <v>0</v>
      </c>
      <c r="K114" s="21">
        <f ca="1"/>
        <v>0</v>
      </c>
      <c r="L114" s="21">
        <f ca="1"/>
        <v>0</v>
      </c>
      <c r="M114" s="21">
        <f ca="1"/>
        <v>0</v>
      </c>
      <c r="N114" s="21">
        <f ca="1"/>
        <v>0</v>
      </c>
      <c r="O114" s="21">
        <f ca="1"/>
        <v>0</v>
      </c>
      <c r="P114" s="21">
        <f ca="1"/>
        <v>0</v>
      </c>
      <c r="Q114" s="21">
        <f ca="1"/>
        <v>-1</v>
      </c>
      <c r="R114" s="21">
        <f ca="1"/>
        <v>-1</v>
      </c>
      <c r="S114" s="21">
        <f ca="1"/>
        <v>0</v>
      </c>
      <c r="T114" s="21">
        <f ca="1"/>
        <v>0</v>
      </c>
      <c r="U114" s="21">
        <f ca="1"/>
        <v>0</v>
      </c>
      <c r="V114" s="21">
        <f ca="1"/>
        <v>0</v>
      </c>
      <c r="W114" s="21">
        <f ca="1"/>
        <v>0</v>
      </c>
      <c r="X114" s="21">
        <f ca="1"/>
        <v>0</v>
      </c>
      <c r="Y114" s="21">
        <f ca="1"/>
        <v>-2</v>
      </c>
      <c r="Z114" s="21">
        <f ca="1"/>
        <v>-1</v>
      </c>
      <c r="AA114" s="21">
        <f ca="1"/>
        <v>-1</v>
      </c>
      <c r="AB114" s="21">
        <f ca="1"/>
        <v>0</v>
      </c>
      <c r="AC114" s="21">
        <f ca="1"/>
        <v>0</v>
      </c>
      <c r="AD114" s="21">
        <f ca="1"/>
        <v>-6</v>
      </c>
      <c r="AE114" s="21" t="str">
        <f ca="1"/>
        <v/>
      </c>
      <c r="AF114" s="21" t="str">
        <f ca="1"/>
        <v/>
      </c>
      <c r="AG114" s="21" t="str">
        <f ca="1"/>
        <v/>
      </c>
      <c r="AH114" s="21" t="str">
        <f ca="1"/>
        <v/>
      </c>
      <c r="AJ114" s="30" t="str">
        <f t="shared" si="49"/>
        <v/>
      </c>
      <c r="AL114" s="8">
        <f ca="1">IF(A114,MMULT(ExpandedModelMatrix ThisRow,ExpandedParameters),MMULT(ModelMatrix ThisRow,Parameters))</f>
        <v>94.920458440045948</v>
      </c>
      <c r="AM114" s="37">
        <f ca="1"/>
        <v>1.6727510849615346E+41</v>
      </c>
      <c r="AO114" s="31"/>
      <c r="AP114" s="31" t="b">
        <v>0</v>
      </c>
      <c r="AQ114" s="41">
        <f t="shared" si="44"/>
        <v>43</v>
      </c>
      <c r="AR114" s="41">
        <f t="shared" si="45"/>
        <v>55</v>
      </c>
      <c r="AS114" s="41">
        <v>55</v>
      </c>
      <c r="AV114" s="37" t="str">
        <f ca="1"/>
        <v/>
      </c>
      <c r="AW114" s="37" t="str">
        <f ca="1"/>
        <v/>
      </c>
      <c r="AX114" s="37" t="str">
        <f ca="1"/>
        <v/>
      </c>
      <c r="AY114" s="39" t="str">
        <f ca="1"/>
        <v/>
      </c>
      <c r="BA114" s="19">
        <v>55</v>
      </c>
      <c r="BB114" s="19">
        <v>55</v>
      </c>
      <c r="BC114" t="b">
        <v>0</v>
      </c>
      <c r="BD114" s="42" t="str">
        <v/>
      </c>
      <c r="BE114" s="42" t="str">
        <v/>
      </c>
      <c r="BF114" s="42" t="str">
        <v/>
      </c>
      <c r="BG114" s="44" t="str">
        <v/>
      </c>
      <c r="BH114" s="45" t="str">
        <v/>
      </c>
      <c r="BI114" s="42"/>
      <c r="BJ114" s="42"/>
      <c r="BK114" s="42"/>
      <c r="BL114" s="42"/>
      <c r="BM114" s="42"/>
      <c r="BN114" s="42"/>
      <c r="BO114" s="48"/>
    </row>
    <row r="115" spans="1:67" x14ac:dyDescent="0.25">
      <c r="A115" s="19" t="b">
        <f t="shared" si="46"/>
        <v>1</v>
      </c>
      <c r="B115" s="19">
        <v>56</v>
      </c>
      <c r="C115" s="21">
        <f t="shared" si="47"/>
        <v>3</v>
      </c>
      <c r="D115" s="21">
        <f t="shared" ca="1" si="48"/>
        <v>9</v>
      </c>
      <c r="E115" s="21">
        <f ca="1"/>
        <v>11</v>
      </c>
      <c r="G115" s="21">
        <f ca="1"/>
        <v>0</v>
      </c>
      <c r="H115" s="21">
        <f ca="1"/>
        <v>0</v>
      </c>
      <c r="I115" s="21">
        <f ca="1"/>
        <v>-1</v>
      </c>
      <c r="J115" s="21">
        <f ca="1"/>
        <v>0</v>
      </c>
      <c r="K115" s="21">
        <f ca="1"/>
        <v>0</v>
      </c>
      <c r="L115" s="21">
        <f ca="1"/>
        <v>0</v>
      </c>
      <c r="M115" s="21">
        <f ca="1"/>
        <v>0</v>
      </c>
      <c r="N115" s="21">
        <f ca="1"/>
        <v>0</v>
      </c>
      <c r="O115" s="21">
        <f ca="1"/>
        <v>0</v>
      </c>
      <c r="P115" s="21">
        <f ca="1"/>
        <v>0</v>
      </c>
      <c r="Q115" s="21">
        <f ca="1"/>
        <v>0</v>
      </c>
      <c r="R115" s="21">
        <f ca="1"/>
        <v>0</v>
      </c>
      <c r="S115" s="21">
        <f ca="1"/>
        <v>1</v>
      </c>
      <c r="T115" s="21">
        <f ca="1"/>
        <v>1</v>
      </c>
      <c r="U115" s="21">
        <f ca="1"/>
        <v>1</v>
      </c>
      <c r="V115" s="21">
        <f ca="1"/>
        <v>1</v>
      </c>
      <c r="W115" s="21">
        <f ca="1"/>
        <v>1</v>
      </c>
      <c r="X115" s="21">
        <f ca="1"/>
        <v>0</v>
      </c>
      <c r="Y115" s="21">
        <f ca="1"/>
        <v>0</v>
      </c>
      <c r="Z115" s="21">
        <f ca="1"/>
        <v>0</v>
      </c>
      <c r="AA115" s="21">
        <f ca="1"/>
        <v>0</v>
      </c>
      <c r="AB115" s="21">
        <f ca="1"/>
        <v>1</v>
      </c>
      <c r="AC115" s="21">
        <f ca="1"/>
        <v>1</v>
      </c>
      <c r="AD115" s="21">
        <f ca="1"/>
        <v>1</v>
      </c>
      <c r="AE115" s="21" t="str">
        <f ca="1"/>
        <v/>
      </c>
      <c r="AF115" s="21" t="str">
        <f ca="1"/>
        <v/>
      </c>
      <c r="AG115" s="21" t="str">
        <f ca="1"/>
        <v/>
      </c>
      <c r="AH115" s="21" t="str">
        <f ca="1"/>
        <v/>
      </c>
      <c r="AJ115" s="30" t="str">
        <f t="shared" si="49"/>
        <v/>
      </c>
      <c r="AL115" s="8">
        <f ca="1">IF(A115,MMULT(ExpandedModelMatrix ThisRow,ExpandedParameters),MMULT(ModelMatrix ThisRow,Parameters))</f>
        <v>12.752563858789381</v>
      </c>
      <c r="AM115" s="37">
        <f ca="1"/>
        <v>345436.41194743017</v>
      </c>
      <c r="AO115" s="31"/>
      <c r="AP115" s="31" t="b">
        <v>0</v>
      </c>
      <c r="AQ115" s="41">
        <f t="shared" si="44"/>
        <v>43</v>
      </c>
      <c r="AR115" s="41">
        <f t="shared" si="45"/>
        <v>56</v>
      </c>
      <c r="AS115" s="41">
        <v>56</v>
      </c>
      <c r="AV115" s="37" t="str">
        <f ca="1"/>
        <v/>
      </c>
      <c r="AW115" s="37" t="str">
        <f ca="1"/>
        <v/>
      </c>
      <c r="AX115" s="37" t="str">
        <f ca="1"/>
        <v/>
      </c>
      <c r="AY115" s="39" t="str">
        <f ca="1"/>
        <v/>
      </c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</row>
    <row r="116" spans="1:67" x14ac:dyDescent="0.25">
      <c r="A116" s="19" t="b">
        <f t="shared" si="46"/>
        <v>1</v>
      </c>
      <c r="B116" s="19">
        <v>57</v>
      </c>
      <c r="C116" s="21">
        <f t="shared" si="47"/>
        <v>3</v>
      </c>
      <c r="D116" s="21">
        <f t="shared" ca="1" si="48"/>
        <v>10</v>
      </c>
      <c r="E116" s="21">
        <f ca="1"/>
        <v>12</v>
      </c>
      <c r="G116" s="21">
        <f ca="1"/>
        <v>0</v>
      </c>
      <c r="H116" s="21">
        <f ca="1"/>
        <v>0</v>
      </c>
      <c r="I116" s="21">
        <f ca="1"/>
        <v>-1</v>
      </c>
      <c r="J116" s="21">
        <f ca="1"/>
        <v>0</v>
      </c>
      <c r="K116" s="21">
        <f ca="1"/>
        <v>0</v>
      </c>
      <c r="L116" s="21">
        <f ca="1"/>
        <v>0</v>
      </c>
      <c r="M116" s="21">
        <f ca="1"/>
        <v>0</v>
      </c>
      <c r="N116" s="21">
        <f ca="1"/>
        <v>0</v>
      </c>
      <c r="O116" s="21">
        <f ca="1"/>
        <v>0</v>
      </c>
      <c r="P116" s="21">
        <f ca="1"/>
        <v>0</v>
      </c>
      <c r="Q116" s="21">
        <f ca="1"/>
        <v>0</v>
      </c>
      <c r="R116" s="21">
        <f ca="1"/>
        <v>0</v>
      </c>
      <c r="S116" s="21">
        <f ca="1"/>
        <v>1</v>
      </c>
      <c r="T116" s="21">
        <f ca="1"/>
        <v>1</v>
      </c>
      <c r="U116" s="21">
        <f ca="1"/>
        <v>1</v>
      </c>
      <c r="V116" s="21">
        <f ca="1"/>
        <v>1</v>
      </c>
      <c r="W116" s="21">
        <f ca="1"/>
        <v>1</v>
      </c>
      <c r="X116" s="21">
        <f ca="1"/>
        <v>1</v>
      </c>
      <c r="Y116" s="21">
        <f ca="1"/>
        <v>0</v>
      </c>
      <c r="Z116" s="21">
        <f ca="1"/>
        <v>0</v>
      </c>
      <c r="AA116" s="21">
        <f ca="1"/>
        <v>0</v>
      </c>
      <c r="AB116" s="21">
        <f ca="1"/>
        <v>1</v>
      </c>
      <c r="AC116" s="21">
        <f ca="1"/>
        <v>1</v>
      </c>
      <c r="AD116" s="21">
        <f ca="1"/>
        <v>2</v>
      </c>
      <c r="AE116" s="21" t="str">
        <f ca="1"/>
        <v/>
      </c>
      <c r="AF116" s="21" t="str">
        <f ca="1"/>
        <v/>
      </c>
      <c r="AG116" s="21" t="str">
        <f ca="1"/>
        <v/>
      </c>
      <c r="AH116" s="21" t="str">
        <f ca="1"/>
        <v/>
      </c>
      <c r="AJ116" s="30" t="str">
        <f t="shared" si="49"/>
        <v/>
      </c>
      <c r="AL116" s="8">
        <f ca="1">IF(A116,MMULT(ExpandedModelMatrix ThisRow,ExpandedParameters),MMULT(ModelMatrix ThisRow,Parameters))</f>
        <v>11.322738355082901</v>
      </c>
      <c r="AM116" s="37">
        <f ca="1"/>
        <v>82680.441618804805</v>
      </c>
      <c r="AO116" s="31"/>
      <c r="AP116" s="31" t="b">
        <v>0</v>
      </c>
      <c r="AQ116" s="41">
        <f t="shared" si="44"/>
        <v>43</v>
      </c>
      <c r="AR116" s="41">
        <f t="shared" si="45"/>
        <v>57</v>
      </c>
      <c r="AS116" s="41">
        <v>57</v>
      </c>
      <c r="AV116" s="37" t="str">
        <f ca="1"/>
        <v/>
      </c>
      <c r="AW116" s="37" t="str">
        <f ca="1"/>
        <v/>
      </c>
      <c r="AX116" s="37" t="str">
        <f ca="1"/>
        <v/>
      </c>
      <c r="AY116" s="39" t="str">
        <f ca="1"/>
        <v/>
      </c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</row>
    <row r="117" spans="1:67" x14ac:dyDescent="0.25">
      <c r="A117" s="19" t="b">
        <f t="shared" si="46"/>
        <v>1</v>
      </c>
      <c r="B117" s="19">
        <v>58</v>
      </c>
      <c r="C117" s="21">
        <f t="shared" si="47"/>
        <v>4</v>
      </c>
      <c r="D117" s="21">
        <f t="shared" ca="1" si="48"/>
        <v>1</v>
      </c>
      <c r="E117" s="21">
        <f ca="1"/>
        <v>4</v>
      </c>
      <c r="G117" s="21">
        <f ca="1"/>
        <v>0</v>
      </c>
      <c r="H117" s="21">
        <f ca="1"/>
        <v>0</v>
      </c>
      <c r="I117" s="21">
        <f ca="1"/>
        <v>0</v>
      </c>
      <c r="J117" s="21">
        <f ca="1"/>
        <v>0</v>
      </c>
      <c r="K117" s="21">
        <f ca="1"/>
        <v>0</v>
      </c>
      <c r="L117" s="21">
        <f ca="1"/>
        <v>0</v>
      </c>
      <c r="M117" s="21">
        <f ca="1"/>
        <v>0</v>
      </c>
      <c r="N117" s="21">
        <f ca="1"/>
        <v>0</v>
      </c>
      <c r="O117" s="21">
        <f ca="1"/>
        <v>0</v>
      </c>
      <c r="P117" s="21">
        <f ca="1"/>
        <v>-1</v>
      </c>
      <c r="Q117" s="21">
        <f ca="1"/>
        <v>-1</v>
      </c>
      <c r="R117" s="21">
        <f ca="1"/>
        <v>-1</v>
      </c>
      <c r="S117" s="21">
        <f ca="1"/>
        <v>0</v>
      </c>
      <c r="T117" s="21">
        <f ca="1"/>
        <v>0</v>
      </c>
      <c r="U117" s="21">
        <f ca="1"/>
        <v>0</v>
      </c>
      <c r="V117" s="21">
        <f ca="1"/>
        <v>0</v>
      </c>
      <c r="W117" s="21">
        <f ca="1"/>
        <v>0</v>
      </c>
      <c r="X117" s="21">
        <f ca="1"/>
        <v>0</v>
      </c>
      <c r="Y117" s="21">
        <f ca="1"/>
        <v>-2</v>
      </c>
      <c r="Z117" s="21">
        <f ca="1"/>
        <v>-1</v>
      </c>
      <c r="AA117" s="21">
        <f ca="1"/>
        <v>-1</v>
      </c>
      <c r="AB117" s="21">
        <f ca="1"/>
        <v>0</v>
      </c>
      <c r="AC117" s="21">
        <f ca="1"/>
        <v>0</v>
      </c>
      <c r="AD117" s="21">
        <f ca="1"/>
        <v>-6</v>
      </c>
      <c r="AE117" s="21" t="str">
        <f ca="1"/>
        <v/>
      </c>
      <c r="AF117" s="21" t="str">
        <f ca="1"/>
        <v/>
      </c>
      <c r="AG117" s="21" t="str">
        <f ca="1"/>
        <v/>
      </c>
      <c r="AH117" s="21" t="str">
        <f ca="1"/>
        <v/>
      </c>
      <c r="AJ117" s="30" t="str">
        <f t="shared" si="49"/>
        <v/>
      </c>
      <c r="AL117" s="8">
        <f ca="1">IF(A117,MMULT(ExpandedModelMatrix ThisRow,ExpandedParameters),MMULT(ModelMatrix ThisRow,Parameters))</f>
        <v>93.965755785939137</v>
      </c>
      <c r="AM117" s="37">
        <f ca="1"/>
        <v>6.4388636081078745E+40</v>
      </c>
      <c r="AO117" s="31"/>
      <c r="AP117" s="31" t="b">
        <v>0</v>
      </c>
      <c r="AQ117" s="41">
        <f t="shared" si="44"/>
        <v>43</v>
      </c>
      <c r="AR117" s="41">
        <f t="shared" si="45"/>
        <v>58</v>
      </c>
      <c r="AS117" s="41">
        <v>58</v>
      </c>
      <c r="AV117" s="37" t="str">
        <f ca="1"/>
        <v/>
      </c>
      <c r="AW117" s="37" t="str">
        <f ca="1"/>
        <v/>
      </c>
      <c r="AX117" s="37" t="str">
        <f ca="1"/>
        <v/>
      </c>
      <c r="AY117" s="39" t="str">
        <f ca="1"/>
        <v/>
      </c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</row>
    <row r="118" spans="1:67" x14ac:dyDescent="0.25">
      <c r="A118" s="19" t="b">
        <f t="shared" si="46"/>
        <v>1</v>
      </c>
      <c r="B118" s="19">
        <v>59</v>
      </c>
      <c r="C118" s="21">
        <f t="shared" si="47"/>
        <v>4</v>
      </c>
      <c r="D118" s="21">
        <f t="shared" ca="1" si="48"/>
        <v>8</v>
      </c>
      <c r="E118" s="21">
        <f ca="1"/>
        <v>11</v>
      </c>
      <c r="G118" s="21">
        <f ca="1"/>
        <v>0</v>
      </c>
      <c r="H118" s="21">
        <f ca="1"/>
        <v>0</v>
      </c>
      <c r="I118" s="21">
        <f ca="1"/>
        <v>0</v>
      </c>
      <c r="J118" s="21">
        <f ca="1"/>
        <v>0</v>
      </c>
      <c r="K118" s="21">
        <f ca="1"/>
        <v>0</v>
      </c>
      <c r="L118" s="21">
        <f ca="1"/>
        <v>0</v>
      </c>
      <c r="M118" s="21">
        <f ca="1"/>
        <v>0</v>
      </c>
      <c r="N118" s="21">
        <f ca="1"/>
        <v>0</v>
      </c>
      <c r="O118" s="21">
        <f ca="1"/>
        <v>0</v>
      </c>
      <c r="P118" s="21">
        <f ca="1"/>
        <v>0</v>
      </c>
      <c r="Q118" s="21">
        <f ca="1"/>
        <v>0</v>
      </c>
      <c r="R118" s="21">
        <f ca="1"/>
        <v>0</v>
      </c>
      <c r="S118" s="21">
        <f ca="1"/>
        <v>1</v>
      </c>
      <c r="T118" s="21">
        <f ca="1"/>
        <v>1</v>
      </c>
      <c r="U118" s="21">
        <f ca="1"/>
        <v>1</v>
      </c>
      <c r="V118" s="21">
        <f ca="1"/>
        <v>1</v>
      </c>
      <c r="W118" s="21">
        <f ca="1"/>
        <v>0</v>
      </c>
      <c r="X118" s="21">
        <f ca="1"/>
        <v>0</v>
      </c>
      <c r="Y118" s="21">
        <f ca="1"/>
        <v>0</v>
      </c>
      <c r="Z118" s="21">
        <f ca="1"/>
        <v>0</v>
      </c>
      <c r="AA118" s="21">
        <f ca="1"/>
        <v>0</v>
      </c>
      <c r="AB118" s="21">
        <f ca="1"/>
        <v>1</v>
      </c>
      <c r="AC118" s="21">
        <f ca="1"/>
        <v>1</v>
      </c>
      <c r="AD118" s="21">
        <f ca="1"/>
        <v>1</v>
      </c>
      <c r="AE118" s="21" t="str">
        <f ca="1"/>
        <v/>
      </c>
      <c r="AF118" s="21" t="str">
        <f ca="1"/>
        <v/>
      </c>
      <c r="AG118" s="21" t="str">
        <f ca="1"/>
        <v/>
      </c>
      <c r="AH118" s="21" t="str">
        <f ca="1"/>
        <v/>
      </c>
      <c r="AJ118" s="30" t="str">
        <f t="shared" si="49"/>
        <v/>
      </c>
      <c r="AL118" s="8">
        <f ca="1">IF(A118,MMULT(ExpandedModelMatrix ThisRow,ExpandedParameters),MMULT(ModelMatrix ThisRow,Parameters))</f>
        <v>12.380323060732872</v>
      </c>
      <c r="AM118" s="37">
        <f ca="1"/>
        <v>238070.72222841639</v>
      </c>
      <c r="AO118" s="31"/>
      <c r="AP118" s="31" t="b">
        <v>0</v>
      </c>
      <c r="AQ118" s="41">
        <f t="shared" si="44"/>
        <v>43</v>
      </c>
      <c r="AR118" s="41">
        <f t="shared" si="45"/>
        <v>59</v>
      </c>
      <c r="AS118" s="41">
        <v>59</v>
      </c>
      <c r="AV118" s="37" t="str">
        <f ca="1"/>
        <v/>
      </c>
      <c r="AW118" s="37" t="str">
        <f ca="1"/>
        <v/>
      </c>
      <c r="AX118" s="37" t="str">
        <f ca="1"/>
        <v/>
      </c>
      <c r="AY118" s="39" t="str">
        <f ca="1"/>
        <v/>
      </c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</row>
    <row r="119" spans="1:67" x14ac:dyDescent="0.25">
      <c r="A119" s="19" t="b">
        <f t="shared" si="46"/>
        <v>1</v>
      </c>
      <c r="B119" s="19">
        <v>60</v>
      </c>
      <c r="C119" s="21">
        <f t="shared" si="47"/>
        <v>4</v>
      </c>
      <c r="D119" s="21">
        <f t="shared" ca="1" si="48"/>
        <v>9</v>
      </c>
      <c r="E119" s="21">
        <f ca="1"/>
        <v>12</v>
      </c>
      <c r="G119" s="21">
        <f ca="1"/>
        <v>0</v>
      </c>
      <c r="H119" s="21">
        <f ca="1"/>
        <v>0</v>
      </c>
      <c r="I119" s="21">
        <f ca="1"/>
        <v>0</v>
      </c>
      <c r="J119" s="21">
        <f ca="1"/>
        <v>0</v>
      </c>
      <c r="K119" s="21">
        <f ca="1"/>
        <v>0</v>
      </c>
      <c r="L119" s="21">
        <f ca="1"/>
        <v>0</v>
      </c>
      <c r="M119" s="21">
        <f ca="1"/>
        <v>0</v>
      </c>
      <c r="N119" s="21">
        <f ca="1"/>
        <v>0</v>
      </c>
      <c r="O119" s="21">
        <f ca="1"/>
        <v>0</v>
      </c>
      <c r="P119" s="21">
        <f ca="1"/>
        <v>0</v>
      </c>
      <c r="Q119" s="21">
        <f ca="1"/>
        <v>0</v>
      </c>
      <c r="R119" s="21">
        <f ca="1"/>
        <v>0</v>
      </c>
      <c r="S119" s="21">
        <f ca="1"/>
        <v>1</v>
      </c>
      <c r="T119" s="21">
        <f ca="1"/>
        <v>1</v>
      </c>
      <c r="U119" s="21">
        <f ca="1"/>
        <v>1</v>
      </c>
      <c r="V119" s="21">
        <f ca="1"/>
        <v>1</v>
      </c>
      <c r="W119" s="21">
        <f ca="1"/>
        <v>1</v>
      </c>
      <c r="X119" s="21">
        <f ca="1"/>
        <v>0</v>
      </c>
      <c r="Y119" s="21">
        <f ca="1"/>
        <v>0</v>
      </c>
      <c r="Z119" s="21">
        <f ca="1"/>
        <v>0</v>
      </c>
      <c r="AA119" s="21">
        <f ca="1"/>
        <v>0</v>
      </c>
      <c r="AB119" s="21">
        <f ca="1"/>
        <v>1</v>
      </c>
      <c r="AC119" s="21">
        <f ca="1"/>
        <v>1</v>
      </c>
      <c r="AD119" s="21">
        <f ca="1"/>
        <v>2</v>
      </c>
      <c r="AE119" s="21" t="str">
        <f ca="1"/>
        <v/>
      </c>
      <c r="AF119" s="21" t="str">
        <f ca="1"/>
        <v/>
      </c>
      <c r="AG119" s="21" t="str">
        <f ca="1"/>
        <v/>
      </c>
      <c r="AH119" s="21" t="str">
        <f ca="1"/>
        <v/>
      </c>
      <c r="AJ119" s="30" t="str">
        <f t="shared" si="49"/>
        <v/>
      </c>
      <c r="AL119" s="8">
        <f ca="1">IF(A119,MMULT(ExpandedModelMatrix ThisRow,ExpandedParameters),MMULT(ModelMatrix ThisRow,Parameters))</f>
        <v>12.65764596241851</v>
      </c>
      <c r="AM119" s="37">
        <f ca="1"/>
        <v>314156.31591962621</v>
      </c>
      <c r="AO119" s="31"/>
      <c r="AP119" s="31" t="b">
        <v>0</v>
      </c>
      <c r="AQ119" s="41">
        <f t="shared" si="44"/>
        <v>43</v>
      </c>
      <c r="AR119" s="41">
        <f t="shared" si="45"/>
        <v>60</v>
      </c>
      <c r="AS119" s="41">
        <v>60</v>
      </c>
      <c r="AV119" s="37" t="str">
        <f ca="1"/>
        <v/>
      </c>
      <c r="AW119" s="37" t="str">
        <f ca="1"/>
        <v/>
      </c>
      <c r="AX119" s="37" t="str">
        <f ca="1"/>
        <v/>
      </c>
      <c r="AY119" s="39" t="str">
        <f ca="1"/>
        <v/>
      </c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</row>
    <row r="120" spans="1:67" x14ac:dyDescent="0.25">
      <c r="A120" s="19" t="b">
        <f t="shared" si="46"/>
        <v>1</v>
      </c>
      <c r="B120" s="19">
        <v>61</v>
      </c>
      <c r="C120" s="21">
        <f t="shared" si="47"/>
        <v>4</v>
      </c>
      <c r="D120" s="21">
        <f t="shared" ca="1" si="48"/>
        <v>10</v>
      </c>
      <c r="E120" s="21">
        <f ca="1"/>
        <v>13</v>
      </c>
      <c r="G120" s="21">
        <f ca="1"/>
        <v>0</v>
      </c>
      <c r="H120" s="21">
        <f ca="1"/>
        <v>0</v>
      </c>
      <c r="I120" s="21">
        <f ca="1"/>
        <v>0</v>
      </c>
      <c r="J120" s="21">
        <f ca="1"/>
        <v>0</v>
      </c>
      <c r="K120" s="21">
        <f ca="1"/>
        <v>0</v>
      </c>
      <c r="L120" s="21">
        <f ca="1"/>
        <v>0</v>
      </c>
      <c r="M120" s="21">
        <f ca="1"/>
        <v>0</v>
      </c>
      <c r="N120" s="21">
        <f ca="1"/>
        <v>0</v>
      </c>
      <c r="O120" s="21">
        <f ca="1"/>
        <v>0</v>
      </c>
      <c r="P120" s="21">
        <f ca="1"/>
        <v>0</v>
      </c>
      <c r="Q120" s="21">
        <f ca="1"/>
        <v>0</v>
      </c>
      <c r="R120" s="21">
        <f ca="1"/>
        <v>0</v>
      </c>
      <c r="S120" s="21">
        <f ca="1"/>
        <v>1</v>
      </c>
      <c r="T120" s="21">
        <f ca="1"/>
        <v>1</v>
      </c>
      <c r="U120" s="21">
        <f ca="1"/>
        <v>1</v>
      </c>
      <c r="V120" s="21">
        <f ca="1"/>
        <v>1</v>
      </c>
      <c r="W120" s="21">
        <f ca="1"/>
        <v>1</v>
      </c>
      <c r="X120" s="21">
        <f ca="1"/>
        <v>1</v>
      </c>
      <c r="Y120" s="21">
        <f ca="1"/>
        <v>0</v>
      </c>
      <c r="Z120" s="21">
        <f ca="1"/>
        <v>0</v>
      </c>
      <c r="AA120" s="21">
        <f ca="1"/>
        <v>0</v>
      </c>
      <c r="AB120" s="21">
        <f ca="1"/>
        <v>1</v>
      </c>
      <c r="AC120" s="21">
        <f ca="1"/>
        <v>1</v>
      </c>
      <c r="AD120" s="21">
        <f ca="1"/>
        <v>3</v>
      </c>
      <c r="AE120" s="21" t="str">
        <f ca="1"/>
        <v/>
      </c>
      <c r="AF120" s="21" t="str">
        <f ca="1"/>
        <v/>
      </c>
      <c r="AG120" s="21" t="str">
        <f ca="1"/>
        <v/>
      </c>
      <c r="AH120" s="21" t="str">
        <f ca="1"/>
        <v/>
      </c>
      <c r="AJ120" s="30" t="str">
        <f t="shared" si="49"/>
        <v/>
      </c>
      <c r="AL120" s="8">
        <f ca="1">IF(A120,MMULT(ExpandedModelMatrix ThisRow,ExpandedParameters),MMULT(ModelMatrix ThisRow,Parameters))</f>
        <v>11.227820458712031</v>
      </c>
      <c r="AM120" s="37">
        <f ca="1"/>
        <v>75193.529226225335</v>
      </c>
      <c r="AO120" s="31"/>
      <c r="AP120" s="31" t="b">
        <v>0</v>
      </c>
      <c r="AQ120" s="41">
        <f t="shared" si="44"/>
        <v>43</v>
      </c>
      <c r="AR120" s="41">
        <f t="shared" si="45"/>
        <v>61</v>
      </c>
      <c r="AS120" s="41">
        <v>61</v>
      </c>
      <c r="AV120" s="37" t="str">
        <f ca="1"/>
        <v/>
      </c>
      <c r="AW120" s="37" t="str">
        <f ca="1"/>
        <v/>
      </c>
      <c r="AX120" s="37" t="str">
        <f ca="1"/>
        <v/>
      </c>
      <c r="AY120" s="39" t="str">
        <f ca="1"/>
        <v/>
      </c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</row>
    <row r="121" spans="1:67" x14ac:dyDescent="0.25">
      <c r="A121" s="19" t="b">
        <f t="shared" si="46"/>
        <v>1</v>
      </c>
      <c r="B121" s="19">
        <v>62</v>
      </c>
      <c r="C121" s="21">
        <f t="shared" si="47"/>
        <v>5</v>
      </c>
      <c r="D121" s="21">
        <f t="shared" ca="1" si="48"/>
        <v>7</v>
      </c>
      <c r="E121" s="21">
        <f ca="1"/>
        <v>11</v>
      </c>
      <c r="G121" s="21">
        <f ca="1"/>
        <v>0</v>
      </c>
      <c r="H121" s="21">
        <f ca="1"/>
        <v>0</v>
      </c>
      <c r="I121" s="21">
        <f ca="1"/>
        <v>0</v>
      </c>
      <c r="J121" s="21">
        <f ca="1"/>
        <v>1</v>
      </c>
      <c r="K121" s="21">
        <f ca="1"/>
        <v>0</v>
      </c>
      <c r="L121" s="21">
        <f ca="1"/>
        <v>0</v>
      </c>
      <c r="M121" s="21">
        <f ca="1"/>
        <v>0</v>
      </c>
      <c r="N121" s="21">
        <f ca="1"/>
        <v>0</v>
      </c>
      <c r="O121" s="21">
        <f ca="1"/>
        <v>0</v>
      </c>
      <c r="P121" s="21">
        <f ca="1"/>
        <v>0</v>
      </c>
      <c r="Q121" s="21">
        <f ca="1"/>
        <v>0</v>
      </c>
      <c r="R121" s="21">
        <f ca="1"/>
        <v>0</v>
      </c>
      <c r="S121" s="21">
        <f ca="1"/>
        <v>1</v>
      </c>
      <c r="T121" s="21">
        <f ca="1"/>
        <v>1</v>
      </c>
      <c r="U121" s="21">
        <f ca="1"/>
        <v>1</v>
      </c>
      <c r="V121" s="21">
        <f ca="1"/>
        <v>0</v>
      </c>
      <c r="W121" s="21">
        <f ca="1"/>
        <v>0</v>
      </c>
      <c r="X121" s="21">
        <f ca="1"/>
        <v>0</v>
      </c>
      <c r="Y121" s="21">
        <f ca="1"/>
        <v>0</v>
      </c>
      <c r="Z121" s="21">
        <f ca="1"/>
        <v>0</v>
      </c>
      <c r="AA121" s="21">
        <f ca="1"/>
        <v>0</v>
      </c>
      <c r="AB121" s="21">
        <f ca="1"/>
        <v>1</v>
      </c>
      <c r="AC121" s="21">
        <f ca="1"/>
        <v>1</v>
      </c>
      <c r="AD121" s="21">
        <f ca="1"/>
        <v>1</v>
      </c>
      <c r="AE121" s="21" t="str">
        <f ca="1"/>
        <v/>
      </c>
      <c r="AF121" s="21" t="str">
        <f ca="1"/>
        <v/>
      </c>
      <c r="AG121" s="21" t="str">
        <f ca="1"/>
        <v/>
      </c>
      <c r="AH121" s="21" t="str">
        <f ca="1"/>
        <v/>
      </c>
      <c r="AJ121" s="30" t="str">
        <f t="shared" si="49"/>
        <v/>
      </c>
      <c r="AL121" s="8">
        <f ca="1">IF(A121,MMULT(ExpandedModelMatrix ThisRow,ExpandedParameters),MMULT(ModelMatrix ThisRow,Parameters))</f>
        <v>12.869391479374316</v>
      </c>
      <c r="AM121" s="37">
        <f ca="1"/>
        <v>388244.85120372428</v>
      </c>
      <c r="AO121" s="31"/>
      <c r="AP121" s="31" t="b">
        <v>0</v>
      </c>
      <c r="AQ121" s="41">
        <f t="shared" si="44"/>
        <v>43</v>
      </c>
      <c r="AR121" s="41">
        <f t="shared" si="45"/>
        <v>62</v>
      </c>
      <c r="AS121" s="41">
        <v>62</v>
      </c>
      <c r="AV121" s="37" t="str">
        <f ca="1"/>
        <v/>
      </c>
      <c r="AW121" s="37" t="str">
        <f ca="1"/>
        <v/>
      </c>
      <c r="AX121" s="37" t="str">
        <f ca="1"/>
        <v/>
      </c>
      <c r="AY121" s="39" t="str">
        <f ca="1"/>
        <v/>
      </c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</row>
    <row r="122" spans="1:67" x14ac:dyDescent="0.25">
      <c r="A122" s="19" t="b">
        <f t="shared" si="46"/>
        <v>1</v>
      </c>
      <c r="B122" s="19">
        <v>63</v>
      </c>
      <c r="C122" s="21">
        <f t="shared" si="47"/>
        <v>5</v>
      </c>
      <c r="D122" s="21">
        <f t="shared" ca="1" si="48"/>
        <v>8</v>
      </c>
      <c r="E122" s="21">
        <f ca="1"/>
        <v>12</v>
      </c>
      <c r="G122" s="21">
        <f ca="1"/>
        <v>0</v>
      </c>
      <c r="H122" s="21">
        <f ca="1"/>
        <v>0</v>
      </c>
      <c r="I122" s="21">
        <f ca="1"/>
        <v>0</v>
      </c>
      <c r="J122" s="21">
        <f ca="1"/>
        <v>1</v>
      </c>
      <c r="K122" s="21">
        <f ca="1"/>
        <v>0</v>
      </c>
      <c r="L122" s="21">
        <f ca="1"/>
        <v>0</v>
      </c>
      <c r="M122" s="21">
        <f ca="1"/>
        <v>0</v>
      </c>
      <c r="N122" s="21">
        <f ca="1"/>
        <v>0</v>
      </c>
      <c r="O122" s="21">
        <f ca="1"/>
        <v>0</v>
      </c>
      <c r="P122" s="21">
        <f ca="1"/>
        <v>0</v>
      </c>
      <c r="Q122" s="21">
        <f ca="1"/>
        <v>0</v>
      </c>
      <c r="R122" s="21">
        <f ca="1"/>
        <v>0</v>
      </c>
      <c r="S122" s="21">
        <f ca="1"/>
        <v>1</v>
      </c>
      <c r="T122" s="21">
        <f ca="1"/>
        <v>1</v>
      </c>
      <c r="U122" s="21">
        <f ca="1"/>
        <v>1</v>
      </c>
      <c r="V122" s="21">
        <f ca="1"/>
        <v>1</v>
      </c>
      <c r="W122" s="21">
        <f ca="1"/>
        <v>0</v>
      </c>
      <c r="X122" s="21">
        <f ca="1"/>
        <v>0</v>
      </c>
      <c r="Y122" s="21">
        <f ca="1"/>
        <v>0</v>
      </c>
      <c r="Z122" s="21">
        <f ca="1"/>
        <v>0</v>
      </c>
      <c r="AA122" s="21">
        <f ca="1"/>
        <v>0</v>
      </c>
      <c r="AB122" s="21">
        <f ca="1"/>
        <v>1</v>
      </c>
      <c r="AC122" s="21">
        <f ca="1"/>
        <v>1</v>
      </c>
      <c r="AD122" s="21">
        <f ca="1"/>
        <v>2</v>
      </c>
      <c r="AE122" s="21" t="str">
        <f ca="1"/>
        <v/>
      </c>
      <c r="AF122" s="21" t="str">
        <f ca="1"/>
        <v/>
      </c>
      <c r="AG122" s="21" t="str">
        <f ca="1"/>
        <v/>
      </c>
      <c r="AH122" s="21" t="str">
        <f ca="1"/>
        <v/>
      </c>
      <c r="AJ122" s="30" t="str">
        <f t="shared" si="49"/>
        <v/>
      </c>
      <c r="AL122" s="8">
        <f ca="1">IF(A122,MMULT(ExpandedModelMatrix ThisRow,ExpandedParameters),MMULT(ModelMatrix ThisRow,Parameters))</f>
        <v>12.435545074168868</v>
      </c>
      <c r="AM122" s="37">
        <f ca="1"/>
        <v>251587.23674642839</v>
      </c>
      <c r="AO122" s="31"/>
      <c r="AP122" s="31" t="b">
        <v>0</v>
      </c>
      <c r="AQ122" s="41">
        <f t="shared" si="44"/>
        <v>43</v>
      </c>
      <c r="AR122" s="41">
        <f t="shared" si="45"/>
        <v>63</v>
      </c>
      <c r="AS122" s="41">
        <v>63</v>
      </c>
      <c r="AV122" s="37" t="str">
        <f ca="1"/>
        <v/>
      </c>
      <c r="AW122" s="37" t="str">
        <f ca="1"/>
        <v/>
      </c>
      <c r="AX122" s="37" t="str">
        <f ca="1"/>
        <v/>
      </c>
      <c r="AY122" s="39" t="str">
        <f ca="1"/>
        <v/>
      </c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</row>
    <row r="123" spans="1:67" x14ac:dyDescent="0.25">
      <c r="A123" s="19" t="b">
        <f t="shared" si="46"/>
        <v>1</v>
      </c>
      <c r="B123" s="19">
        <v>64</v>
      </c>
      <c r="C123" s="21">
        <f t="shared" si="47"/>
        <v>5</v>
      </c>
      <c r="D123" s="21">
        <f t="shared" ca="1" si="48"/>
        <v>9</v>
      </c>
      <c r="E123" s="21">
        <f ca="1"/>
        <v>13</v>
      </c>
      <c r="G123" s="21">
        <f ca="1"/>
        <v>0</v>
      </c>
      <c r="H123" s="21">
        <f ca="1"/>
        <v>0</v>
      </c>
      <c r="I123" s="21">
        <f ca="1"/>
        <v>0</v>
      </c>
      <c r="J123" s="21">
        <f ca="1"/>
        <v>1</v>
      </c>
      <c r="K123" s="21">
        <f ca="1"/>
        <v>0</v>
      </c>
      <c r="L123" s="21">
        <f ca="1"/>
        <v>0</v>
      </c>
      <c r="M123" s="21">
        <f ca="1"/>
        <v>0</v>
      </c>
      <c r="N123" s="21">
        <f ca="1"/>
        <v>0</v>
      </c>
      <c r="O123" s="21">
        <f ca="1"/>
        <v>0</v>
      </c>
      <c r="P123" s="21">
        <f ca="1"/>
        <v>0</v>
      </c>
      <c r="Q123" s="21">
        <f ca="1"/>
        <v>0</v>
      </c>
      <c r="R123" s="21">
        <f ca="1"/>
        <v>0</v>
      </c>
      <c r="S123" s="21">
        <f ca="1"/>
        <v>1</v>
      </c>
      <c r="T123" s="21">
        <f ca="1"/>
        <v>1</v>
      </c>
      <c r="U123" s="21">
        <f ca="1"/>
        <v>1</v>
      </c>
      <c r="V123" s="21">
        <f ca="1"/>
        <v>1</v>
      </c>
      <c r="W123" s="21">
        <f ca="1"/>
        <v>1</v>
      </c>
      <c r="X123" s="21">
        <f ca="1"/>
        <v>0</v>
      </c>
      <c r="Y123" s="21">
        <f ca="1"/>
        <v>0</v>
      </c>
      <c r="Z123" s="21">
        <f ca="1"/>
        <v>0</v>
      </c>
      <c r="AA123" s="21">
        <f ca="1"/>
        <v>0</v>
      </c>
      <c r="AB123" s="21">
        <f ca="1"/>
        <v>1</v>
      </c>
      <c r="AC123" s="21">
        <f ca="1"/>
        <v>1</v>
      </c>
      <c r="AD123" s="21">
        <f ca="1"/>
        <v>3</v>
      </c>
      <c r="AE123" s="21" t="str">
        <f ca="1"/>
        <v/>
      </c>
      <c r="AF123" s="21" t="str">
        <f ca="1"/>
        <v/>
      </c>
      <c r="AG123" s="21" t="str">
        <f ca="1"/>
        <v/>
      </c>
      <c r="AH123" s="21" t="str">
        <f ca="1"/>
        <v/>
      </c>
      <c r="AJ123" s="30" t="str">
        <f t="shared" si="49"/>
        <v/>
      </c>
      <c r="AL123" s="8">
        <f ca="1">IF(A123,MMULT(ExpandedModelMatrix ThisRow,ExpandedParameters),MMULT(ModelMatrix ThisRow,Parameters))</f>
        <v>12.712867975854508</v>
      </c>
      <c r="AM123" s="37">
        <f ca="1"/>
        <v>331992.60576369549</v>
      </c>
      <c r="AO123" s="31"/>
      <c r="AP123" s="31" t="b">
        <v>0</v>
      </c>
      <c r="AQ123" s="41">
        <f t="shared" si="44"/>
        <v>43</v>
      </c>
      <c r="AR123" s="41">
        <f t="shared" si="45"/>
        <v>64</v>
      </c>
      <c r="AS123" s="41">
        <v>64</v>
      </c>
      <c r="AV123" s="37" t="str">
        <f ca="1"/>
        <v/>
      </c>
      <c r="AW123" s="37" t="str">
        <f ca="1"/>
        <v/>
      </c>
      <c r="AX123" s="37" t="str">
        <f ca="1"/>
        <v/>
      </c>
      <c r="AY123" s="39" t="str">
        <f ca="1"/>
        <v/>
      </c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</row>
    <row r="124" spans="1:67" x14ac:dyDescent="0.25">
      <c r="A124" s="19" t="b">
        <f t="shared" ref="A124" si="50">B124&gt;$BG$30</f>
        <v>1</v>
      </c>
      <c r="B124" s="19">
        <v>65</v>
      </c>
      <c r="C124" s="21">
        <f t="shared" ref="C124:C155" si="51">MATCH(B124-1,IF(A124,GetRow_Extrapolated,GetRow_Included),1)</f>
        <v>5</v>
      </c>
      <c r="D124" s="21">
        <f t="shared" ref="D124:D155" ca="1" si="52">MATCH(B124-1,OFFSET(IF(A124,GetCol_Extrapolated,GetCol_Included),C124,0),1)</f>
        <v>10</v>
      </c>
      <c r="E124" s="21">
        <f ca="1"/>
        <v>14</v>
      </c>
      <c r="G124" s="21">
        <f ca="1"/>
        <v>0</v>
      </c>
      <c r="H124" s="21">
        <f ca="1"/>
        <v>0</v>
      </c>
      <c r="I124" s="21">
        <f ca="1"/>
        <v>0</v>
      </c>
      <c r="J124" s="21">
        <f ca="1"/>
        <v>1</v>
      </c>
      <c r="K124" s="21">
        <f ca="1"/>
        <v>0</v>
      </c>
      <c r="L124" s="21">
        <f ca="1"/>
        <v>0</v>
      </c>
      <c r="M124" s="21">
        <f ca="1"/>
        <v>0</v>
      </c>
      <c r="N124" s="21">
        <f ca="1"/>
        <v>0</v>
      </c>
      <c r="O124" s="21">
        <f ca="1"/>
        <v>0</v>
      </c>
      <c r="P124" s="21">
        <f ca="1"/>
        <v>0</v>
      </c>
      <c r="Q124" s="21">
        <f ca="1"/>
        <v>0</v>
      </c>
      <c r="R124" s="21">
        <f ca="1"/>
        <v>0</v>
      </c>
      <c r="S124" s="21">
        <f ca="1"/>
        <v>1</v>
      </c>
      <c r="T124" s="21">
        <f ca="1"/>
        <v>1</v>
      </c>
      <c r="U124" s="21">
        <f ca="1"/>
        <v>1</v>
      </c>
      <c r="V124" s="21">
        <f ca="1"/>
        <v>1</v>
      </c>
      <c r="W124" s="21">
        <f ca="1"/>
        <v>1</v>
      </c>
      <c r="X124" s="21">
        <f ca="1"/>
        <v>1</v>
      </c>
      <c r="Y124" s="21">
        <f ca="1"/>
        <v>0</v>
      </c>
      <c r="Z124" s="21">
        <f ca="1"/>
        <v>0</v>
      </c>
      <c r="AA124" s="21">
        <f ca="1"/>
        <v>0</v>
      </c>
      <c r="AB124" s="21">
        <f ca="1"/>
        <v>1</v>
      </c>
      <c r="AC124" s="21">
        <f ca="1"/>
        <v>1</v>
      </c>
      <c r="AD124" s="21">
        <f ca="1"/>
        <v>4</v>
      </c>
      <c r="AE124" s="21" t="str">
        <f ca="1"/>
        <v/>
      </c>
      <c r="AF124" s="21" t="str">
        <f ca="1"/>
        <v/>
      </c>
      <c r="AG124" s="21" t="str">
        <f ca="1"/>
        <v/>
      </c>
      <c r="AH124" s="21" t="str">
        <f ca="1"/>
        <v/>
      </c>
      <c r="AJ124" s="30" t="str">
        <f t="shared" ref="AJ124:AJ159" si="53">IF(A124,"",INDEX(CleanData,C124,D124))</f>
        <v/>
      </c>
      <c r="AL124" s="8">
        <f ca="1">IF(A124,MMULT(ExpandedModelMatrix ThisRow,ExpandedParameters),MMULT(ModelMatrix ThisRow,Parameters))</f>
        <v>11.283042472148018</v>
      </c>
      <c r="AM124" s="37">
        <f ca="1"/>
        <v>79462.65740768869</v>
      </c>
      <c r="AO124" s="31"/>
      <c r="AP124" s="31" t="b">
        <v>0</v>
      </c>
      <c r="AQ124" s="41">
        <f t="shared" si="44"/>
        <v>43</v>
      </c>
      <c r="AR124" s="41">
        <f t="shared" si="45"/>
        <v>65</v>
      </c>
      <c r="AS124" s="41">
        <v>65</v>
      </c>
      <c r="AV124" s="37" t="str">
        <f ca="1"/>
        <v/>
      </c>
      <c r="AW124" s="37" t="str">
        <f ca="1"/>
        <v/>
      </c>
      <c r="AX124" s="37" t="str">
        <f ca="1"/>
        <v/>
      </c>
      <c r="AY124" s="39" t="str">
        <f ca="1"/>
        <v/>
      </c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</row>
    <row r="125" spans="1:67" x14ac:dyDescent="0.25">
      <c r="A125" s="19" t="b">
        <f t="shared" ref="A125:A159" si="54">B125&gt;$BG$30</f>
        <v>1</v>
      </c>
      <c r="B125" s="19">
        <v>66</v>
      </c>
      <c r="C125" s="21">
        <f t="shared" si="51"/>
        <v>6</v>
      </c>
      <c r="D125" s="21">
        <f t="shared" ca="1" si="52"/>
        <v>6</v>
      </c>
      <c r="E125" s="21">
        <f ca="1"/>
        <v>11</v>
      </c>
      <c r="G125" s="21">
        <f ca="1"/>
        <v>0</v>
      </c>
      <c r="H125" s="21">
        <f ca="1"/>
        <v>0</v>
      </c>
      <c r="I125" s="21">
        <f ca="1"/>
        <v>0</v>
      </c>
      <c r="J125" s="21">
        <f ca="1"/>
        <v>1</v>
      </c>
      <c r="K125" s="21">
        <f ca="1"/>
        <v>1</v>
      </c>
      <c r="L125" s="21">
        <f ca="1"/>
        <v>0</v>
      </c>
      <c r="M125" s="21">
        <f ca="1"/>
        <v>0</v>
      </c>
      <c r="N125" s="21">
        <f ca="1"/>
        <v>0</v>
      </c>
      <c r="O125" s="21">
        <f ca="1"/>
        <v>0</v>
      </c>
      <c r="P125" s="21">
        <f ca="1"/>
        <v>0</v>
      </c>
      <c r="Q125" s="21">
        <f ca="1"/>
        <v>0</v>
      </c>
      <c r="R125" s="21">
        <f ca="1"/>
        <v>0</v>
      </c>
      <c r="S125" s="21">
        <f ca="1"/>
        <v>1</v>
      </c>
      <c r="T125" s="21">
        <f ca="1"/>
        <v>1</v>
      </c>
      <c r="U125" s="21">
        <f ca="1"/>
        <v>0</v>
      </c>
      <c r="V125" s="21">
        <f ca="1"/>
        <v>0</v>
      </c>
      <c r="W125" s="21">
        <f ca="1"/>
        <v>0</v>
      </c>
      <c r="X125" s="21">
        <f ca="1"/>
        <v>0</v>
      </c>
      <c r="Y125" s="21">
        <f ca="1"/>
        <v>0</v>
      </c>
      <c r="Z125" s="21">
        <f ca="1"/>
        <v>0</v>
      </c>
      <c r="AA125" s="21">
        <f ca="1"/>
        <v>0</v>
      </c>
      <c r="AB125" s="21">
        <f ca="1"/>
        <v>1</v>
      </c>
      <c r="AC125" s="21">
        <f ca="1"/>
        <v>1</v>
      </c>
      <c r="AD125" s="21">
        <f ca="1"/>
        <v>1</v>
      </c>
      <c r="AE125" s="21" t="str">
        <f ca="1"/>
        <v/>
      </c>
      <c r="AF125" s="21" t="str">
        <f ca="1"/>
        <v/>
      </c>
      <c r="AG125" s="21" t="str">
        <f ca="1"/>
        <v/>
      </c>
      <c r="AH125" s="21" t="str">
        <f ca="1"/>
        <v/>
      </c>
      <c r="AJ125" s="30" t="str">
        <f t="shared" si="53"/>
        <v/>
      </c>
      <c r="AL125" s="8">
        <f ca="1">IF(A125,MMULT(ExpandedModelMatrix ThisRow,ExpandedParameters),MMULT(ModelMatrix ThisRow,Parameters))</f>
        <v>13.00426403282915</v>
      </c>
      <c r="AM125" s="37">
        <f ca="1"/>
        <v>444303.88493404299</v>
      </c>
      <c r="AO125" s="31"/>
      <c r="AP125" s="31" t="b">
        <v>0</v>
      </c>
      <c r="AQ125" s="41">
        <f t="shared" si="44"/>
        <v>43</v>
      </c>
      <c r="AR125" s="41">
        <f t="shared" si="45"/>
        <v>66</v>
      </c>
      <c r="AS125" s="41">
        <v>66</v>
      </c>
      <c r="AV125" s="37" t="str">
        <f ca="1"/>
        <v/>
      </c>
      <c r="AW125" s="37" t="str">
        <f ca="1"/>
        <v/>
      </c>
      <c r="AX125" s="37" t="str">
        <f ca="1"/>
        <v/>
      </c>
      <c r="AY125" s="39" t="str">
        <f ca="1"/>
        <v/>
      </c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</row>
    <row r="126" spans="1:67" x14ac:dyDescent="0.25">
      <c r="A126" s="19" t="b">
        <f t="shared" si="54"/>
        <v>1</v>
      </c>
      <c r="B126" s="19">
        <v>67</v>
      </c>
      <c r="C126" s="21">
        <f t="shared" si="51"/>
        <v>6</v>
      </c>
      <c r="D126" s="21">
        <f t="shared" ca="1" si="52"/>
        <v>7</v>
      </c>
      <c r="E126" s="21">
        <f ca="1"/>
        <v>12</v>
      </c>
      <c r="G126" s="21">
        <f ca="1"/>
        <v>0</v>
      </c>
      <c r="H126" s="21">
        <f ca="1"/>
        <v>0</v>
      </c>
      <c r="I126" s="21">
        <f ca="1"/>
        <v>0</v>
      </c>
      <c r="J126" s="21">
        <f ca="1"/>
        <v>1</v>
      </c>
      <c r="K126" s="21">
        <f ca="1"/>
        <v>1</v>
      </c>
      <c r="L126" s="21">
        <f ca="1"/>
        <v>0</v>
      </c>
      <c r="M126" s="21">
        <f ca="1"/>
        <v>0</v>
      </c>
      <c r="N126" s="21">
        <f ca="1"/>
        <v>0</v>
      </c>
      <c r="O126" s="21">
        <f ca="1"/>
        <v>0</v>
      </c>
      <c r="P126" s="21">
        <f ca="1"/>
        <v>0</v>
      </c>
      <c r="Q126" s="21">
        <f ca="1"/>
        <v>0</v>
      </c>
      <c r="R126" s="21">
        <f ca="1"/>
        <v>0</v>
      </c>
      <c r="S126" s="21">
        <f ca="1"/>
        <v>1</v>
      </c>
      <c r="T126" s="21">
        <f ca="1"/>
        <v>1</v>
      </c>
      <c r="U126" s="21">
        <f ca="1"/>
        <v>1</v>
      </c>
      <c r="V126" s="21">
        <f ca="1"/>
        <v>0</v>
      </c>
      <c r="W126" s="21">
        <f ca="1"/>
        <v>0</v>
      </c>
      <c r="X126" s="21">
        <f ca="1"/>
        <v>0</v>
      </c>
      <c r="Y126" s="21">
        <f ca="1"/>
        <v>0</v>
      </c>
      <c r="Z126" s="21">
        <f ca="1"/>
        <v>0</v>
      </c>
      <c r="AA126" s="21">
        <f ca="1"/>
        <v>0</v>
      </c>
      <c r="AB126" s="21">
        <f ca="1"/>
        <v>1</v>
      </c>
      <c r="AC126" s="21">
        <f ca="1"/>
        <v>1</v>
      </c>
      <c r="AD126" s="21">
        <f ca="1"/>
        <v>2</v>
      </c>
      <c r="AE126" s="21" t="str">
        <f ca="1"/>
        <v/>
      </c>
      <c r="AF126" s="21" t="str">
        <f ca="1"/>
        <v/>
      </c>
      <c r="AG126" s="21" t="str">
        <f ca="1"/>
        <v/>
      </c>
      <c r="AH126" s="21" t="str">
        <f ca="1"/>
        <v/>
      </c>
      <c r="AJ126" s="30" t="str">
        <f t="shared" si="53"/>
        <v/>
      </c>
      <c r="AL126" s="8">
        <f ca="1">IF(A126,MMULT(ExpandedModelMatrix ThisRow,ExpandedParameters),MMULT(ModelMatrix ThisRow,Parameters))</f>
        <v>12.944484611587509</v>
      </c>
      <c r="AM126" s="37">
        <f ca="1"/>
        <v>418521.94783533632</v>
      </c>
      <c r="AO126" s="31"/>
      <c r="AP126" s="31" t="b">
        <v>0</v>
      </c>
      <c r="AQ126" s="41">
        <f t="shared" ref="AQ126:AQ159" si="55">AQ125+IF(AP126,1,0)</f>
        <v>43</v>
      </c>
      <c r="AR126" s="41">
        <f t="shared" ref="AR126:AR159" si="56">AR125+IF(AP126,0,1)</f>
        <v>67</v>
      </c>
      <c r="AS126" s="41">
        <v>67</v>
      </c>
      <c r="AV126" s="37" t="str">
        <f ca="1"/>
        <v/>
      </c>
      <c r="AW126" s="37" t="str">
        <f ca="1"/>
        <v/>
      </c>
      <c r="AX126" s="37" t="str">
        <f ca="1"/>
        <v/>
      </c>
      <c r="AY126" s="39" t="str">
        <f ca="1"/>
        <v/>
      </c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</row>
    <row r="127" spans="1:67" x14ac:dyDescent="0.25">
      <c r="A127" s="19" t="b">
        <f t="shared" si="54"/>
        <v>1</v>
      </c>
      <c r="B127" s="19">
        <v>68</v>
      </c>
      <c r="C127" s="21">
        <f t="shared" si="51"/>
        <v>6</v>
      </c>
      <c r="D127" s="21">
        <f t="shared" ca="1" si="52"/>
        <v>8</v>
      </c>
      <c r="E127" s="21">
        <f ca="1"/>
        <v>13</v>
      </c>
      <c r="G127" s="21">
        <f ca="1"/>
        <v>0</v>
      </c>
      <c r="H127" s="21">
        <f ca="1"/>
        <v>0</v>
      </c>
      <c r="I127" s="21">
        <f ca="1"/>
        <v>0</v>
      </c>
      <c r="J127" s="21">
        <f ca="1"/>
        <v>1</v>
      </c>
      <c r="K127" s="21">
        <f ca="1"/>
        <v>1</v>
      </c>
      <c r="L127" s="21">
        <f ca="1"/>
        <v>0</v>
      </c>
      <c r="M127" s="21">
        <f ca="1"/>
        <v>0</v>
      </c>
      <c r="N127" s="21">
        <f ca="1"/>
        <v>0</v>
      </c>
      <c r="O127" s="21">
        <f ca="1"/>
        <v>0</v>
      </c>
      <c r="P127" s="21">
        <f ca="1"/>
        <v>0</v>
      </c>
      <c r="Q127" s="21">
        <f ca="1"/>
        <v>0</v>
      </c>
      <c r="R127" s="21">
        <f ca="1"/>
        <v>0</v>
      </c>
      <c r="S127" s="21">
        <f ca="1"/>
        <v>1</v>
      </c>
      <c r="T127" s="21">
        <f ca="1"/>
        <v>1</v>
      </c>
      <c r="U127" s="21">
        <f ca="1"/>
        <v>1</v>
      </c>
      <c r="V127" s="21">
        <f ca="1"/>
        <v>1</v>
      </c>
      <c r="W127" s="21">
        <f ca="1"/>
        <v>0</v>
      </c>
      <c r="X127" s="21">
        <f ca="1"/>
        <v>0</v>
      </c>
      <c r="Y127" s="21">
        <f ca="1"/>
        <v>0</v>
      </c>
      <c r="Z127" s="21">
        <f ca="1"/>
        <v>0</v>
      </c>
      <c r="AA127" s="21">
        <f ca="1"/>
        <v>0</v>
      </c>
      <c r="AB127" s="21">
        <f ca="1"/>
        <v>1</v>
      </c>
      <c r="AC127" s="21">
        <f ca="1"/>
        <v>1</v>
      </c>
      <c r="AD127" s="21">
        <f ca="1"/>
        <v>3</v>
      </c>
      <c r="AE127" s="21" t="str">
        <f ca="1"/>
        <v/>
      </c>
      <c r="AF127" s="21" t="str">
        <f ca="1"/>
        <v/>
      </c>
      <c r="AG127" s="21" t="str">
        <f ca="1"/>
        <v/>
      </c>
      <c r="AH127" s="21" t="str">
        <f ca="1"/>
        <v/>
      </c>
      <c r="AJ127" s="30" t="str">
        <f t="shared" si="53"/>
        <v/>
      </c>
      <c r="AL127" s="8">
        <f ca="1">IF(A127,MMULT(ExpandedModelMatrix ThisRow,ExpandedParameters),MMULT(ModelMatrix ThisRow,Parameters))</f>
        <v>12.510638206382055</v>
      </c>
      <c r="AM127" s="37">
        <f ca="1"/>
        <v>271207.15199999674</v>
      </c>
      <c r="AO127" s="31"/>
      <c r="AP127" s="31" t="b">
        <v>0</v>
      </c>
      <c r="AQ127" s="41">
        <f t="shared" si="55"/>
        <v>43</v>
      </c>
      <c r="AR127" s="41">
        <f t="shared" si="56"/>
        <v>68</v>
      </c>
      <c r="AS127" s="41">
        <v>68</v>
      </c>
      <c r="AV127" s="37" t="str">
        <f ca="1"/>
        <v/>
      </c>
      <c r="AW127" s="37" t="str">
        <f ca="1"/>
        <v/>
      </c>
      <c r="AX127" s="37" t="str">
        <f ca="1"/>
        <v/>
      </c>
      <c r="AY127" s="39" t="str">
        <f ca="1"/>
        <v/>
      </c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</row>
    <row r="128" spans="1:67" x14ac:dyDescent="0.25">
      <c r="A128" s="19" t="b">
        <f t="shared" si="54"/>
        <v>1</v>
      </c>
      <c r="B128" s="19">
        <v>69</v>
      </c>
      <c r="C128" s="21">
        <f t="shared" si="51"/>
        <v>6</v>
      </c>
      <c r="D128" s="21">
        <f t="shared" ca="1" si="52"/>
        <v>9</v>
      </c>
      <c r="E128" s="21">
        <f ca="1"/>
        <v>14</v>
      </c>
      <c r="G128" s="21">
        <f ca="1"/>
        <v>0</v>
      </c>
      <c r="H128" s="21">
        <f ca="1"/>
        <v>0</v>
      </c>
      <c r="I128" s="21">
        <f ca="1"/>
        <v>0</v>
      </c>
      <c r="J128" s="21">
        <f ca="1"/>
        <v>1</v>
      </c>
      <c r="K128" s="21">
        <f ca="1"/>
        <v>1</v>
      </c>
      <c r="L128" s="21">
        <f ca="1"/>
        <v>0</v>
      </c>
      <c r="M128" s="21">
        <f ca="1"/>
        <v>0</v>
      </c>
      <c r="N128" s="21">
        <f ca="1"/>
        <v>0</v>
      </c>
      <c r="O128" s="21">
        <f ca="1"/>
        <v>0</v>
      </c>
      <c r="P128" s="21">
        <f ca="1"/>
        <v>0</v>
      </c>
      <c r="Q128" s="21">
        <f ca="1"/>
        <v>0</v>
      </c>
      <c r="R128" s="21">
        <f ca="1"/>
        <v>0</v>
      </c>
      <c r="S128" s="21">
        <f ca="1"/>
        <v>1</v>
      </c>
      <c r="T128" s="21">
        <f ca="1"/>
        <v>1</v>
      </c>
      <c r="U128" s="21">
        <f ca="1"/>
        <v>1</v>
      </c>
      <c r="V128" s="21">
        <f ca="1"/>
        <v>1</v>
      </c>
      <c r="W128" s="21">
        <f ca="1"/>
        <v>1</v>
      </c>
      <c r="X128" s="21">
        <f ca="1"/>
        <v>0</v>
      </c>
      <c r="Y128" s="21">
        <f ca="1"/>
        <v>0</v>
      </c>
      <c r="Z128" s="21">
        <f ca="1"/>
        <v>0</v>
      </c>
      <c r="AA128" s="21">
        <f ca="1"/>
        <v>0</v>
      </c>
      <c r="AB128" s="21">
        <f ca="1"/>
        <v>1</v>
      </c>
      <c r="AC128" s="21">
        <f ca="1"/>
        <v>1</v>
      </c>
      <c r="AD128" s="21">
        <f ca="1"/>
        <v>4</v>
      </c>
      <c r="AE128" s="21" t="str">
        <f ca="1"/>
        <v/>
      </c>
      <c r="AF128" s="21" t="str">
        <f ca="1"/>
        <v/>
      </c>
      <c r="AG128" s="21" t="str">
        <f ca="1"/>
        <v/>
      </c>
      <c r="AH128" s="21" t="str">
        <f ca="1"/>
        <v/>
      </c>
      <c r="AJ128" s="30" t="str">
        <f t="shared" si="53"/>
        <v/>
      </c>
      <c r="AL128" s="8">
        <f ca="1">IF(A128,MMULT(ExpandedModelMatrix ThisRow,ExpandedParameters),MMULT(ModelMatrix ThisRow,Parameters))</f>
        <v>12.787961108067684</v>
      </c>
      <c r="AM128" s="37">
        <f ca="1"/>
        <v>357882.8968377976</v>
      </c>
      <c r="AO128" s="31"/>
      <c r="AP128" s="31" t="b">
        <v>0</v>
      </c>
      <c r="AQ128" s="41">
        <f t="shared" si="55"/>
        <v>43</v>
      </c>
      <c r="AR128" s="41">
        <f t="shared" si="56"/>
        <v>69</v>
      </c>
      <c r="AS128" s="41">
        <v>69</v>
      </c>
      <c r="AV128" s="37" t="str">
        <f ca="1"/>
        <v/>
      </c>
      <c r="AW128" s="37" t="str">
        <f ca="1"/>
        <v/>
      </c>
      <c r="AX128" s="37" t="str">
        <f ca="1"/>
        <v/>
      </c>
      <c r="AY128" s="39" t="str">
        <f ca="1"/>
        <v/>
      </c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</row>
    <row r="129" spans="1:65" x14ac:dyDescent="0.25">
      <c r="A129" s="19" t="b">
        <f t="shared" si="54"/>
        <v>1</v>
      </c>
      <c r="B129" s="19">
        <v>70</v>
      </c>
      <c r="C129" s="21">
        <f t="shared" si="51"/>
        <v>6</v>
      </c>
      <c r="D129" s="21">
        <f t="shared" ca="1" si="52"/>
        <v>10</v>
      </c>
      <c r="E129" s="21">
        <f ca="1"/>
        <v>15</v>
      </c>
      <c r="G129" s="21">
        <f ca="1"/>
        <v>0</v>
      </c>
      <c r="H129" s="21">
        <f ca="1"/>
        <v>0</v>
      </c>
      <c r="I129" s="21">
        <f ca="1"/>
        <v>0</v>
      </c>
      <c r="J129" s="21">
        <f ca="1"/>
        <v>1</v>
      </c>
      <c r="K129" s="21">
        <f ca="1"/>
        <v>1</v>
      </c>
      <c r="L129" s="21">
        <f ca="1"/>
        <v>0</v>
      </c>
      <c r="M129" s="21">
        <f ca="1"/>
        <v>0</v>
      </c>
      <c r="N129" s="21">
        <f ca="1"/>
        <v>0</v>
      </c>
      <c r="O129" s="21">
        <f ca="1"/>
        <v>0</v>
      </c>
      <c r="P129" s="21">
        <f ca="1"/>
        <v>0</v>
      </c>
      <c r="Q129" s="21">
        <f ca="1"/>
        <v>0</v>
      </c>
      <c r="R129" s="21">
        <f ca="1"/>
        <v>0</v>
      </c>
      <c r="S129" s="21">
        <f ca="1"/>
        <v>1</v>
      </c>
      <c r="T129" s="21">
        <f ca="1"/>
        <v>1</v>
      </c>
      <c r="U129" s="21">
        <f ca="1"/>
        <v>1</v>
      </c>
      <c r="V129" s="21">
        <f ca="1"/>
        <v>1</v>
      </c>
      <c r="W129" s="21">
        <f ca="1"/>
        <v>1</v>
      </c>
      <c r="X129" s="21">
        <f ca="1"/>
        <v>1</v>
      </c>
      <c r="Y129" s="21">
        <f ca="1"/>
        <v>0</v>
      </c>
      <c r="Z129" s="21">
        <f ca="1"/>
        <v>0</v>
      </c>
      <c r="AA129" s="21">
        <f ca="1"/>
        <v>0</v>
      </c>
      <c r="AB129" s="21">
        <f ca="1"/>
        <v>1</v>
      </c>
      <c r="AC129" s="21">
        <f ca="1"/>
        <v>1</v>
      </c>
      <c r="AD129" s="21">
        <f ca="1"/>
        <v>5</v>
      </c>
      <c r="AE129" s="21" t="str">
        <f ca="1"/>
        <v/>
      </c>
      <c r="AF129" s="21" t="str">
        <f ca="1"/>
        <v/>
      </c>
      <c r="AG129" s="21" t="str">
        <f ca="1"/>
        <v/>
      </c>
      <c r="AH129" s="21" t="str">
        <f ca="1"/>
        <v/>
      </c>
      <c r="AJ129" s="30" t="str">
        <f t="shared" si="53"/>
        <v/>
      </c>
      <c r="AL129" s="8">
        <f ca="1">IF(A129,MMULT(ExpandedModelMatrix ThisRow,ExpandedParameters),MMULT(ModelMatrix ThisRow,Parameters))</f>
        <v>11.358135604361209</v>
      </c>
      <c r="AM129" s="37">
        <f ca="1"/>
        <v>85659.516295779307</v>
      </c>
      <c r="AO129" s="31"/>
      <c r="AP129" s="31" t="b">
        <v>0</v>
      </c>
      <c r="AQ129" s="41">
        <f t="shared" si="55"/>
        <v>43</v>
      </c>
      <c r="AR129" s="41">
        <f t="shared" si="56"/>
        <v>70</v>
      </c>
      <c r="AS129" s="41">
        <v>70</v>
      </c>
      <c r="AV129" s="37" t="str">
        <f ca="1"/>
        <v/>
      </c>
      <c r="AW129" s="37" t="str">
        <f ca="1"/>
        <v/>
      </c>
      <c r="AX129" s="37" t="str">
        <f ca="1"/>
        <v/>
      </c>
      <c r="AY129" s="39" t="str">
        <f ca="1"/>
        <v/>
      </c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</row>
    <row r="130" spans="1:65" x14ac:dyDescent="0.25">
      <c r="A130" s="19" t="b">
        <f t="shared" si="54"/>
        <v>1</v>
      </c>
      <c r="B130" s="19">
        <v>71</v>
      </c>
      <c r="C130" s="21">
        <f t="shared" si="51"/>
        <v>7</v>
      </c>
      <c r="D130" s="21">
        <f t="shared" ca="1" si="52"/>
        <v>5</v>
      </c>
      <c r="E130" s="21">
        <f ca="1"/>
        <v>11</v>
      </c>
      <c r="G130" s="21">
        <f ca="1"/>
        <v>0</v>
      </c>
      <c r="H130" s="21">
        <f ca="1"/>
        <v>0</v>
      </c>
      <c r="I130" s="21">
        <f ca="1"/>
        <v>0</v>
      </c>
      <c r="J130" s="21">
        <f ca="1"/>
        <v>1</v>
      </c>
      <c r="K130" s="21">
        <f ca="1"/>
        <v>1</v>
      </c>
      <c r="L130" s="21">
        <f ca="1"/>
        <v>1</v>
      </c>
      <c r="M130" s="21">
        <f ca="1"/>
        <v>0</v>
      </c>
      <c r="N130" s="21">
        <f ca="1"/>
        <v>0</v>
      </c>
      <c r="O130" s="21">
        <f ca="1"/>
        <v>0</v>
      </c>
      <c r="P130" s="21">
        <f ca="1"/>
        <v>0</v>
      </c>
      <c r="Q130" s="21">
        <f ca="1"/>
        <v>0</v>
      </c>
      <c r="R130" s="21">
        <f ca="1"/>
        <v>0</v>
      </c>
      <c r="S130" s="21">
        <f ca="1"/>
        <v>1</v>
      </c>
      <c r="T130" s="21">
        <f ca="1"/>
        <v>0</v>
      </c>
      <c r="U130" s="21">
        <f ca="1"/>
        <v>0</v>
      </c>
      <c r="V130" s="21">
        <f ca="1"/>
        <v>0</v>
      </c>
      <c r="W130" s="21">
        <f ca="1"/>
        <v>0</v>
      </c>
      <c r="X130" s="21">
        <f ca="1"/>
        <v>0</v>
      </c>
      <c r="Y130" s="21">
        <f ca="1"/>
        <v>0</v>
      </c>
      <c r="Z130" s="21">
        <f ca="1"/>
        <v>0</v>
      </c>
      <c r="AA130" s="21">
        <f ca="1"/>
        <v>0</v>
      </c>
      <c r="AB130" s="21">
        <f ca="1"/>
        <v>1</v>
      </c>
      <c r="AC130" s="21">
        <f ca="1"/>
        <v>1</v>
      </c>
      <c r="AD130" s="21">
        <f ca="1"/>
        <v>1</v>
      </c>
      <c r="AE130" s="21" t="str">
        <f ca="1"/>
        <v/>
      </c>
      <c r="AF130" s="21" t="str">
        <f ca="1"/>
        <v/>
      </c>
      <c r="AG130" s="21" t="str">
        <f ca="1"/>
        <v/>
      </c>
      <c r="AH130" s="21" t="str">
        <f ca="1"/>
        <v/>
      </c>
      <c r="AJ130" s="30" t="str">
        <f t="shared" si="53"/>
        <v/>
      </c>
      <c r="AL130" s="8">
        <f ca="1">IF(A130,MMULT(ExpandedModelMatrix ThisRow,ExpandedParameters),MMULT(ModelMatrix ThisRow,Parameters))</f>
        <v>13.38458679971499</v>
      </c>
      <c r="AM130" s="37">
        <f ca="1"/>
        <v>649908.45904462459</v>
      </c>
      <c r="AO130" s="31"/>
      <c r="AP130" s="31" t="b">
        <v>0</v>
      </c>
      <c r="AQ130" s="41">
        <f t="shared" si="55"/>
        <v>43</v>
      </c>
      <c r="AR130" s="41">
        <f t="shared" si="56"/>
        <v>71</v>
      </c>
      <c r="AS130" s="41">
        <v>71</v>
      </c>
      <c r="AV130" s="37" t="str">
        <f ca="1"/>
        <v/>
      </c>
      <c r="AW130" s="37" t="str">
        <f ca="1"/>
        <v/>
      </c>
      <c r="AX130" s="37" t="str">
        <f ca="1"/>
        <v/>
      </c>
      <c r="AY130" s="39" t="str">
        <f ca="1"/>
        <v/>
      </c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</row>
    <row r="131" spans="1:65" x14ac:dyDescent="0.25">
      <c r="A131" s="19" t="b">
        <f t="shared" si="54"/>
        <v>1</v>
      </c>
      <c r="B131" s="19">
        <v>72</v>
      </c>
      <c r="C131" s="21">
        <f t="shared" si="51"/>
        <v>7</v>
      </c>
      <c r="D131" s="21">
        <f t="shared" ca="1" si="52"/>
        <v>6</v>
      </c>
      <c r="E131" s="21">
        <f ca="1"/>
        <v>12</v>
      </c>
      <c r="G131" s="21">
        <f ca="1"/>
        <v>0</v>
      </c>
      <c r="H131" s="21">
        <f ca="1"/>
        <v>0</v>
      </c>
      <c r="I131" s="21">
        <f ca="1"/>
        <v>0</v>
      </c>
      <c r="J131" s="21">
        <f ca="1"/>
        <v>1</v>
      </c>
      <c r="K131" s="21">
        <f ca="1"/>
        <v>1</v>
      </c>
      <c r="L131" s="21">
        <f ca="1"/>
        <v>1</v>
      </c>
      <c r="M131" s="21">
        <f ca="1"/>
        <v>0</v>
      </c>
      <c r="N131" s="21">
        <f ca="1"/>
        <v>0</v>
      </c>
      <c r="O131" s="21">
        <f ca="1"/>
        <v>0</v>
      </c>
      <c r="P131" s="21">
        <f ca="1"/>
        <v>0</v>
      </c>
      <c r="Q131" s="21">
        <f ca="1"/>
        <v>0</v>
      </c>
      <c r="R131" s="21">
        <f ca="1"/>
        <v>0</v>
      </c>
      <c r="S131" s="21">
        <f ca="1"/>
        <v>1</v>
      </c>
      <c r="T131" s="21">
        <f ca="1"/>
        <v>1</v>
      </c>
      <c r="U131" s="21">
        <f ca="1"/>
        <v>0</v>
      </c>
      <c r="V131" s="21">
        <f ca="1"/>
        <v>0</v>
      </c>
      <c r="W131" s="21">
        <f ca="1"/>
        <v>0</v>
      </c>
      <c r="X131" s="21">
        <f ca="1"/>
        <v>0</v>
      </c>
      <c r="Y131" s="21">
        <f ca="1"/>
        <v>0</v>
      </c>
      <c r="Z131" s="21">
        <f ca="1"/>
        <v>0</v>
      </c>
      <c r="AA131" s="21">
        <f ca="1"/>
        <v>0</v>
      </c>
      <c r="AB131" s="21">
        <f ca="1"/>
        <v>1</v>
      </c>
      <c r="AC131" s="21">
        <f ca="1"/>
        <v>1</v>
      </c>
      <c r="AD131" s="21">
        <f ca="1"/>
        <v>2</v>
      </c>
      <c r="AE131" s="21" t="str">
        <f ca="1"/>
        <v/>
      </c>
      <c r="AF131" s="21" t="str">
        <f ca="1"/>
        <v/>
      </c>
      <c r="AG131" s="21" t="str">
        <f ca="1"/>
        <v/>
      </c>
      <c r="AH131" s="21" t="str">
        <f ca="1"/>
        <v/>
      </c>
      <c r="AJ131" s="30" t="str">
        <f t="shared" si="53"/>
        <v/>
      </c>
      <c r="AL131" s="8">
        <f ca="1">IF(A131,MMULT(ExpandedModelMatrix ThisRow,ExpandedParameters),MMULT(ModelMatrix ThisRow,Parameters))</f>
        <v>13.088742649899029</v>
      </c>
      <c r="AM131" s="37">
        <f ca="1"/>
        <v>483469.08407583693</v>
      </c>
      <c r="AO131" s="31"/>
      <c r="AP131" s="31" t="b">
        <v>0</v>
      </c>
      <c r="AQ131" s="41">
        <f t="shared" si="55"/>
        <v>43</v>
      </c>
      <c r="AR131" s="41">
        <f t="shared" si="56"/>
        <v>72</v>
      </c>
      <c r="AS131" s="41">
        <v>72</v>
      </c>
      <c r="AV131" s="37" t="str">
        <f ca="1"/>
        <v/>
      </c>
      <c r="AW131" s="37" t="str">
        <f ca="1"/>
        <v/>
      </c>
      <c r="AX131" s="37" t="str">
        <f ca="1"/>
        <v/>
      </c>
      <c r="AY131" s="39" t="str">
        <f ca="1"/>
        <v/>
      </c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</row>
    <row r="132" spans="1:65" x14ac:dyDescent="0.25">
      <c r="A132" s="19" t="b">
        <f t="shared" si="54"/>
        <v>1</v>
      </c>
      <c r="B132" s="19">
        <v>73</v>
      </c>
      <c r="C132" s="21">
        <f t="shared" si="51"/>
        <v>7</v>
      </c>
      <c r="D132" s="21">
        <f t="shared" ca="1" si="52"/>
        <v>7</v>
      </c>
      <c r="E132" s="21">
        <f ca="1"/>
        <v>13</v>
      </c>
      <c r="G132" s="21">
        <f ca="1"/>
        <v>0</v>
      </c>
      <c r="H132" s="21">
        <f ca="1"/>
        <v>0</v>
      </c>
      <c r="I132" s="21">
        <f ca="1"/>
        <v>0</v>
      </c>
      <c r="J132" s="21">
        <f ca="1"/>
        <v>1</v>
      </c>
      <c r="K132" s="21">
        <f ca="1"/>
        <v>1</v>
      </c>
      <c r="L132" s="21">
        <f ca="1"/>
        <v>1</v>
      </c>
      <c r="M132" s="21">
        <f ca="1"/>
        <v>0</v>
      </c>
      <c r="N132" s="21">
        <f ca="1"/>
        <v>0</v>
      </c>
      <c r="O132" s="21">
        <f ca="1"/>
        <v>0</v>
      </c>
      <c r="P132" s="21">
        <f ca="1"/>
        <v>0</v>
      </c>
      <c r="Q132" s="21">
        <f ca="1"/>
        <v>0</v>
      </c>
      <c r="R132" s="21">
        <f ca="1"/>
        <v>0</v>
      </c>
      <c r="S132" s="21">
        <f ca="1"/>
        <v>1</v>
      </c>
      <c r="T132" s="21">
        <f ca="1"/>
        <v>1</v>
      </c>
      <c r="U132" s="21">
        <f ca="1"/>
        <v>1</v>
      </c>
      <c r="V132" s="21">
        <f ca="1"/>
        <v>0</v>
      </c>
      <c r="W132" s="21">
        <f ca="1"/>
        <v>0</v>
      </c>
      <c r="X132" s="21">
        <f ca="1"/>
        <v>0</v>
      </c>
      <c r="Y132" s="21">
        <f ca="1"/>
        <v>0</v>
      </c>
      <c r="Z132" s="21">
        <f ca="1"/>
        <v>0</v>
      </c>
      <c r="AA132" s="21">
        <f ca="1"/>
        <v>0</v>
      </c>
      <c r="AB132" s="21">
        <f ca="1"/>
        <v>1</v>
      </c>
      <c r="AC132" s="21">
        <f ca="1"/>
        <v>1</v>
      </c>
      <c r="AD132" s="21">
        <f ca="1"/>
        <v>3</v>
      </c>
      <c r="AE132" s="21" t="str">
        <f ca="1"/>
        <v/>
      </c>
      <c r="AF132" s="21" t="str">
        <f ca="1"/>
        <v/>
      </c>
      <c r="AG132" s="21" t="str">
        <f ca="1"/>
        <v/>
      </c>
      <c r="AH132" s="21" t="str">
        <f ca="1"/>
        <v/>
      </c>
      <c r="AJ132" s="30" t="str">
        <f t="shared" si="53"/>
        <v/>
      </c>
      <c r="AL132" s="8">
        <f ca="1">IF(A132,MMULT(ExpandedModelMatrix ThisRow,ExpandedParameters),MMULT(ModelMatrix ThisRow,Parameters))</f>
        <v>13.028963228657389</v>
      </c>
      <c r="AM132" s="37">
        <f ca="1"/>
        <v>455414.48014937661</v>
      </c>
      <c r="AO132" s="31"/>
      <c r="AP132" s="31" t="b">
        <v>0</v>
      </c>
      <c r="AQ132" s="41">
        <f t="shared" si="55"/>
        <v>43</v>
      </c>
      <c r="AR132" s="41">
        <f t="shared" si="56"/>
        <v>73</v>
      </c>
      <c r="AS132" s="41">
        <v>73</v>
      </c>
      <c r="AV132" s="37" t="str">
        <f ca="1"/>
        <v/>
      </c>
      <c r="AW132" s="37" t="str">
        <f ca="1"/>
        <v/>
      </c>
      <c r="AX132" s="37" t="str">
        <f ca="1"/>
        <v/>
      </c>
      <c r="AY132" s="39" t="str">
        <f ca="1"/>
        <v/>
      </c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</row>
    <row r="133" spans="1:65" x14ac:dyDescent="0.25">
      <c r="A133" s="19" t="b">
        <f t="shared" si="54"/>
        <v>1</v>
      </c>
      <c r="B133" s="19">
        <v>74</v>
      </c>
      <c r="C133" s="21">
        <f t="shared" si="51"/>
        <v>7</v>
      </c>
      <c r="D133" s="21">
        <f t="shared" ca="1" si="52"/>
        <v>8</v>
      </c>
      <c r="E133" s="21">
        <f ca="1"/>
        <v>14</v>
      </c>
      <c r="G133" s="21">
        <f ca="1"/>
        <v>0</v>
      </c>
      <c r="H133" s="21">
        <f ca="1"/>
        <v>0</v>
      </c>
      <c r="I133" s="21">
        <f ca="1"/>
        <v>0</v>
      </c>
      <c r="J133" s="21">
        <f ca="1"/>
        <v>1</v>
      </c>
      <c r="K133" s="21">
        <f ca="1"/>
        <v>1</v>
      </c>
      <c r="L133" s="21">
        <f ca="1"/>
        <v>1</v>
      </c>
      <c r="M133" s="21">
        <f ca="1"/>
        <v>0</v>
      </c>
      <c r="N133" s="21">
        <f ca="1"/>
        <v>0</v>
      </c>
      <c r="O133" s="21">
        <f ca="1"/>
        <v>0</v>
      </c>
      <c r="P133" s="21">
        <f ca="1"/>
        <v>0</v>
      </c>
      <c r="Q133" s="21">
        <f ca="1"/>
        <v>0</v>
      </c>
      <c r="R133" s="21">
        <f ca="1"/>
        <v>0</v>
      </c>
      <c r="S133" s="21">
        <f ca="1"/>
        <v>1</v>
      </c>
      <c r="T133" s="21">
        <f ca="1"/>
        <v>1</v>
      </c>
      <c r="U133" s="21">
        <f ca="1"/>
        <v>1</v>
      </c>
      <c r="V133" s="21">
        <f ca="1"/>
        <v>1</v>
      </c>
      <c r="W133" s="21">
        <f ca="1"/>
        <v>0</v>
      </c>
      <c r="X133" s="21">
        <f ca="1"/>
        <v>0</v>
      </c>
      <c r="Y133" s="21">
        <f ca="1"/>
        <v>0</v>
      </c>
      <c r="Z133" s="21">
        <f ca="1"/>
        <v>0</v>
      </c>
      <c r="AA133" s="21">
        <f ca="1"/>
        <v>0</v>
      </c>
      <c r="AB133" s="21">
        <f ca="1"/>
        <v>1</v>
      </c>
      <c r="AC133" s="21">
        <f ca="1"/>
        <v>1</v>
      </c>
      <c r="AD133" s="21">
        <f ca="1"/>
        <v>4</v>
      </c>
      <c r="AE133" s="21" t="str">
        <f ca="1"/>
        <v/>
      </c>
      <c r="AF133" s="21" t="str">
        <f ca="1"/>
        <v/>
      </c>
      <c r="AG133" s="21" t="str">
        <f ca="1"/>
        <v/>
      </c>
      <c r="AH133" s="21" t="str">
        <f ca="1"/>
        <v/>
      </c>
      <c r="AJ133" s="30" t="str">
        <f t="shared" si="53"/>
        <v/>
      </c>
      <c r="AL133" s="8">
        <f ca="1">IF(A133,MMULT(ExpandedModelMatrix ThisRow,ExpandedParameters),MMULT(ModelMatrix ThisRow,Parameters))</f>
        <v>12.595116823451924</v>
      </c>
      <c r="AM133" s="37">
        <f ca="1"/>
        <v>295113.94749951013</v>
      </c>
      <c r="AO133" s="31"/>
      <c r="AP133" s="31" t="b">
        <v>0</v>
      </c>
      <c r="AQ133" s="41">
        <f t="shared" si="55"/>
        <v>43</v>
      </c>
      <c r="AR133" s="41">
        <f t="shared" si="56"/>
        <v>74</v>
      </c>
      <c r="AS133" s="41">
        <v>74</v>
      </c>
      <c r="AV133" s="37" t="str">
        <f ca="1"/>
        <v/>
      </c>
      <c r="AW133" s="37" t="str">
        <f ca="1"/>
        <v/>
      </c>
      <c r="AX133" s="37" t="str">
        <f ca="1"/>
        <v/>
      </c>
      <c r="AY133" s="39" t="str">
        <f ca="1"/>
        <v/>
      </c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</row>
    <row r="134" spans="1:65" x14ac:dyDescent="0.25">
      <c r="A134" s="19" t="b">
        <f t="shared" si="54"/>
        <v>1</v>
      </c>
      <c r="B134" s="19">
        <v>75</v>
      </c>
      <c r="C134" s="21">
        <f t="shared" si="51"/>
        <v>7</v>
      </c>
      <c r="D134" s="21">
        <f t="shared" ca="1" si="52"/>
        <v>9</v>
      </c>
      <c r="E134" s="21">
        <f ca="1"/>
        <v>15</v>
      </c>
      <c r="G134" s="21">
        <f ca="1"/>
        <v>0</v>
      </c>
      <c r="H134" s="21">
        <f ca="1"/>
        <v>0</v>
      </c>
      <c r="I134" s="21">
        <f ca="1"/>
        <v>0</v>
      </c>
      <c r="J134" s="21">
        <f ca="1"/>
        <v>1</v>
      </c>
      <c r="K134" s="21">
        <f ca="1"/>
        <v>1</v>
      </c>
      <c r="L134" s="21">
        <f ca="1"/>
        <v>1</v>
      </c>
      <c r="M134" s="21">
        <f ca="1"/>
        <v>0</v>
      </c>
      <c r="N134" s="21">
        <f ca="1"/>
        <v>0</v>
      </c>
      <c r="O134" s="21">
        <f ca="1"/>
        <v>0</v>
      </c>
      <c r="P134" s="21">
        <f ca="1"/>
        <v>0</v>
      </c>
      <c r="Q134" s="21">
        <f ca="1"/>
        <v>0</v>
      </c>
      <c r="R134" s="21">
        <f ca="1"/>
        <v>0</v>
      </c>
      <c r="S134" s="21">
        <f ca="1"/>
        <v>1</v>
      </c>
      <c r="T134" s="21">
        <f ca="1"/>
        <v>1</v>
      </c>
      <c r="U134" s="21">
        <f ca="1"/>
        <v>1</v>
      </c>
      <c r="V134" s="21">
        <f ca="1"/>
        <v>1</v>
      </c>
      <c r="W134" s="21">
        <f ca="1"/>
        <v>1</v>
      </c>
      <c r="X134" s="21">
        <f ca="1"/>
        <v>0</v>
      </c>
      <c r="Y134" s="21">
        <f ca="1"/>
        <v>0</v>
      </c>
      <c r="Z134" s="21">
        <f ca="1"/>
        <v>0</v>
      </c>
      <c r="AA134" s="21">
        <f ca="1"/>
        <v>0</v>
      </c>
      <c r="AB134" s="21">
        <f ca="1"/>
        <v>1</v>
      </c>
      <c r="AC134" s="21">
        <f ca="1"/>
        <v>1</v>
      </c>
      <c r="AD134" s="21">
        <f ca="1"/>
        <v>5</v>
      </c>
      <c r="AE134" s="21" t="str">
        <f ca="1"/>
        <v/>
      </c>
      <c r="AF134" s="21" t="str">
        <f ca="1"/>
        <v/>
      </c>
      <c r="AG134" s="21" t="str">
        <f ca="1"/>
        <v/>
      </c>
      <c r="AH134" s="21" t="str">
        <f ca="1"/>
        <v/>
      </c>
      <c r="AJ134" s="30" t="str">
        <f t="shared" si="53"/>
        <v/>
      </c>
      <c r="AL134" s="8">
        <f ca="1">IF(A134,MMULT(ExpandedModelMatrix ThisRow,ExpandedParameters),MMULT(ModelMatrix ThisRow,Parameters))</f>
        <v>12.872439725137568</v>
      </c>
      <c r="AM134" s="37">
        <f ca="1"/>
        <v>389430.12250785029</v>
      </c>
      <c r="AO134" s="31"/>
      <c r="AP134" s="31" t="b">
        <v>0</v>
      </c>
      <c r="AQ134" s="41">
        <f t="shared" si="55"/>
        <v>43</v>
      </c>
      <c r="AR134" s="41">
        <f t="shared" si="56"/>
        <v>75</v>
      </c>
      <c r="AS134" s="41">
        <v>75</v>
      </c>
      <c r="AV134" s="37" t="str">
        <f ca="1"/>
        <v/>
      </c>
      <c r="AW134" s="37" t="str">
        <f ca="1"/>
        <v/>
      </c>
      <c r="AX134" s="37" t="str">
        <f ca="1"/>
        <v/>
      </c>
      <c r="AY134" s="39" t="str">
        <f ca="1"/>
        <v/>
      </c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</row>
    <row r="135" spans="1:65" x14ac:dyDescent="0.25">
      <c r="A135" s="19" t="b">
        <f t="shared" si="54"/>
        <v>1</v>
      </c>
      <c r="B135" s="19">
        <v>76</v>
      </c>
      <c r="C135" s="21">
        <f t="shared" si="51"/>
        <v>7</v>
      </c>
      <c r="D135" s="21">
        <f t="shared" ca="1" si="52"/>
        <v>10</v>
      </c>
      <c r="E135" s="21">
        <f ca="1"/>
        <v>16</v>
      </c>
      <c r="G135" s="21">
        <f ca="1"/>
        <v>0</v>
      </c>
      <c r="H135" s="21">
        <f ca="1"/>
        <v>0</v>
      </c>
      <c r="I135" s="21">
        <f ca="1"/>
        <v>0</v>
      </c>
      <c r="J135" s="21">
        <f ca="1"/>
        <v>1</v>
      </c>
      <c r="K135" s="21">
        <f ca="1"/>
        <v>1</v>
      </c>
      <c r="L135" s="21">
        <f ca="1"/>
        <v>1</v>
      </c>
      <c r="M135" s="21">
        <f ca="1"/>
        <v>0</v>
      </c>
      <c r="N135" s="21">
        <f ca="1"/>
        <v>0</v>
      </c>
      <c r="O135" s="21">
        <f ca="1"/>
        <v>0</v>
      </c>
      <c r="P135" s="21">
        <f ca="1"/>
        <v>0</v>
      </c>
      <c r="Q135" s="21">
        <f ca="1"/>
        <v>0</v>
      </c>
      <c r="R135" s="21">
        <f ca="1"/>
        <v>0</v>
      </c>
      <c r="S135" s="21">
        <f ca="1"/>
        <v>1</v>
      </c>
      <c r="T135" s="21">
        <f ca="1"/>
        <v>1</v>
      </c>
      <c r="U135" s="21">
        <f ca="1"/>
        <v>1</v>
      </c>
      <c r="V135" s="21">
        <f ca="1"/>
        <v>1</v>
      </c>
      <c r="W135" s="21">
        <f ca="1"/>
        <v>1</v>
      </c>
      <c r="X135" s="21">
        <f ca="1"/>
        <v>1</v>
      </c>
      <c r="Y135" s="21">
        <f ca="1"/>
        <v>0</v>
      </c>
      <c r="Z135" s="21">
        <f ca="1"/>
        <v>0</v>
      </c>
      <c r="AA135" s="21">
        <f ca="1"/>
        <v>0</v>
      </c>
      <c r="AB135" s="21">
        <f ca="1"/>
        <v>1</v>
      </c>
      <c r="AC135" s="21">
        <f ca="1"/>
        <v>1</v>
      </c>
      <c r="AD135" s="21">
        <f ca="1"/>
        <v>6</v>
      </c>
      <c r="AE135" s="21" t="str">
        <f ca="1"/>
        <v/>
      </c>
      <c r="AF135" s="21" t="str">
        <f ca="1"/>
        <v/>
      </c>
      <c r="AG135" s="21" t="str">
        <f ca="1"/>
        <v/>
      </c>
      <c r="AH135" s="21" t="str">
        <f ca="1"/>
        <v/>
      </c>
      <c r="AJ135" s="30" t="str">
        <f t="shared" si="53"/>
        <v/>
      </c>
      <c r="AL135" s="8">
        <f ca="1">IF(A135,MMULT(ExpandedModelMatrix ThisRow,ExpandedParameters),MMULT(ModelMatrix ThisRow,Parameters))</f>
        <v>11.442614221431086</v>
      </c>
      <c r="AM135" s="37">
        <f ca="1"/>
        <v>93210.366351056</v>
      </c>
      <c r="AO135" s="31"/>
      <c r="AP135" s="31" t="b">
        <v>0</v>
      </c>
      <c r="AQ135" s="41">
        <f t="shared" si="55"/>
        <v>43</v>
      </c>
      <c r="AR135" s="41">
        <f t="shared" si="56"/>
        <v>76</v>
      </c>
      <c r="AS135" s="41">
        <v>76</v>
      </c>
      <c r="AV135" s="37" t="str">
        <f ca="1"/>
        <v/>
      </c>
      <c r="AW135" s="37" t="str">
        <f ca="1"/>
        <v/>
      </c>
      <c r="AX135" s="37" t="str">
        <f ca="1"/>
        <v/>
      </c>
      <c r="AY135" s="39" t="str">
        <f ca="1"/>
        <v/>
      </c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</row>
    <row r="136" spans="1:65" x14ac:dyDescent="0.25">
      <c r="A136" s="19" t="b">
        <f t="shared" si="54"/>
        <v>1</v>
      </c>
      <c r="B136" s="19">
        <v>77</v>
      </c>
      <c r="C136" s="21">
        <f t="shared" si="51"/>
        <v>8</v>
      </c>
      <c r="D136" s="21">
        <f t="shared" ca="1" si="52"/>
        <v>4</v>
      </c>
      <c r="E136" s="21">
        <f ca="1"/>
        <v>11</v>
      </c>
      <c r="G136" s="21">
        <f ca="1"/>
        <v>0</v>
      </c>
      <c r="H136" s="21">
        <f ca="1"/>
        <v>0</v>
      </c>
      <c r="I136" s="21">
        <f ca="1"/>
        <v>0</v>
      </c>
      <c r="J136" s="21">
        <f ca="1"/>
        <v>1</v>
      </c>
      <c r="K136" s="21">
        <f ca="1"/>
        <v>1</v>
      </c>
      <c r="L136" s="21">
        <f ca="1"/>
        <v>1</v>
      </c>
      <c r="M136" s="21">
        <f ca="1"/>
        <v>1</v>
      </c>
      <c r="N136" s="21">
        <f ca="1"/>
        <v>0</v>
      </c>
      <c r="O136" s="21">
        <f ca="1"/>
        <v>0</v>
      </c>
      <c r="P136" s="21">
        <f ca="1"/>
        <v>0</v>
      </c>
      <c r="Q136" s="21">
        <f ca="1"/>
        <v>0</v>
      </c>
      <c r="R136" s="21">
        <f ca="1"/>
        <v>0</v>
      </c>
      <c r="S136" s="21">
        <f ca="1"/>
        <v>0</v>
      </c>
      <c r="T136" s="21">
        <f ca="1"/>
        <v>0</v>
      </c>
      <c r="U136" s="21">
        <f ca="1"/>
        <v>0</v>
      </c>
      <c r="V136" s="21">
        <f ca="1"/>
        <v>0</v>
      </c>
      <c r="W136" s="21">
        <f ca="1"/>
        <v>0</v>
      </c>
      <c r="X136" s="21">
        <f ca="1"/>
        <v>0</v>
      </c>
      <c r="Y136" s="21">
        <f ca="1"/>
        <v>0</v>
      </c>
      <c r="Z136" s="21">
        <f ca="1"/>
        <v>0</v>
      </c>
      <c r="AA136" s="21">
        <f ca="1"/>
        <v>0</v>
      </c>
      <c r="AB136" s="21">
        <f ca="1"/>
        <v>1</v>
      </c>
      <c r="AC136" s="21">
        <f ca="1"/>
        <v>1</v>
      </c>
      <c r="AD136" s="21">
        <f ca="1"/>
        <v>1</v>
      </c>
      <c r="AE136" s="21" t="str">
        <f ca="1"/>
        <v/>
      </c>
      <c r="AF136" s="21" t="str">
        <f ca="1"/>
        <v/>
      </c>
      <c r="AG136" s="21" t="str">
        <f ca="1"/>
        <v/>
      </c>
      <c r="AH136" s="21" t="str">
        <f ca="1"/>
        <v/>
      </c>
      <c r="AJ136" s="30" t="str">
        <f t="shared" si="53"/>
        <v/>
      </c>
      <c r="AL136" s="8">
        <f ca="1">IF(A136,MMULT(ExpandedModelMatrix ThisRow,ExpandedParameters),MMULT(ModelMatrix ThisRow,Parameters))</f>
        <v>14.186949257122658</v>
      </c>
      <c r="AM136" s="37">
        <f ca="1"/>
        <v>1449818.9682543559</v>
      </c>
      <c r="AO136" s="31"/>
      <c r="AP136" s="31" t="b">
        <v>0</v>
      </c>
      <c r="AQ136" s="41">
        <f t="shared" si="55"/>
        <v>43</v>
      </c>
      <c r="AR136" s="41">
        <f t="shared" si="56"/>
        <v>77</v>
      </c>
      <c r="AS136" s="41">
        <v>77</v>
      </c>
      <c r="AV136" s="37" t="str">
        <f ca="1"/>
        <v/>
      </c>
      <c r="AW136" s="37" t="str">
        <f ca="1"/>
        <v/>
      </c>
      <c r="AX136" s="37" t="str">
        <f ca="1"/>
        <v/>
      </c>
      <c r="AY136" s="39" t="str">
        <f ca="1"/>
        <v/>
      </c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</row>
    <row r="137" spans="1:65" x14ac:dyDescent="0.25">
      <c r="A137" s="19" t="b">
        <f t="shared" si="54"/>
        <v>1</v>
      </c>
      <c r="B137" s="19">
        <v>78</v>
      </c>
      <c r="C137" s="21">
        <f t="shared" si="51"/>
        <v>8</v>
      </c>
      <c r="D137" s="21">
        <f t="shared" ca="1" si="52"/>
        <v>5</v>
      </c>
      <c r="E137" s="21">
        <f ca="1"/>
        <v>12</v>
      </c>
      <c r="G137" s="21">
        <f ca="1"/>
        <v>0</v>
      </c>
      <c r="H137" s="21">
        <f ca="1"/>
        <v>0</v>
      </c>
      <c r="I137" s="21">
        <f ca="1"/>
        <v>0</v>
      </c>
      <c r="J137" s="21">
        <f ca="1"/>
        <v>1</v>
      </c>
      <c r="K137" s="21">
        <f ca="1"/>
        <v>1</v>
      </c>
      <c r="L137" s="21">
        <f ca="1"/>
        <v>1</v>
      </c>
      <c r="M137" s="21">
        <f ca="1"/>
        <v>1</v>
      </c>
      <c r="N137" s="21">
        <f ca="1"/>
        <v>0</v>
      </c>
      <c r="O137" s="21">
        <f ca="1"/>
        <v>0</v>
      </c>
      <c r="P137" s="21">
        <f ca="1"/>
        <v>0</v>
      </c>
      <c r="Q137" s="21">
        <f ca="1"/>
        <v>0</v>
      </c>
      <c r="R137" s="21">
        <f ca="1"/>
        <v>0</v>
      </c>
      <c r="S137" s="21">
        <f ca="1"/>
        <v>1</v>
      </c>
      <c r="T137" s="21">
        <f ca="1"/>
        <v>0</v>
      </c>
      <c r="U137" s="21">
        <f ca="1"/>
        <v>0</v>
      </c>
      <c r="V137" s="21">
        <f ca="1"/>
        <v>0</v>
      </c>
      <c r="W137" s="21">
        <f ca="1"/>
        <v>0</v>
      </c>
      <c r="X137" s="21">
        <f ca="1"/>
        <v>0</v>
      </c>
      <c r="Y137" s="21">
        <f ca="1"/>
        <v>0</v>
      </c>
      <c r="Z137" s="21">
        <f ca="1"/>
        <v>0</v>
      </c>
      <c r="AA137" s="21">
        <f ca="1"/>
        <v>0</v>
      </c>
      <c r="AB137" s="21">
        <f ca="1"/>
        <v>1</v>
      </c>
      <c r="AC137" s="21">
        <f ca="1"/>
        <v>1</v>
      </c>
      <c r="AD137" s="21">
        <f ca="1"/>
        <v>2</v>
      </c>
      <c r="AE137" s="21" t="str">
        <f ca="1"/>
        <v/>
      </c>
      <c r="AF137" s="21" t="str">
        <f ca="1"/>
        <v/>
      </c>
      <c r="AG137" s="21" t="str">
        <f ca="1"/>
        <v/>
      </c>
      <c r="AH137" s="21" t="str">
        <f ca="1"/>
        <v/>
      </c>
      <c r="AJ137" s="30" t="str">
        <f t="shared" si="53"/>
        <v/>
      </c>
      <c r="AL137" s="8">
        <f ca="1">IF(A137,MMULT(ExpandedModelMatrix ThisRow,ExpandedParameters),MMULT(ModelMatrix ThisRow,Parameters))</f>
        <v>13.527867270088418</v>
      </c>
      <c r="AM137" s="37">
        <f ca="1"/>
        <v>750029.08899604215</v>
      </c>
      <c r="AO137" s="31"/>
      <c r="AP137" s="31" t="b">
        <v>0</v>
      </c>
      <c r="AQ137" s="41">
        <f t="shared" si="55"/>
        <v>43</v>
      </c>
      <c r="AR137" s="41">
        <f t="shared" si="56"/>
        <v>78</v>
      </c>
      <c r="AS137" s="41">
        <v>78</v>
      </c>
      <c r="AV137" s="37" t="str">
        <f ca="1"/>
        <v/>
      </c>
      <c r="AW137" s="37" t="str">
        <f ca="1"/>
        <v/>
      </c>
      <c r="AX137" s="37" t="str">
        <f ca="1"/>
        <v/>
      </c>
      <c r="AY137" s="39" t="str">
        <f ca="1"/>
        <v/>
      </c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</row>
    <row r="138" spans="1:65" x14ac:dyDescent="0.25">
      <c r="A138" s="19" t="b">
        <f t="shared" si="54"/>
        <v>1</v>
      </c>
      <c r="B138" s="19">
        <v>79</v>
      </c>
      <c r="C138" s="21">
        <f t="shared" si="51"/>
        <v>8</v>
      </c>
      <c r="D138" s="21">
        <f t="shared" ca="1" si="52"/>
        <v>6</v>
      </c>
      <c r="E138" s="21">
        <f ca="1"/>
        <v>13</v>
      </c>
      <c r="G138" s="21">
        <f ca="1"/>
        <v>0</v>
      </c>
      <c r="H138" s="21">
        <f ca="1"/>
        <v>0</v>
      </c>
      <c r="I138" s="21">
        <f ca="1"/>
        <v>0</v>
      </c>
      <c r="J138" s="21">
        <f ca="1"/>
        <v>1</v>
      </c>
      <c r="K138" s="21">
        <f ca="1"/>
        <v>1</v>
      </c>
      <c r="L138" s="21">
        <f ca="1"/>
        <v>1</v>
      </c>
      <c r="M138" s="21">
        <f ca="1"/>
        <v>1</v>
      </c>
      <c r="N138" s="21">
        <f ca="1"/>
        <v>0</v>
      </c>
      <c r="O138" s="21">
        <f ca="1"/>
        <v>0</v>
      </c>
      <c r="P138" s="21">
        <f ca="1"/>
        <v>0</v>
      </c>
      <c r="Q138" s="21">
        <f ca="1"/>
        <v>0</v>
      </c>
      <c r="R138" s="21">
        <f ca="1"/>
        <v>0</v>
      </c>
      <c r="S138" s="21">
        <f ca="1"/>
        <v>1</v>
      </c>
      <c r="T138" s="21">
        <f ca="1"/>
        <v>1</v>
      </c>
      <c r="U138" s="21">
        <f ca="1"/>
        <v>0</v>
      </c>
      <c r="V138" s="21">
        <f ca="1"/>
        <v>0</v>
      </c>
      <c r="W138" s="21">
        <f ca="1"/>
        <v>0</v>
      </c>
      <c r="X138" s="21">
        <f ca="1"/>
        <v>0</v>
      </c>
      <c r="Y138" s="21">
        <f ca="1"/>
        <v>0</v>
      </c>
      <c r="Z138" s="21">
        <f ca="1"/>
        <v>0</v>
      </c>
      <c r="AA138" s="21">
        <f ca="1"/>
        <v>0</v>
      </c>
      <c r="AB138" s="21">
        <f ca="1"/>
        <v>1</v>
      </c>
      <c r="AC138" s="21">
        <f ca="1"/>
        <v>1</v>
      </c>
      <c r="AD138" s="21">
        <f ca="1"/>
        <v>3</v>
      </c>
      <c r="AE138" s="21" t="str">
        <f ca="1"/>
        <v/>
      </c>
      <c r="AF138" s="21" t="str">
        <f ca="1"/>
        <v/>
      </c>
      <c r="AG138" s="21" t="str">
        <f ca="1"/>
        <v/>
      </c>
      <c r="AH138" s="21" t="str">
        <f ca="1"/>
        <v/>
      </c>
      <c r="AJ138" s="30" t="str">
        <f t="shared" si="53"/>
        <v/>
      </c>
      <c r="AL138" s="8">
        <f ca="1">IF(A138,MMULT(ExpandedModelMatrix ThisRow,ExpandedParameters),MMULT(ModelMatrix ThisRow,Parameters))</f>
        <v>13.232023120272459</v>
      </c>
      <c r="AM138" s="37">
        <f ca="1"/>
        <v>557949.15674770938</v>
      </c>
      <c r="AO138" s="31"/>
      <c r="AP138" s="31" t="b">
        <v>0</v>
      </c>
      <c r="AQ138" s="41">
        <f t="shared" si="55"/>
        <v>43</v>
      </c>
      <c r="AR138" s="41">
        <f t="shared" si="56"/>
        <v>79</v>
      </c>
      <c r="AS138" s="41">
        <v>79</v>
      </c>
      <c r="AV138" s="37" t="str">
        <f ca="1"/>
        <v/>
      </c>
      <c r="AW138" s="37" t="str">
        <f ca="1"/>
        <v/>
      </c>
      <c r="AX138" s="37" t="str">
        <f ca="1"/>
        <v/>
      </c>
      <c r="AY138" s="39" t="str">
        <f ca="1"/>
        <v/>
      </c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</row>
    <row r="139" spans="1:65" x14ac:dyDescent="0.25">
      <c r="A139" s="19" t="b">
        <f t="shared" si="54"/>
        <v>1</v>
      </c>
      <c r="B139" s="19">
        <v>80</v>
      </c>
      <c r="C139" s="21">
        <f t="shared" si="51"/>
        <v>8</v>
      </c>
      <c r="D139" s="21">
        <f t="shared" ca="1" si="52"/>
        <v>7</v>
      </c>
      <c r="E139" s="21">
        <f ca="1"/>
        <v>14</v>
      </c>
      <c r="G139" s="21">
        <f ca="1"/>
        <v>0</v>
      </c>
      <c r="H139" s="21">
        <f ca="1"/>
        <v>0</v>
      </c>
      <c r="I139" s="21">
        <f ca="1"/>
        <v>0</v>
      </c>
      <c r="J139" s="21">
        <f ca="1"/>
        <v>1</v>
      </c>
      <c r="K139" s="21">
        <f ca="1"/>
        <v>1</v>
      </c>
      <c r="L139" s="21">
        <f ca="1"/>
        <v>1</v>
      </c>
      <c r="M139" s="21">
        <f ca="1"/>
        <v>1</v>
      </c>
      <c r="N139" s="21">
        <f ca="1"/>
        <v>0</v>
      </c>
      <c r="O139" s="21">
        <f ca="1"/>
        <v>0</v>
      </c>
      <c r="P139" s="21">
        <f ca="1"/>
        <v>0</v>
      </c>
      <c r="Q139" s="21">
        <f ca="1"/>
        <v>0</v>
      </c>
      <c r="R139" s="21">
        <f ca="1"/>
        <v>0</v>
      </c>
      <c r="S139" s="21">
        <f ca="1"/>
        <v>1</v>
      </c>
      <c r="T139" s="21">
        <f ca="1"/>
        <v>1</v>
      </c>
      <c r="U139" s="21">
        <f ca="1"/>
        <v>1</v>
      </c>
      <c r="V139" s="21">
        <f ca="1"/>
        <v>0</v>
      </c>
      <c r="W139" s="21">
        <f ca="1"/>
        <v>0</v>
      </c>
      <c r="X139" s="21">
        <f ca="1"/>
        <v>0</v>
      </c>
      <c r="Y139" s="21">
        <f ca="1"/>
        <v>0</v>
      </c>
      <c r="Z139" s="21">
        <f ca="1"/>
        <v>0</v>
      </c>
      <c r="AA139" s="21">
        <f ca="1"/>
        <v>0</v>
      </c>
      <c r="AB139" s="21">
        <f ca="1"/>
        <v>1</v>
      </c>
      <c r="AC139" s="21">
        <f ca="1"/>
        <v>1</v>
      </c>
      <c r="AD139" s="21">
        <f ca="1"/>
        <v>4</v>
      </c>
      <c r="AE139" s="21" t="str">
        <f ca="1"/>
        <v/>
      </c>
      <c r="AF139" s="21" t="str">
        <f ca="1"/>
        <v/>
      </c>
      <c r="AG139" s="21" t="str">
        <f ca="1"/>
        <v/>
      </c>
      <c r="AH139" s="21" t="str">
        <f ca="1"/>
        <v/>
      </c>
      <c r="AJ139" s="30" t="str">
        <f t="shared" si="53"/>
        <v/>
      </c>
      <c r="AL139" s="8">
        <f ca="1">IF(A139,MMULT(ExpandedModelMatrix ThisRow,ExpandedParameters),MMULT(ModelMatrix ThisRow,Parameters))</f>
        <v>13.172243699030808</v>
      </c>
      <c r="AM139" s="37">
        <f ca="1"/>
        <v>525572.64474470634</v>
      </c>
      <c r="AO139" s="31"/>
      <c r="AP139" s="31" t="b">
        <v>0</v>
      </c>
      <c r="AQ139" s="41">
        <f t="shared" si="55"/>
        <v>43</v>
      </c>
      <c r="AR139" s="41">
        <f t="shared" si="56"/>
        <v>80</v>
      </c>
      <c r="AS139" s="41">
        <v>80</v>
      </c>
      <c r="AV139" s="37" t="str">
        <f ca="1"/>
        <v/>
      </c>
      <c r="AW139" s="37" t="str">
        <f ca="1"/>
        <v/>
      </c>
      <c r="AX139" s="37" t="str">
        <f ca="1"/>
        <v/>
      </c>
      <c r="AY139" s="39" t="str">
        <f ca="1"/>
        <v/>
      </c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</row>
    <row r="140" spans="1:65" x14ac:dyDescent="0.25">
      <c r="A140" s="19" t="b">
        <f t="shared" si="54"/>
        <v>1</v>
      </c>
      <c r="B140" s="19">
        <v>81</v>
      </c>
      <c r="C140" s="21">
        <f t="shared" si="51"/>
        <v>8</v>
      </c>
      <c r="D140" s="21">
        <f t="shared" ca="1" si="52"/>
        <v>8</v>
      </c>
      <c r="E140" s="21">
        <f ca="1"/>
        <v>15</v>
      </c>
      <c r="G140" s="21">
        <f ca="1"/>
        <v>0</v>
      </c>
      <c r="H140" s="21">
        <f ca="1"/>
        <v>0</v>
      </c>
      <c r="I140" s="21">
        <f ca="1"/>
        <v>0</v>
      </c>
      <c r="J140" s="21">
        <f ca="1"/>
        <v>1</v>
      </c>
      <c r="K140" s="21">
        <f ca="1"/>
        <v>1</v>
      </c>
      <c r="L140" s="21">
        <f ca="1"/>
        <v>1</v>
      </c>
      <c r="M140" s="21">
        <f ca="1"/>
        <v>1</v>
      </c>
      <c r="N140" s="21">
        <f ca="1"/>
        <v>0</v>
      </c>
      <c r="O140" s="21">
        <f ca="1"/>
        <v>0</v>
      </c>
      <c r="P140" s="21">
        <f ca="1"/>
        <v>0</v>
      </c>
      <c r="Q140" s="21">
        <f ca="1"/>
        <v>0</v>
      </c>
      <c r="R140" s="21">
        <f ca="1"/>
        <v>0</v>
      </c>
      <c r="S140" s="21">
        <f ca="1"/>
        <v>1</v>
      </c>
      <c r="T140" s="21">
        <f ca="1"/>
        <v>1</v>
      </c>
      <c r="U140" s="21">
        <f ca="1"/>
        <v>1</v>
      </c>
      <c r="V140" s="21">
        <f ca="1"/>
        <v>1</v>
      </c>
      <c r="W140" s="21">
        <f ca="1"/>
        <v>0</v>
      </c>
      <c r="X140" s="21">
        <f ca="1"/>
        <v>0</v>
      </c>
      <c r="Y140" s="21">
        <f ca="1"/>
        <v>0</v>
      </c>
      <c r="Z140" s="21">
        <f ca="1"/>
        <v>0</v>
      </c>
      <c r="AA140" s="21">
        <f ca="1"/>
        <v>0</v>
      </c>
      <c r="AB140" s="21">
        <f ca="1"/>
        <v>1</v>
      </c>
      <c r="AC140" s="21">
        <f ca="1"/>
        <v>1</v>
      </c>
      <c r="AD140" s="21">
        <f ca="1"/>
        <v>5</v>
      </c>
      <c r="AE140" s="21" t="str">
        <f ca="1"/>
        <v/>
      </c>
      <c r="AF140" s="21" t="str">
        <f ca="1"/>
        <v/>
      </c>
      <c r="AG140" s="21" t="str">
        <f ca="1"/>
        <v/>
      </c>
      <c r="AH140" s="21" t="str">
        <f ca="1"/>
        <v/>
      </c>
      <c r="AJ140" s="30" t="str">
        <f t="shared" si="53"/>
        <v/>
      </c>
      <c r="AL140" s="8">
        <f ca="1">IF(A140,MMULT(ExpandedModelMatrix ThisRow,ExpandedParameters),MMULT(ModelMatrix ThisRow,Parameters))</f>
        <v>12.738397293825358</v>
      </c>
      <c r="AM140" s="37">
        <f ca="1"/>
        <v>340577.26455578633</v>
      </c>
      <c r="AO140" s="31"/>
      <c r="AP140" s="31" t="b">
        <v>0</v>
      </c>
      <c r="AQ140" s="41">
        <f t="shared" si="55"/>
        <v>43</v>
      </c>
      <c r="AR140" s="41">
        <f t="shared" si="56"/>
        <v>81</v>
      </c>
      <c r="AS140" s="41">
        <v>81</v>
      </c>
      <c r="AV140" s="37" t="str">
        <f ca="1"/>
        <v/>
      </c>
      <c r="AW140" s="37" t="str">
        <f ca="1"/>
        <v/>
      </c>
      <c r="AX140" s="37" t="str">
        <f ca="1"/>
        <v/>
      </c>
      <c r="AY140" s="39" t="str">
        <f ca="1"/>
        <v/>
      </c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</row>
    <row r="141" spans="1:65" x14ac:dyDescent="0.25">
      <c r="A141" s="19" t="b">
        <f t="shared" si="54"/>
        <v>1</v>
      </c>
      <c r="B141" s="19">
        <v>82</v>
      </c>
      <c r="C141" s="21">
        <f t="shared" si="51"/>
        <v>8</v>
      </c>
      <c r="D141" s="21">
        <f t="shared" ca="1" si="52"/>
        <v>9</v>
      </c>
      <c r="E141" s="21">
        <f ca="1"/>
        <v>16</v>
      </c>
      <c r="G141" s="21">
        <f ca="1"/>
        <v>0</v>
      </c>
      <c r="H141" s="21">
        <f ca="1"/>
        <v>0</v>
      </c>
      <c r="I141" s="21">
        <f ca="1"/>
        <v>0</v>
      </c>
      <c r="J141" s="21">
        <f ca="1"/>
        <v>1</v>
      </c>
      <c r="K141" s="21">
        <f ca="1"/>
        <v>1</v>
      </c>
      <c r="L141" s="21">
        <f ca="1"/>
        <v>1</v>
      </c>
      <c r="M141" s="21">
        <f ca="1"/>
        <v>1</v>
      </c>
      <c r="N141" s="21">
        <f ca="1"/>
        <v>0</v>
      </c>
      <c r="O141" s="21">
        <f ca="1"/>
        <v>0</v>
      </c>
      <c r="P141" s="21">
        <f ca="1"/>
        <v>0</v>
      </c>
      <c r="Q141" s="21">
        <f ca="1"/>
        <v>0</v>
      </c>
      <c r="R141" s="21">
        <f ca="1"/>
        <v>0</v>
      </c>
      <c r="S141" s="21">
        <f ca="1"/>
        <v>1</v>
      </c>
      <c r="T141" s="21">
        <f ca="1"/>
        <v>1</v>
      </c>
      <c r="U141" s="21">
        <f ca="1"/>
        <v>1</v>
      </c>
      <c r="V141" s="21">
        <f ca="1"/>
        <v>1</v>
      </c>
      <c r="W141" s="21">
        <f ca="1"/>
        <v>1</v>
      </c>
      <c r="X141" s="21">
        <f ca="1"/>
        <v>0</v>
      </c>
      <c r="Y141" s="21">
        <f ca="1"/>
        <v>0</v>
      </c>
      <c r="Z141" s="21">
        <f ca="1"/>
        <v>0</v>
      </c>
      <c r="AA141" s="21">
        <f ca="1"/>
        <v>0</v>
      </c>
      <c r="AB141" s="21">
        <f ca="1"/>
        <v>1</v>
      </c>
      <c r="AC141" s="21">
        <f ca="1"/>
        <v>1</v>
      </c>
      <c r="AD141" s="21">
        <f ca="1"/>
        <v>6</v>
      </c>
      <c r="AE141" s="21" t="str">
        <f ca="1"/>
        <v/>
      </c>
      <c r="AF141" s="21" t="str">
        <f ca="1"/>
        <v/>
      </c>
      <c r="AG141" s="21" t="str">
        <f ca="1"/>
        <v/>
      </c>
      <c r="AH141" s="21" t="str">
        <f ca="1"/>
        <v/>
      </c>
      <c r="AJ141" s="30" t="str">
        <f t="shared" si="53"/>
        <v/>
      </c>
      <c r="AL141" s="8">
        <f ca="1">IF(A141,MMULT(ExpandedModelMatrix ThisRow,ExpandedParameters),MMULT(ModelMatrix ThisRow,Parameters))</f>
        <v>13.015720195510994</v>
      </c>
      <c r="AM141" s="37">
        <f ca="1"/>
        <v>449423.17021315172</v>
      </c>
      <c r="AO141" s="31"/>
      <c r="AP141" s="31" t="b">
        <v>0</v>
      </c>
      <c r="AQ141" s="41">
        <f t="shared" si="55"/>
        <v>43</v>
      </c>
      <c r="AR141" s="41">
        <f t="shared" si="56"/>
        <v>82</v>
      </c>
      <c r="AS141" s="41">
        <v>82</v>
      </c>
      <c r="AV141" s="37" t="str">
        <f ca="1"/>
        <v/>
      </c>
      <c r="AW141" s="37" t="str">
        <f ca="1"/>
        <v/>
      </c>
      <c r="AX141" s="37" t="str">
        <f ca="1"/>
        <v/>
      </c>
      <c r="AY141" s="39" t="str">
        <f ca="1"/>
        <v/>
      </c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</row>
    <row r="142" spans="1:65" x14ac:dyDescent="0.25">
      <c r="A142" s="19" t="b">
        <f t="shared" si="54"/>
        <v>1</v>
      </c>
      <c r="B142" s="19">
        <v>83</v>
      </c>
      <c r="C142" s="21">
        <f t="shared" si="51"/>
        <v>8</v>
      </c>
      <c r="D142" s="21">
        <f t="shared" ca="1" si="52"/>
        <v>10</v>
      </c>
      <c r="E142" s="21">
        <f ca="1"/>
        <v>17</v>
      </c>
      <c r="G142" s="21">
        <f ca="1"/>
        <v>0</v>
      </c>
      <c r="H142" s="21">
        <f ca="1"/>
        <v>0</v>
      </c>
      <c r="I142" s="21">
        <f ca="1"/>
        <v>0</v>
      </c>
      <c r="J142" s="21">
        <f ca="1"/>
        <v>1</v>
      </c>
      <c r="K142" s="21">
        <f ca="1"/>
        <v>1</v>
      </c>
      <c r="L142" s="21">
        <f ca="1"/>
        <v>1</v>
      </c>
      <c r="M142" s="21">
        <f ca="1"/>
        <v>1</v>
      </c>
      <c r="N142" s="21">
        <f ca="1"/>
        <v>0</v>
      </c>
      <c r="O142" s="21">
        <f ca="1"/>
        <v>0</v>
      </c>
      <c r="P142" s="21">
        <f ca="1"/>
        <v>0</v>
      </c>
      <c r="Q142" s="21">
        <f ca="1"/>
        <v>0</v>
      </c>
      <c r="R142" s="21">
        <f ca="1"/>
        <v>0</v>
      </c>
      <c r="S142" s="21">
        <f ca="1"/>
        <v>1</v>
      </c>
      <c r="T142" s="21">
        <f ca="1"/>
        <v>1</v>
      </c>
      <c r="U142" s="21">
        <f ca="1"/>
        <v>1</v>
      </c>
      <c r="V142" s="21">
        <f ca="1"/>
        <v>1</v>
      </c>
      <c r="W142" s="21">
        <f ca="1"/>
        <v>1</v>
      </c>
      <c r="X142" s="21">
        <f ca="1"/>
        <v>1</v>
      </c>
      <c r="Y142" s="21">
        <f ca="1"/>
        <v>0</v>
      </c>
      <c r="Z142" s="21">
        <f ca="1"/>
        <v>0</v>
      </c>
      <c r="AA142" s="21">
        <f ca="1"/>
        <v>0</v>
      </c>
      <c r="AB142" s="21">
        <f ca="1"/>
        <v>1</v>
      </c>
      <c r="AC142" s="21">
        <f ca="1"/>
        <v>1</v>
      </c>
      <c r="AD142" s="21">
        <f ca="1"/>
        <v>7</v>
      </c>
      <c r="AE142" s="21" t="str">
        <f ca="1"/>
        <v/>
      </c>
      <c r="AF142" s="21" t="str">
        <f ca="1"/>
        <v/>
      </c>
      <c r="AG142" s="21" t="str">
        <f ca="1"/>
        <v/>
      </c>
      <c r="AH142" s="21" t="str">
        <f ca="1"/>
        <v/>
      </c>
      <c r="AJ142" s="30" t="str">
        <f t="shared" si="53"/>
        <v/>
      </c>
      <c r="AL142" s="8">
        <f ca="1">IF(A142,MMULT(ExpandedModelMatrix ThisRow,ExpandedParameters),MMULT(ModelMatrix ThisRow,Parameters))</f>
        <v>11.585894691804526</v>
      </c>
      <c r="AM142" s="37">
        <f ca="1"/>
        <v>107569.74337899867</v>
      </c>
      <c r="AO142" s="31"/>
      <c r="AP142" s="31" t="b">
        <v>0</v>
      </c>
      <c r="AQ142" s="41">
        <f t="shared" si="55"/>
        <v>43</v>
      </c>
      <c r="AR142" s="41">
        <f t="shared" si="56"/>
        <v>83</v>
      </c>
      <c r="AS142" s="41">
        <v>83</v>
      </c>
      <c r="AV142" s="37" t="str">
        <f ca="1"/>
        <v/>
      </c>
      <c r="AW142" s="37" t="str">
        <f ca="1"/>
        <v/>
      </c>
      <c r="AX142" s="37" t="str">
        <f ca="1"/>
        <v/>
      </c>
      <c r="AY142" s="39" t="str">
        <f ca="1"/>
        <v/>
      </c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</row>
    <row r="143" spans="1:65" x14ac:dyDescent="0.25">
      <c r="A143" s="19" t="b">
        <f t="shared" si="54"/>
        <v>1</v>
      </c>
      <c r="B143" s="19">
        <v>84</v>
      </c>
      <c r="C143" s="21">
        <f t="shared" si="51"/>
        <v>9</v>
      </c>
      <c r="D143" s="21">
        <f t="shared" ca="1" si="52"/>
        <v>3</v>
      </c>
      <c r="E143" s="21">
        <f ca="1"/>
        <v>11</v>
      </c>
      <c r="G143" s="21">
        <f ca="1"/>
        <v>0</v>
      </c>
      <c r="H143" s="21">
        <f ca="1"/>
        <v>0</v>
      </c>
      <c r="I143" s="21">
        <f ca="1"/>
        <v>0</v>
      </c>
      <c r="J143" s="21">
        <f ca="1"/>
        <v>1</v>
      </c>
      <c r="K143" s="21">
        <f ca="1"/>
        <v>1</v>
      </c>
      <c r="L143" s="21">
        <f ca="1"/>
        <v>1</v>
      </c>
      <c r="M143" s="21">
        <f ca="1"/>
        <v>1</v>
      </c>
      <c r="N143" s="21">
        <f ca="1"/>
        <v>1</v>
      </c>
      <c r="O143" s="21">
        <f ca="1"/>
        <v>0</v>
      </c>
      <c r="P143" s="21">
        <f ca="1"/>
        <v>0</v>
      </c>
      <c r="Q143" s="21">
        <f ca="1"/>
        <v>0</v>
      </c>
      <c r="R143" s="21">
        <f ca="1"/>
        <v>-1</v>
      </c>
      <c r="S143" s="21">
        <f ca="1"/>
        <v>0</v>
      </c>
      <c r="T143" s="21">
        <f ca="1"/>
        <v>0</v>
      </c>
      <c r="U143" s="21">
        <f ca="1"/>
        <v>0</v>
      </c>
      <c r="V143" s="21">
        <f ca="1"/>
        <v>0</v>
      </c>
      <c r="W143" s="21">
        <f ca="1"/>
        <v>0</v>
      </c>
      <c r="X143" s="21">
        <f ca="1"/>
        <v>0</v>
      </c>
      <c r="Y143" s="21">
        <f ca="1"/>
        <v>0</v>
      </c>
      <c r="Z143" s="21">
        <f ca="1"/>
        <v>0</v>
      </c>
      <c r="AA143" s="21">
        <f ca="1"/>
        <v>0</v>
      </c>
      <c r="AB143" s="21">
        <f ca="1"/>
        <v>1</v>
      </c>
      <c r="AC143" s="21">
        <f ca="1"/>
        <v>1</v>
      </c>
      <c r="AD143" s="21">
        <f ca="1"/>
        <v>1</v>
      </c>
      <c r="AE143" s="21" t="str">
        <f ca="1"/>
        <v/>
      </c>
      <c r="AF143" s="21" t="str">
        <f ca="1"/>
        <v/>
      </c>
      <c r="AG143" s="21" t="str">
        <f ca="1"/>
        <v/>
      </c>
      <c r="AH143" s="21" t="str">
        <f ca="1"/>
        <v/>
      </c>
      <c r="AJ143" s="30" t="str">
        <f t="shared" si="53"/>
        <v/>
      </c>
      <c r="AL143" s="8">
        <f ca="1">IF(A143,MMULT(ExpandedModelMatrix ThisRow,ExpandedParameters),MMULT(ModelMatrix ThisRow,Parameters))</f>
        <v>13.875694475311187</v>
      </c>
      <c r="AM143" s="37">
        <f ca="1"/>
        <v>1062031.8546655807</v>
      </c>
      <c r="AO143" s="31"/>
      <c r="AP143" s="31" t="b">
        <v>0</v>
      </c>
      <c r="AQ143" s="41">
        <f t="shared" si="55"/>
        <v>43</v>
      </c>
      <c r="AR143" s="41">
        <f t="shared" si="56"/>
        <v>84</v>
      </c>
      <c r="AS143" s="41">
        <v>84</v>
      </c>
      <c r="AV143" s="37" t="str">
        <f ca="1"/>
        <v/>
      </c>
      <c r="AW143" s="37" t="str">
        <f ca="1"/>
        <v/>
      </c>
      <c r="AX143" s="37" t="str">
        <f ca="1"/>
        <v/>
      </c>
      <c r="AY143" s="39" t="str">
        <f ca="1"/>
        <v/>
      </c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</row>
    <row r="144" spans="1:65" x14ac:dyDescent="0.25">
      <c r="A144" s="19" t="b">
        <f t="shared" si="54"/>
        <v>1</v>
      </c>
      <c r="B144" s="19">
        <v>85</v>
      </c>
      <c r="C144" s="21">
        <f t="shared" si="51"/>
        <v>9</v>
      </c>
      <c r="D144" s="21">
        <f t="shared" ca="1" si="52"/>
        <v>4</v>
      </c>
      <c r="E144" s="21">
        <f ca="1"/>
        <v>12</v>
      </c>
      <c r="G144" s="21">
        <f ca="1"/>
        <v>0</v>
      </c>
      <c r="H144" s="21">
        <f ca="1"/>
        <v>0</v>
      </c>
      <c r="I144" s="21">
        <f ca="1"/>
        <v>0</v>
      </c>
      <c r="J144" s="21">
        <f ca="1"/>
        <v>1</v>
      </c>
      <c r="K144" s="21">
        <f ca="1"/>
        <v>1</v>
      </c>
      <c r="L144" s="21">
        <f ca="1"/>
        <v>1</v>
      </c>
      <c r="M144" s="21">
        <f ca="1"/>
        <v>1</v>
      </c>
      <c r="N144" s="21">
        <f ca="1"/>
        <v>1</v>
      </c>
      <c r="O144" s="21">
        <f ca="1"/>
        <v>0</v>
      </c>
      <c r="P144" s="21">
        <f ca="1"/>
        <v>0</v>
      </c>
      <c r="Q144" s="21">
        <f ca="1"/>
        <v>0</v>
      </c>
      <c r="R144" s="21">
        <f ca="1"/>
        <v>0</v>
      </c>
      <c r="S144" s="21">
        <f ca="1"/>
        <v>0</v>
      </c>
      <c r="T144" s="21">
        <f ca="1"/>
        <v>0</v>
      </c>
      <c r="U144" s="21">
        <f ca="1"/>
        <v>0</v>
      </c>
      <c r="V144" s="21">
        <f ca="1"/>
        <v>0</v>
      </c>
      <c r="W144" s="21">
        <f ca="1"/>
        <v>0</v>
      </c>
      <c r="X144" s="21">
        <f ca="1"/>
        <v>0</v>
      </c>
      <c r="Y144" s="21">
        <f ca="1"/>
        <v>0</v>
      </c>
      <c r="Z144" s="21">
        <f ca="1"/>
        <v>0</v>
      </c>
      <c r="AA144" s="21">
        <f ca="1"/>
        <v>0</v>
      </c>
      <c r="AB144" s="21">
        <f ca="1"/>
        <v>1</v>
      </c>
      <c r="AC144" s="21">
        <f ca="1"/>
        <v>1</v>
      </c>
      <c r="AD144" s="21">
        <f ca="1"/>
        <v>2</v>
      </c>
      <c r="AE144" s="21" t="str">
        <f ca="1"/>
        <v/>
      </c>
      <c r="AF144" s="21" t="str">
        <f ca="1"/>
        <v/>
      </c>
      <c r="AG144" s="21" t="str">
        <f ca="1"/>
        <v/>
      </c>
      <c r="AH144" s="21" t="str">
        <f ca="1"/>
        <v/>
      </c>
      <c r="AJ144" s="30" t="str">
        <f t="shared" si="53"/>
        <v/>
      </c>
      <c r="AL144" s="8">
        <f ca="1">IF(A144,MMULT(ExpandedModelMatrix ThisRow,ExpandedParameters),MMULT(ModelMatrix ThisRow,Parameters))</f>
        <v>13.959442109825414</v>
      </c>
      <c r="AM144" s="37">
        <f ca="1"/>
        <v>1154805.0615624252</v>
      </c>
      <c r="AO144" s="31"/>
      <c r="AP144" s="31" t="b">
        <v>0</v>
      </c>
      <c r="AQ144" s="41">
        <f t="shared" si="55"/>
        <v>43</v>
      </c>
      <c r="AR144" s="41">
        <f t="shared" si="56"/>
        <v>85</v>
      </c>
      <c r="AS144" s="41">
        <v>85</v>
      </c>
      <c r="AV144" s="37" t="str">
        <f ca="1"/>
        <v/>
      </c>
      <c r="AW144" s="37" t="str">
        <f ca="1"/>
        <v/>
      </c>
      <c r="AX144" s="37" t="str">
        <f ca="1"/>
        <v/>
      </c>
      <c r="AY144" s="39" t="str">
        <f ca="1"/>
        <v/>
      </c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</row>
    <row r="145" spans="1:65" x14ac:dyDescent="0.25">
      <c r="A145" s="19" t="b">
        <f t="shared" si="54"/>
        <v>1</v>
      </c>
      <c r="B145" s="19">
        <v>86</v>
      </c>
      <c r="C145" s="21">
        <f t="shared" si="51"/>
        <v>9</v>
      </c>
      <c r="D145" s="21">
        <f t="shared" ca="1" si="52"/>
        <v>5</v>
      </c>
      <c r="E145" s="21">
        <f ca="1"/>
        <v>13</v>
      </c>
      <c r="G145" s="21">
        <f ca="1"/>
        <v>0</v>
      </c>
      <c r="H145" s="21">
        <f ca="1"/>
        <v>0</v>
      </c>
      <c r="I145" s="21">
        <f ca="1"/>
        <v>0</v>
      </c>
      <c r="J145" s="21">
        <f ca="1"/>
        <v>1</v>
      </c>
      <c r="K145" s="21">
        <f ca="1"/>
        <v>1</v>
      </c>
      <c r="L145" s="21">
        <f ca="1"/>
        <v>1</v>
      </c>
      <c r="M145" s="21">
        <f ca="1"/>
        <v>1</v>
      </c>
      <c r="N145" s="21">
        <f ca="1"/>
        <v>1</v>
      </c>
      <c r="O145" s="21">
        <f ca="1"/>
        <v>0</v>
      </c>
      <c r="P145" s="21">
        <f ca="1"/>
        <v>0</v>
      </c>
      <c r="Q145" s="21">
        <f ca="1"/>
        <v>0</v>
      </c>
      <c r="R145" s="21">
        <f ca="1"/>
        <v>0</v>
      </c>
      <c r="S145" s="21">
        <f ca="1"/>
        <v>1</v>
      </c>
      <c r="T145" s="21">
        <f ca="1"/>
        <v>0</v>
      </c>
      <c r="U145" s="21">
        <f ca="1"/>
        <v>0</v>
      </c>
      <c r="V145" s="21">
        <f ca="1"/>
        <v>0</v>
      </c>
      <c r="W145" s="21">
        <f ca="1"/>
        <v>0</v>
      </c>
      <c r="X145" s="21">
        <f ca="1"/>
        <v>0</v>
      </c>
      <c r="Y145" s="21">
        <f ca="1"/>
        <v>0</v>
      </c>
      <c r="Z145" s="21">
        <f ca="1"/>
        <v>0</v>
      </c>
      <c r="AA145" s="21">
        <f ca="1"/>
        <v>0</v>
      </c>
      <c r="AB145" s="21">
        <f ca="1"/>
        <v>1</v>
      </c>
      <c r="AC145" s="21">
        <f ca="1"/>
        <v>1</v>
      </c>
      <c r="AD145" s="21">
        <f ca="1"/>
        <v>3</v>
      </c>
      <c r="AE145" s="21" t="str">
        <f ca="1"/>
        <v/>
      </c>
      <c r="AF145" s="21" t="str">
        <f ca="1"/>
        <v/>
      </c>
      <c r="AG145" s="21" t="str">
        <f ca="1"/>
        <v/>
      </c>
      <c r="AH145" s="21" t="str">
        <f ca="1"/>
        <v/>
      </c>
      <c r="AJ145" s="30" t="str">
        <f t="shared" si="53"/>
        <v/>
      </c>
      <c r="AL145" s="8">
        <f ca="1">IF(A145,MMULT(ExpandedModelMatrix ThisRow,ExpandedParameters),MMULT(ModelMatrix ThisRow,Parameters))</f>
        <v>13.300360122791176</v>
      </c>
      <c r="AM145" s="37">
        <f ca="1"/>
        <v>597410.71627346147</v>
      </c>
      <c r="AO145" s="31"/>
      <c r="AP145" s="31" t="b">
        <v>0</v>
      </c>
      <c r="AQ145" s="41">
        <f t="shared" si="55"/>
        <v>43</v>
      </c>
      <c r="AR145" s="41">
        <f t="shared" si="56"/>
        <v>86</v>
      </c>
      <c r="AS145" s="41">
        <v>86</v>
      </c>
      <c r="AV145" s="37" t="str">
        <f ca="1"/>
        <v/>
      </c>
      <c r="AW145" s="37" t="str">
        <f ca="1"/>
        <v/>
      </c>
      <c r="AX145" s="37" t="str">
        <f ca="1"/>
        <v/>
      </c>
      <c r="AY145" s="39" t="str">
        <f ca="1"/>
        <v/>
      </c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</row>
    <row r="146" spans="1:65" x14ac:dyDescent="0.25">
      <c r="A146" s="19" t="b">
        <f t="shared" si="54"/>
        <v>1</v>
      </c>
      <c r="B146" s="19">
        <v>87</v>
      </c>
      <c r="C146" s="21">
        <f t="shared" si="51"/>
        <v>9</v>
      </c>
      <c r="D146" s="21">
        <f t="shared" ca="1" si="52"/>
        <v>6</v>
      </c>
      <c r="E146" s="21">
        <f ca="1"/>
        <v>14</v>
      </c>
      <c r="G146" s="21">
        <f ca="1"/>
        <v>0</v>
      </c>
      <c r="H146" s="21">
        <f ca="1"/>
        <v>0</v>
      </c>
      <c r="I146" s="21">
        <f ca="1"/>
        <v>0</v>
      </c>
      <c r="J146" s="21">
        <f ca="1"/>
        <v>1</v>
      </c>
      <c r="K146" s="21">
        <f ca="1"/>
        <v>1</v>
      </c>
      <c r="L146" s="21">
        <f ca="1"/>
        <v>1</v>
      </c>
      <c r="M146" s="21">
        <f ca="1"/>
        <v>1</v>
      </c>
      <c r="N146" s="21">
        <f ca="1"/>
        <v>1</v>
      </c>
      <c r="O146" s="21">
        <f ca="1"/>
        <v>0</v>
      </c>
      <c r="P146" s="21">
        <f ca="1"/>
        <v>0</v>
      </c>
      <c r="Q146" s="21">
        <f ca="1"/>
        <v>0</v>
      </c>
      <c r="R146" s="21">
        <f ca="1"/>
        <v>0</v>
      </c>
      <c r="S146" s="21">
        <f ca="1"/>
        <v>1</v>
      </c>
      <c r="T146" s="21">
        <f ca="1"/>
        <v>1</v>
      </c>
      <c r="U146" s="21">
        <f ca="1"/>
        <v>0</v>
      </c>
      <c r="V146" s="21">
        <f ca="1"/>
        <v>0</v>
      </c>
      <c r="W146" s="21">
        <f ca="1"/>
        <v>0</v>
      </c>
      <c r="X146" s="21">
        <f ca="1"/>
        <v>0</v>
      </c>
      <c r="Y146" s="21">
        <f ca="1"/>
        <v>0</v>
      </c>
      <c r="Z146" s="21">
        <f ca="1"/>
        <v>0</v>
      </c>
      <c r="AA146" s="21">
        <f ca="1"/>
        <v>0</v>
      </c>
      <c r="AB146" s="21">
        <f ca="1"/>
        <v>1</v>
      </c>
      <c r="AC146" s="21">
        <f ca="1"/>
        <v>1</v>
      </c>
      <c r="AD146" s="21">
        <f ca="1"/>
        <v>4</v>
      </c>
      <c r="AE146" s="21" t="str">
        <f ca="1"/>
        <v/>
      </c>
      <c r="AF146" s="21" t="str">
        <f ca="1"/>
        <v/>
      </c>
      <c r="AG146" s="21" t="str">
        <f ca="1"/>
        <v/>
      </c>
      <c r="AH146" s="21" t="str">
        <f ca="1"/>
        <v/>
      </c>
      <c r="AJ146" s="30" t="str">
        <f t="shared" si="53"/>
        <v/>
      </c>
      <c r="AL146" s="8">
        <f ca="1">IF(A146,MMULT(ExpandedModelMatrix ThisRow,ExpandedParameters),MMULT(ModelMatrix ThisRow,Parameters))</f>
        <v>13.004515972975206</v>
      </c>
      <c r="AM146" s="37">
        <f ca="1"/>
        <v>444415.83702172688</v>
      </c>
      <c r="AO146" s="31"/>
      <c r="AP146" s="31" t="b">
        <v>0</v>
      </c>
      <c r="AQ146" s="41">
        <f t="shared" si="55"/>
        <v>43</v>
      </c>
      <c r="AR146" s="41">
        <f t="shared" si="56"/>
        <v>87</v>
      </c>
      <c r="AS146" s="41">
        <v>87</v>
      </c>
      <c r="AV146" s="37" t="str">
        <f ca="1"/>
        <v/>
      </c>
      <c r="AW146" s="37" t="str">
        <f ca="1"/>
        <v/>
      </c>
      <c r="AX146" s="37" t="str">
        <f ca="1"/>
        <v/>
      </c>
      <c r="AY146" s="39" t="str">
        <f ca="1"/>
        <v/>
      </c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</row>
    <row r="147" spans="1:65" x14ac:dyDescent="0.25">
      <c r="A147" s="19" t="b">
        <f t="shared" si="54"/>
        <v>1</v>
      </c>
      <c r="B147" s="19">
        <v>88</v>
      </c>
      <c r="C147" s="21">
        <f t="shared" si="51"/>
        <v>9</v>
      </c>
      <c r="D147" s="21">
        <f t="shared" ca="1" si="52"/>
        <v>7</v>
      </c>
      <c r="E147" s="21">
        <f ca="1"/>
        <v>15</v>
      </c>
      <c r="G147" s="21">
        <f ca="1"/>
        <v>0</v>
      </c>
      <c r="H147" s="21">
        <f ca="1"/>
        <v>0</v>
      </c>
      <c r="I147" s="21">
        <f ca="1"/>
        <v>0</v>
      </c>
      <c r="J147" s="21">
        <f ca="1"/>
        <v>1</v>
      </c>
      <c r="K147" s="21">
        <f ca="1"/>
        <v>1</v>
      </c>
      <c r="L147" s="21">
        <f ca="1"/>
        <v>1</v>
      </c>
      <c r="M147" s="21">
        <f ca="1"/>
        <v>1</v>
      </c>
      <c r="N147" s="21">
        <f ca="1"/>
        <v>1</v>
      </c>
      <c r="O147" s="21">
        <f ca="1"/>
        <v>0</v>
      </c>
      <c r="P147" s="21">
        <f ca="1"/>
        <v>0</v>
      </c>
      <c r="Q147" s="21">
        <f ca="1"/>
        <v>0</v>
      </c>
      <c r="R147" s="21">
        <f ca="1"/>
        <v>0</v>
      </c>
      <c r="S147" s="21">
        <f ca="1"/>
        <v>1</v>
      </c>
      <c r="T147" s="21">
        <f ca="1"/>
        <v>1</v>
      </c>
      <c r="U147" s="21">
        <f ca="1"/>
        <v>1</v>
      </c>
      <c r="V147" s="21">
        <f ca="1"/>
        <v>0</v>
      </c>
      <c r="W147" s="21">
        <f ca="1"/>
        <v>0</v>
      </c>
      <c r="X147" s="21">
        <f ca="1"/>
        <v>0</v>
      </c>
      <c r="Y147" s="21">
        <f ca="1"/>
        <v>0</v>
      </c>
      <c r="Z147" s="21">
        <f ca="1"/>
        <v>0</v>
      </c>
      <c r="AA147" s="21">
        <f ca="1"/>
        <v>0</v>
      </c>
      <c r="AB147" s="21">
        <f ca="1"/>
        <v>1</v>
      </c>
      <c r="AC147" s="21">
        <f ca="1"/>
        <v>1</v>
      </c>
      <c r="AD147" s="21">
        <f ca="1"/>
        <v>5</v>
      </c>
      <c r="AE147" s="21" t="str">
        <f ca="1"/>
        <v/>
      </c>
      <c r="AF147" s="21" t="str">
        <f ca="1"/>
        <v/>
      </c>
      <c r="AG147" s="21" t="str">
        <f ca="1"/>
        <v/>
      </c>
      <c r="AH147" s="21" t="str">
        <f ca="1"/>
        <v/>
      </c>
      <c r="AJ147" s="30" t="str">
        <f t="shared" si="53"/>
        <v/>
      </c>
      <c r="AL147" s="8">
        <f ca="1">IF(A147,MMULT(ExpandedModelMatrix ThisRow,ExpandedParameters),MMULT(ModelMatrix ThisRow,Parameters))</f>
        <v>12.94473655173357</v>
      </c>
      <c r="AM147" s="37">
        <f ca="1"/>
        <v>418627.4035997162</v>
      </c>
      <c r="AO147" s="31"/>
      <c r="AP147" s="31" t="b">
        <v>0</v>
      </c>
      <c r="AQ147" s="41">
        <f t="shared" si="55"/>
        <v>43</v>
      </c>
      <c r="AR147" s="41">
        <f t="shared" si="56"/>
        <v>88</v>
      </c>
      <c r="AS147" s="41">
        <v>88</v>
      </c>
      <c r="AV147" s="37" t="str">
        <f ca="1"/>
        <v/>
      </c>
      <c r="AW147" s="37" t="str">
        <f ca="1"/>
        <v/>
      </c>
      <c r="AX147" s="37" t="str">
        <f ca="1"/>
        <v/>
      </c>
      <c r="AY147" s="39" t="str">
        <f ca="1"/>
        <v/>
      </c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</row>
    <row r="148" spans="1:65" x14ac:dyDescent="0.25">
      <c r="A148" s="19" t="b">
        <f t="shared" si="54"/>
        <v>1</v>
      </c>
      <c r="B148" s="19">
        <v>89</v>
      </c>
      <c r="C148" s="21">
        <f t="shared" si="51"/>
        <v>9</v>
      </c>
      <c r="D148" s="21">
        <f t="shared" ca="1" si="52"/>
        <v>8</v>
      </c>
      <c r="E148" s="21">
        <f ca="1"/>
        <v>16</v>
      </c>
      <c r="G148" s="21">
        <f ca="1"/>
        <v>0</v>
      </c>
      <c r="H148" s="21">
        <f ca="1"/>
        <v>0</v>
      </c>
      <c r="I148" s="21">
        <f ca="1"/>
        <v>0</v>
      </c>
      <c r="J148" s="21">
        <f ca="1"/>
        <v>1</v>
      </c>
      <c r="K148" s="21">
        <f ca="1"/>
        <v>1</v>
      </c>
      <c r="L148" s="21">
        <f ca="1"/>
        <v>1</v>
      </c>
      <c r="M148" s="21">
        <f ca="1"/>
        <v>1</v>
      </c>
      <c r="N148" s="21">
        <f ca="1"/>
        <v>1</v>
      </c>
      <c r="O148" s="21">
        <f ca="1"/>
        <v>0</v>
      </c>
      <c r="P148" s="21">
        <f ca="1"/>
        <v>0</v>
      </c>
      <c r="Q148" s="21">
        <f ca="1"/>
        <v>0</v>
      </c>
      <c r="R148" s="21">
        <f ca="1"/>
        <v>0</v>
      </c>
      <c r="S148" s="21">
        <f ca="1"/>
        <v>1</v>
      </c>
      <c r="T148" s="21">
        <f ca="1"/>
        <v>1</v>
      </c>
      <c r="U148" s="21">
        <f ca="1"/>
        <v>1</v>
      </c>
      <c r="V148" s="21">
        <f ca="1"/>
        <v>1</v>
      </c>
      <c r="W148" s="21">
        <f ca="1"/>
        <v>0</v>
      </c>
      <c r="X148" s="21">
        <f ca="1"/>
        <v>0</v>
      </c>
      <c r="Y148" s="21">
        <f ca="1"/>
        <v>0</v>
      </c>
      <c r="Z148" s="21">
        <f ca="1"/>
        <v>0</v>
      </c>
      <c r="AA148" s="21">
        <f ca="1"/>
        <v>0</v>
      </c>
      <c r="AB148" s="21">
        <f ca="1"/>
        <v>1</v>
      </c>
      <c r="AC148" s="21">
        <f ca="1"/>
        <v>1</v>
      </c>
      <c r="AD148" s="21">
        <f ca="1"/>
        <v>6</v>
      </c>
      <c r="AE148" s="21" t="str">
        <f ca="1"/>
        <v/>
      </c>
      <c r="AF148" s="21" t="str">
        <f ca="1"/>
        <v/>
      </c>
      <c r="AG148" s="21" t="str">
        <f ca="1"/>
        <v/>
      </c>
      <c r="AH148" s="21" t="str">
        <f ca="1"/>
        <v/>
      </c>
      <c r="AJ148" s="30" t="str">
        <f t="shared" si="53"/>
        <v/>
      </c>
      <c r="AL148" s="8">
        <f ca="1">IF(A148,MMULT(ExpandedModelMatrix ThisRow,ExpandedParameters),MMULT(ModelMatrix ThisRow,Parameters))</f>
        <v>12.510890146528112</v>
      </c>
      <c r="AM148" s="37">
        <f ca="1"/>
        <v>271275.48857748561</v>
      </c>
      <c r="AO148" s="31"/>
      <c r="AP148" s="31" t="b">
        <v>0</v>
      </c>
      <c r="AQ148" s="41">
        <f t="shared" si="55"/>
        <v>43</v>
      </c>
      <c r="AR148" s="41">
        <f t="shared" si="56"/>
        <v>89</v>
      </c>
      <c r="AS148" s="41">
        <v>89</v>
      </c>
      <c r="AV148" s="37" t="str">
        <f ca="1"/>
        <v/>
      </c>
      <c r="AW148" s="37" t="str">
        <f ca="1"/>
        <v/>
      </c>
      <c r="AX148" s="37" t="str">
        <f ca="1"/>
        <v/>
      </c>
      <c r="AY148" s="39" t="str">
        <f ca="1"/>
        <v/>
      </c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</row>
    <row r="149" spans="1:65" x14ac:dyDescent="0.25">
      <c r="A149" s="19" t="b">
        <f t="shared" si="54"/>
        <v>1</v>
      </c>
      <c r="B149" s="19">
        <v>90</v>
      </c>
      <c r="C149" s="21">
        <f t="shared" si="51"/>
        <v>9</v>
      </c>
      <c r="D149" s="21">
        <f t="shared" ca="1" si="52"/>
        <v>9</v>
      </c>
      <c r="E149" s="21">
        <f ca="1"/>
        <v>17</v>
      </c>
      <c r="G149" s="21">
        <f ca="1"/>
        <v>0</v>
      </c>
      <c r="H149" s="21">
        <f ca="1"/>
        <v>0</v>
      </c>
      <c r="I149" s="21">
        <f ca="1"/>
        <v>0</v>
      </c>
      <c r="J149" s="21">
        <f ca="1"/>
        <v>1</v>
      </c>
      <c r="K149" s="21">
        <f ca="1"/>
        <v>1</v>
      </c>
      <c r="L149" s="21">
        <f ca="1"/>
        <v>1</v>
      </c>
      <c r="M149" s="21">
        <f ca="1"/>
        <v>1</v>
      </c>
      <c r="N149" s="21">
        <f ca="1"/>
        <v>1</v>
      </c>
      <c r="O149" s="21">
        <f ca="1"/>
        <v>0</v>
      </c>
      <c r="P149" s="21">
        <f ca="1"/>
        <v>0</v>
      </c>
      <c r="Q149" s="21">
        <f ca="1"/>
        <v>0</v>
      </c>
      <c r="R149" s="21">
        <f ca="1"/>
        <v>0</v>
      </c>
      <c r="S149" s="21">
        <f ca="1"/>
        <v>1</v>
      </c>
      <c r="T149" s="21">
        <f ca="1"/>
        <v>1</v>
      </c>
      <c r="U149" s="21">
        <f ca="1"/>
        <v>1</v>
      </c>
      <c r="V149" s="21">
        <f ca="1"/>
        <v>1</v>
      </c>
      <c r="W149" s="21">
        <f ca="1"/>
        <v>1</v>
      </c>
      <c r="X149" s="21">
        <f ca="1"/>
        <v>0</v>
      </c>
      <c r="Y149" s="21">
        <f ca="1"/>
        <v>0</v>
      </c>
      <c r="Z149" s="21">
        <f ca="1"/>
        <v>0</v>
      </c>
      <c r="AA149" s="21">
        <f ca="1"/>
        <v>0</v>
      </c>
      <c r="AB149" s="21">
        <f ca="1"/>
        <v>1</v>
      </c>
      <c r="AC149" s="21">
        <f ca="1"/>
        <v>1</v>
      </c>
      <c r="AD149" s="21">
        <f ca="1"/>
        <v>7</v>
      </c>
      <c r="AE149" s="21" t="str">
        <f ca="1"/>
        <v/>
      </c>
      <c r="AF149" s="21" t="str">
        <f ca="1"/>
        <v/>
      </c>
      <c r="AG149" s="21" t="str">
        <f ca="1"/>
        <v/>
      </c>
      <c r="AH149" s="21" t="str">
        <f ca="1"/>
        <v/>
      </c>
      <c r="AJ149" s="30" t="str">
        <f t="shared" si="53"/>
        <v/>
      </c>
      <c r="AL149" s="8">
        <f ca="1">IF(A149,MMULT(ExpandedModelMatrix ThisRow,ExpandedParameters),MMULT(ModelMatrix ThisRow,Parameters))</f>
        <v>12.788213048213748</v>
      </c>
      <c r="AM149" s="37">
        <f ca="1"/>
        <v>357973.0732661552</v>
      </c>
      <c r="AO149" s="31"/>
      <c r="AP149" s="31" t="b">
        <v>0</v>
      </c>
      <c r="AQ149" s="41">
        <f t="shared" si="55"/>
        <v>43</v>
      </c>
      <c r="AR149" s="41">
        <f t="shared" si="56"/>
        <v>90</v>
      </c>
      <c r="AS149" s="41">
        <v>90</v>
      </c>
      <c r="AV149" s="37" t="str">
        <f ca="1"/>
        <v/>
      </c>
      <c r="AW149" s="37" t="str">
        <f ca="1"/>
        <v/>
      </c>
      <c r="AX149" s="37" t="str">
        <f ca="1"/>
        <v/>
      </c>
      <c r="AY149" s="39" t="str">
        <f ca="1"/>
        <v/>
      </c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</row>
    <row r="150" spans="1:65" x14ac:dyDescent="0.25">
      <c r="A150" s="19" t="b">
        <f t="shared" si="54"/>
        <v>1</v>
      </c>
      <c r="B150" s="19">
        <v>91</v>
      </c>
      <c r="C150" s="21">
        <f t="shared" si="51"/>
        <v>9</v>
      </c>
      <c r="D150" s="21">
        <f t="shared" ca="1" si="52"/>
        <v>10</v>
      </c>
      <c r="E150" s="21">
        <f ca="1"/>
        <v>18</v>
      </c>
      <c r="G150" s="21">
        <f ca="1"/>
        <v>0</v>
      </c>
      <c r="H150" s="21">
        <f ca="1"/>
        <v>0</v>
      </c>
      <c r="I150" s="21">
        <f ca="1"/>
        <v>0</v>
      </c>
      <c r="J150" s="21">
        <f ca="1"/>
        <v>1</v>
      </c>
      <c r="K150" s="21">
        <f ca="1"/>
        <v>1</v>
      </c>
      <c r="L150" s="21">
        <f ca="1"/>
        <v>1</v>
      </c>
      <c r="M150" s="21">
        <f ca="1"/>
        <v>1</v>
      </c>
      <c r="N150" s="21">
        <f ca="1"/>
        <v>1</v>
      </c>
      <c r="O150" s="21">
        <f ca="1"/>
        <v>0</v>
      </c>
      <c r="P150" s="21">
        <f ca="1"/>
        <v>0</v>
      </c>
      <c r="Q150" s="21">
        <f ca="1"/>
        <v>0</v>
      </c>
      <c r="R150" s="21">
        <f ca="1"/>
        <v>0</v>
      </c>
      <c r="S150" s="21">
        <f ca="1"/>
        <v>1</v>
      </c>
      <c r="T150" s="21">
        <f ca="1"/>
        <v>1</v>
      </c>
      <c r="U150" s="21">
        <f ca="1"/>
        <v>1</v>
      </c>
      <c r="V150" s="21">
        <f ca="1"/>
        <v>1</v>
      </c>
      <c r="W150" s="21">
        <f ca="1"/>
        <v>1</v>
      </c>
      <c r="X150" s="21">
        <f ca="1"/>
        <v>1</v>
      </c>
      <c r="Y150" s="21">
        <f ca="1"/>
        <v>0</v>
      </c>
      <c r="Z150" s="21">
        <f ca="1"/>
        <v>0</v>
      </c>
      <c r="AA150" s="21">
        <f ca="1"/>
        <v>0</v>
      </c>
      <c r="AB150" s="21">
        <f ca="1"/>
        <v>1</v>
      </c>
      <c r="AC150" s="21">
        <f ca="1"/>
        <v>1</v>
      </c>
      <c r="AD150" s="21">
        <f ca="1"/>
        <v>8</v>
      </c>
      <c r="AE150" s="21" t="str">
        <f ca="1"/>
        <v/>
      </c>
      <c r="AF150" s="21" t="str">
        <f ca="1"/>
        <v/>
      </c>
      <c r="AG150" s="21" t="str">
        <f ca="1"/>
        <v/>
      </c>
      <c r="AH150" s="21" t="str">
        <f ca="1"/>
        <v/>
      </c>
      <c r="AJ150" s="30" t="str">
        <f t="shared" si="53"/>
        <v/>
      </c>
      <c r="AL150" s="8">
        <f ca="1">IF(A150,MMULT(ExpandedModelMatrix ThisRow,ExpandedParameters),MMULT(ModelMatrix ThisRow,Parameters))</f>
        <v>11.358387544507266</v>
      </c>
      <c r="AM150" s="37">
        <f ca="1"/>
        <v>85681.10008562349</v>
      </c>
      <c r="AO150" s="31"/>
      <c r="AP150" s="31" t="b">
        <v>0</v>
      </c>
      <c r="AQ150" s="41">
        <f t="shared" si="55"/>
        <v>43</v>
      </c>
      <c r="AR150" s="41">
        <f t="shared" si="56"/>
        <v>91</v>
      </c>
      <c r="AS150" s="41">
        <v>91</v>
      </c>
      <c r="AV150" s="37" t="str">
        <f ca="1"/>
        <v/>
      </c>
      <c r="AW150" s="37" t="str">
        <f ca="1"/>
        <v/>
      </c>
      <c r="AX150" s="37" t="str">
        <f ca="1"/>
        <v/>
      </c>
      <c r="AY150" s="39" t="str">
        <f ca="1"/>
        <v/>
      </c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</row>
    <row r="151" spans="1:65" x14ac:dyDescent="0.25">
      <c r="A151" s="19" t="b">
        <f t="shared" si="54"/>
        <v>1</v>
      </c>
      <c r="B151" s="19">
        <v>92</v>
      </c>
      <c r="C151" s="21">
        <f t="shared" si="51"/>
        <v>10</v>
      </c>
      <c r="D151" s="21">
        <f t="shared" ca="1" si="52"/>
        <v>2</v>
      </c>
      <c r="E151" s="21">
        <f ca="1"/>
        <v>11</v>
      </c>
      <c r="G151" s="21">
        <f ca="1"/>
        <v>0</v>
      </c>
      <c r="H151" s="21">
        <f ca="1"/>
        <v>0</v>
      </c>
      <c r="I151" s="21">
        <f ca="1"/>
        <v>0</v>
      </c>
      <c r="J151" s="21">
        <f ca="1"/>
        <v>1</v>
      </c>
      <c r="K151" s="21">
        <f ca="1"/>
        <v>1</v>
      </c>
      <c r="L151" s="21">
        <f ca="1"/>
        <v>1</v>
      </c>
      <c r="M151" s="21">
        <f ca="1"/>
        <v>1</v>
      </c>
      <c r="N151" s="21">
        <f ca="1"/>
        <v>1</v>
      </c>
      <c r="O151" s="21">
        <f ca="1"/>
        <v>1</v>
      </c>
      <c r="P151" s="21">
        <f ca="1"/>
        <v>0</v>
      </c>
      <c r="Q151" s="21">
        <f ca="1"/>
        <v>-1</v>
      </c>
      <c r="R151" s="21">
        <f ca="1"/>
        <v>-1</v>
      </c>
      <c r="S151" s="21">
        <f ca="1"/>
        <v>0</v>
      </c>
      <c r="T151" s="21">
        <f ca="1"/>
        <v>0</v>
      </c>
      <c r="U151" s="21">
        <f ca="1"/>
        <v>0</v>
      </c>
      <c r="V151" s="21">
        <f ca="1"/>
        <v>0</v>
      </c>
      <c r="W151" s="21">
        <f ca="1"/>
        <v>0</v>
      </c>
      <c r="X151" s="21">
        <f ca="1"/>
        <v>0</v>
      </c>
      <c r="Y151" s="21">
        <f ca="1"/>
        <v>0</v>
      </c>
      <c r="Z151" s="21">
        <f ca="1"/>
        <v>0</v>
      </c>
      <c r="AA151" s="21">
        <f ca="1"/>
        <v>0</v>
      </c>
      <c r="AB151" s="21">
        <f ca="1"/>
        <v>1</v>
      </c>
      <c r="AC151" s="21">
        <f ca="1"/>
        <v>1</v>
      </c>
      <c r="AD151" s="21">
        <f ca="1"/>
        <v>1</v>
      </c>
      <c r="AE151" s="21" t="str">
        <f ca="1"/>
        <v/>
      </c>
      <c r="AF151" s="21" t="str">
        <f ca="1"/>
        <v/>
      </c>
      <c r="AG151" s="21" t="str">
        <f ca="1"/>
        <v/>
      </c>
      <c r="AH151" s="21" t="str">
        <f ca="1"/>
        <v/>
      </c>
      <c r="AJ151" s="30" t="str">
        <f t="shared" si="53"/>
        <v/>
      </c>
      <c r="AL151" s="8">
        <f ca="1">IF(A151,MMULT(ExpandedModelMatrix ThisRow,ExpandedParameters),MMULT(ModelMatrix ThisRow,Parameters))</f>
        <v>13.608222390937764</v>
      </c>
      <c r="AM151" s="37">
        <f ca="1"/>
        <v>812785.39828596858</v>
      </c>
      <c r="AO151" s="31"/>
      <c r="AP151" s="31" t="b">
        <v>0</v>
      </c>
      <c r="AQ151" s="41">
        <f t="shared" si="55"/>
        <v>43</v>
      </c>
      <c r="AR151" s="41">
        <f t="shared" si="56"/>
        <v>92</v>
      </c>
      <c r="AS151" s="41">
        <v>92</v>
      </c>
      <c r="AV151" s="37" t="str">
        <f ca="1"/>
        <v/>
      </c>
      <c r="AW151" s="37" t="str">
        <f ca="1"/>
        <v/>
      </c>
      <c r="AX151" s="37" t="str">
        <f ca="1"/>
        <v/>
      </c>
      <c r="AY151" s="39" t="str">
        <f ca="1"/>
        <v/>
      </c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</row>
    <row r="152" spans="1:65" x14ac:dyDescent="0.25">
      <c r="A152" s="19" t="b">
        <f t="shared" si="54"/>
        <v>1</v>
      </c>
      <c r="B152" s="19">
        <v>93</v>
      </c>
      <c r="C152" s="21">
        <f t="shared" si="51"/>
        <v>10</v>
      </c>
      <c r="D152" s="21">
        <f t="shared" ca="1" si="52"/>
        <v>3</v>
      </c>
      <c r="E152" s="21">
        <f ca="1"/>
        <v>12</v>
      </c>
      <c r="G152" s="21">
        <f ca="1"/>
        <v>0</v>
      </c>
      <c r="H152" s="21">
        <f ca="1"/>
        <v>0</v>
      </c>
      <c r="I152" s="21">
        <f ca="1"/>
        <v>0</v>
      </c>
      <c r="J152" s="21">
        <f ca="1"/>
        <v>1</v>
      </c>
      <c r="K152" s="21">
        <f ca="1"/>
        <v>1</v>
      </c>
      <c r="L152" s="21">
        <f ca="1"/>
        <v>1</v>
      </c>
      <c r="M152" s="21">
        <f ca="1"/>
        <v>1</v>
      </c>
      <c r="N152" s="21">
        <f ca="1"/>
        <v>1</v>
      </c>
      <c r="O152" s="21">
        <f ca="1"/>
        <v>1</v>
      </c>
      <c r="P152" s="21">
        <f ca="1"/>
        <v>0</v>
      </c>
      <c r="Q152" s="21">
        <f ca="1"/>
        <v>0</v>
      </c>
      <c r="R152" s="21">
        <f ca="1"/>
        <v>-1</v>
      </c>
      <c r="S152" s="21">
        <f ca="1"/>
        <v>0</v>
      </c>
      <c r="T152" s="21">
        <f ca="1"/>
        <v>0</v>
      </c>
      <c r="U152" s="21">
        <f ca="1"/>
        <v>0</v>
      </c>
      <c r="V152" s="21">
        <f ca="1"/>
        <v>0</v>
      </c>
      <c r="W152" s="21">
        <f ca="1"/>
        <v>0</v>
      </c>
      <c r="X152" s="21">
        <f ca="1"/>
        <v>0</v>
      </c>
      <c r="Y152" s="21">
        <f ca="1"/>
        <v>0</v>
      </c>
      <c r="Z152" s="21">
        <f ca="1"/>
        <v>0</v>
      </c>
      <c r="AA152" s="21">
        <f ca="1"/>
        <v>0</v>
      </c>
      <c r="AB152" s="21">
        <f ca="1"/>
        <v>1</v>
      </c>
      <c r="AC152" s="21">
        <f ca="1"/>
        <v>1</v>
      </c>
      <c r="AD152" s="21">
        <f ca="1"/>
        <v>2</v>
      </c>
      <c r="AE152" s="21" t="str">
        <f ca="1"/>
        <v/>
      </c>
      <c r="AF152" s="21" t="str">
        <f ca="1"/>
        <v/>
      </c>
      <c r="AG152" s="21" t="str">
        <f ca="1"/>
        <v/>
      </c>
      <c r="AH152" s="21" t="str">
        <f ca="1"/>
        <v/>
      </c>
      <c r="AJ152" s="30" t="str">
        <f t="shared" si="53"/>
        <v/>
      </c>
      <c r="AL152" s="8">
        <f ca="1">IF(A152,MMULT(ExpandedModelMatrix ThisRow,ExpandedParameters),MMULT(ModelMatrix ThisRow,Parameters))</f>
        <v>13.684914719985496</v>
      </c>
      <c r="AM152" s="37">
        <f ca="1"/>
        <v>877572.38415486575</v>
      </c>
      <c r="AO152" s="31"/>
      <c r="AP152" s="31" t="b">
        <v>0</v>
      </c>
      <c r="AQ152" s="41">
        <f t="shared" si="55"/>
        <v>43</v>
      </c>
      <c r="AR152" s="41">
        <f t="shared" si="56"/>
        <v>93</v>
      </c>
      <c r="AS152" s="41">
        <v>93</v>
      </c>
      <c r="AV152" s="37" t="str">
        <f ca="1"/>
        <v/>
      </c>
      <c r="AW152" s="37" t="str">
        <f ca="1"/>
        <v/>
      </c>
      <c r="AX152" s="37" t="str">
        <f ca="1"/>
        <v/>
      </c>
      <c r="AY152" s="39" t="str">
        <f ca="1"/>
        <v/>
      </c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</row>
    <row r="153" spans="1:65" x14ac:dyDescent="0.25">
      <c r="A153" s="19" t="b">
        <f t="shared" si="54"/>
        <v>1</v>
      </c>
      <c r="B153" s="19">
        <v>94</v>
      </c>
      <c r="C153" s="21">
        <f t="shared" si="51"/>
        <v>10</v>
      </c>
      <c r="D153" s="21">
        <f t="shared" ca="1" si="52"/>
        <v>4</v>
      </c>
      <c r="E153" s="21">
        <f ca="1"/>
        <v>13</v>
      </c>
      <c r="G153" s="21">
        <f ca="1"/>
        <v>0</v>
      </c>
      <c r="H153" s="21">
        <f ca="1"/>
        <v>0</v>
      </c>
      <c r="I153" s="21">
        <f ca="1"/>
        <v>0</v>
      </c>
      <c r="J153" s="21">
        <f ca="1"/>
        <v>1</v>
      </c>
      <c r="K153" s="21">
        <f ca="1"/>
        <v>1</v>
      </c>
      <c r="L153" s="21">
        <f ca="1"/>
        <v>1</v>
      </c>
      <c r="M153" s="21">
        <f ca="1"/>
        <v>1</v>
      </c>
      <c r="N153" s="21">
        <f ca="1"/>
        <v>1</v>
      </c>
      <c r="O153" s="21">
        <f ca="1"/>
        <v>1</v>
      </c>
      <c r="P153" s="21">
        <f ca="1"/>
        <v>0</v>
      </c>
      <c r="Q153" s="21">
        <f ca="1"/>
        <v>0</v>
      </c>
      <c r="R153" s="21">
        <f ca="1"/>
        <v>0</v>
      </c>
      <c r="S153" s="21">
        <f ca="1"/>
        <v>0</v>
      </c>
      <c r="T153" s="21">
        <f ca="1"/>
        <v>0</v>
      </c>
      <c r="U153" s="21">
        <f ca="1"/>
        <v>0</v>
      </c>
      <c r="V153" s="21">
        <f ca="1"/>
        <v>0</v>
      </c>
      <c r="W153" s="21">
        <f ca="1"/>
        <v>0</v>
      </c>
      <c r="X153" s="21">
        <f ca="1"/>
        <v>0</v>
      </c>
      <c r="Y153" s="21">
        <f ca="1"/>
        <v>0</v>
      </c>
      <c r="Z153" s="21">
        <f ca="1"/>
        <v>0</v>
      </c>
      <c r="AA153" s="21">
        <f ca="1"/>
        <v>0</v>
      </c>
      <c r="AB153" s="21">
        <f ca="1"/>
        <v>1</v>
      </c>
      <c r="AC153" s="21">
        <f ca="1"/>
        <v>1</v>
      </c>
      <c r="AD153" s="21">
        <f ca="1"/>
        <v>3</v>
      </c>
      <c r="AE153" s="21" t="str">
        <f ca="1"/>
        <v/>
      </c>
      <c r="AF153" s="21" t="str">
        <f ca="1"/>
        <v/>
      </c>
      <c r="AG153" s="21" t="str">
        <f ca="1"/>
        <v/>
      </c>
      <c r="AH153" s="21" t="str">
        <f ca="1"/>
        <v/>
      </c>
      <c r="AJ153" s="30" t="str">
        <f t="shared" si="53"/>
        <v/>
      </c>
      <c r="AL153" s="8">
        <f ca="1">IF(A153,MMULT(ExpandedModelMatrix ThisRow,ExpandedParameters),MMULT(ModelMatrix ThisRow,Parameters))</f>
        <v>13.768662354499725</v>
      </c>
      <c r="AM153" s="37">
        <f ca="1"/>
        <v>954232.23574452929</v>
      </c>
      <c r="AO153" s="31"/>
      <c r="AP153" s="31" t="b">
        <v>0</v>
      </c>
      <c r="AQ153" s="41">
        <f t="shared" si="55"/>
        <v>43</v>
      </c>
      <c r="AR153" s="41">
        <f t="shared" si="56"/>
        <v>94</v>
      </c>
      <c r="AS153" s="41">
        <v>94</v>
      </c>
      <c r="AV153" s="37" t="str">
        <f ca="1"/>
        <v/>
      </c>
      <c r="AW153" s="37" t="str">
        <f ca="1"/>
        <v/>
      </c>
      <c r="AX153" s="37" t="str">
        <f ca="1"/>
        <v/>
      </c>
      <c r="AY153" s="39" t="str">
        <f ca="1"/>
        <v/>
      </c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</row>
    <row r="154" spans="1:65" x14ac:dyDescent="0.25">
      <c r="A154" s="19" t="b">
        <f t="shared" si="54"/>
        <v>1</v>
      </c>
      <c r="B154" s="19">
        <v>95</v>
      </c>
      <c r="C154" s="21">
        <f t="shared" si="51"/>
        <v>10</v>
      </c>
      <c r="D154" s="21">
        <f t="shared" ca="1" si="52"/>
        <v>5</v>
      </c>
      <c r="E154" s="21">
        <f ca="1"/>
        <v>14</v>
      </c>
      <c r="G154" s="21">
        <f ca="1"/>
        <v>0</v>
      </c>
      <c r="H154" s="21">
        <f ca="1"/>
        <v>0</v>
      </c>
      <c r="I154" s="21">
        <f ca="1"/>
        <v>0</v>
      </c>
      <c r="J154" s="21">
        <f ca="1"/>
        <v>1</v>
      </c>
      <c r="K154" s="21">
        <f ca="1"/>
        <v>1</v>
      </c>
      <c r="L154" s="21">
        <f ca="1"/>
        <v>1</v>
      </c>
      <c r="M154" s="21">
        <f ca="1"/>
        <v>1</v>
      </c>
      <c r="N154" s="21">
        <f ca="1"/>
        <v>1</v>
      </c>
      <c r="O154" s="21">
        <f ca="1"/>
        <v>1</v>
      </c>
      <c r="P154" s="21">
        <f ca="1"/>
        <v>0</v>
      </c>
      <c r="Q154" s="21">
        <f ca="1"/>
        <v>0</v>
      </c>
      <c r="R154" s="21">
        <f ca="1"/>
        <v>0</v>
      </c>
      <c r="S154" s="21">
        <f ca="1"/>
        <v>1</v>
      </c>
      <c r="T154" s="21">
        <f ca="1"/>
        <v>0</v>
      </c>
      <c r="U154" s="21">
        <f ca="1"/>
        <v>0</v>
      </c>
      <c r="V154" s="21">
        <f ca="1"/>
        <v>0</v>
      </c>
      <c r="W154" s="21">
        <f ca="1"/>
        <v>0</v>
      </c>
      <c r="X154" s="21">
        <f ca="1"/>
        <v>0</v>
      </c>
      <c r="Y154" s="21">
        <f ca="1"/>
        <v>0</v>
      </c>
      <c r="Z154" s="21">
        <f ca="1"/>
        <v>0</v>
      </c>
      <c r="AA154" s="21">
        <f ca="1"/>
        <v>0</v>
      </c>
      <c r="AB154" s="21">
        <f ca="1"/>
        <v>1</v>
      </c>
      <c r="AC154" s="21">
        <f ca="1"/>
        <v>1</v>
      </c>
      <c r="AD154" s="21">
        <f ca="1"/>
        <v>4</v>
      </c>
      <c r="AE154" s="21" t="str">
        <f ca="1"/>
        <v/>
      </c>
      <c r="AF154" s="21" t="str">
        <f ca="1"/>
        <v/>
      </c>
      <c r="AG154" s="21" t="str">
        <f ca="1"/>
        <v/>
      </c>
      <c r="AH154" s="21" t="str">
        <f ca="1"/>
        <v/>
      </c>
      <c r="AJ154" s="30" t="str">
        <f t="shared" si="53"/>
        <v/>
      </c>
      <c r="AL154" s="8">
        <f ca="1">IF(A154,MMULT(ExpandedModelMatrix ThisRow,ExpandedParameters),MMULT(ModelMatrix ThisRow,Parameters))</f>
        <v>13.109580367465476</v>
      </c>
      <c r="AM154" s="37">
        <f ca="1"/>
        <v>493649.17285352881</v>
      </c>
      <c r="AO154" s="31"/>
      <c r="AP154" s="31" t="b">
        <v>0</v>
      </c>
      <c r="AQ154" s="41">
        <f t="shared" si="55"/>
        <v>43</v>
      </c>
      <c r="AR154" s="41">
        <f t="shared" si="56"/>
        <v>95</v>
      </c>
      <c r="AS154" s="41">
        <v>95</v>
      </c>
      <c r="AV154" s="37" t="str">
        <f ca="1"/>
        <v/>
      </c>
      <c r="AW154" s="37" t="str">
        <f ca="1"/>
        <v/>
      </c>
      <c r="AX154" s="37" t="str">
        <f ca="1"/>
        <v/>
      </c>
      <c r="AY154" s="39" t="str">
        <f ca="1"/>
        <v/>
      </c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</row>
    <row r="155" spans="1:65" x14ac:dyDescent="0.25">
      <c r="A155" s="19" t="b">
        <f t="shared" si="54"/>
        <v>1</v>
      </c>
      <c r="B155" s="19">
        <v>96</v>
      </c>
      <c r="C155" s="21">
        <f t="shared" si="51"/>
        <v>10</v>
      </c>
      <c r="D155" s="21">
        <f t="shared" ca="1" si="52"/>
        <v>6</v>
      </c>
      <c r="E155" s="21">
        <f ca="1"/>
        <v>15</v>
      </c>
      <c r="G155" s="21">
        <f ca="1"/>
        <v>0</v>
      </c>
      <c r="H155" s="21">
        <f ca="1"/>
        <v>0</v>
      </c>
      <c r="I155" s="21">
        <f ca="1"/>
        <v>0</v>
      </c>
      <c r="J155" s="21">
        <f ca="1"/>
        <v>1</v>
      </c>
      <c r="K155" s="21">
        <f ca="1"/>
        <v>1</v>
      </c>
      <c r="L155" s="21">
        <f ca="1"/>
        <v>1</v>
      </c>
      <c r="M155" s="21">
        <f ca="1"/>
        <v>1</v>
      </c>
      <c r="N155" s="21">
        <f ca="1"/>
        <v>1</v>
      </c>
      <c r="O155" s="21">
        <f ca="1"/>
        <v>1</v>
      </c>
      <c r="P155" s="21">
        <f ca="1"/>
        <v>0</v>
      </c>
      <c r="Q155" s="21">
        <f ca="1"/>
        <v>0</v>
      </c>
      <c r="R155" s="21">
        <f ca="1"/>
        <v>0</v>
      </c>
      <c r="S155" s="21">
        <f ca="1"/>
        <v>1</v>
      </c>
      <c r="T155" s="21">
        <f ca="1"/>
        <v>1</v>
      </c>
      <c r="U155" s="21">
        <f ca="1"/>
        <v>0</v>
      </c>
      <c r="V155" s="21">
        <f ca="1"/>
        <v>0</v>
      </c>
      <c r="W155" s="21">
        <f ca="1"/>
        <v>0</v>
      </c>
      <c r="X155" s="21">
        <f ca="1"/>
        <v>0</v>
      </c>
      <c r="Y155" s="21">
        <f ca="1"/>
        <v>0</v>
      </c>
      <c r="Z155" s="21">
        <f ca="1"/>
        <v>0</v>
      </c>
      <c r="AA155" s="21">
        <f ca="1"/>
        <v>0</v>
      </c>
      <c r="AB155" s="21">
        <f ca="1"/>
        <v>1</v>
      </c>
      <c r="AC155" s="21">
        <f ca="1"/>
        <v>1</v>
      </c>
      <c r="AD155" s="21">
        <f ca="1"/>
        <v>5</v>
      </c>
      <c r="AE155" s="21" t="str">
        <f ca="1"/>
        <v/>
      </c>
      <c r="AF155" s="21" t="str">
        <f ca="1"/>
        <v/>
      </c>
      <c r="AG155" s="21" t="str">
        <f ca="1"/>
        <v/>
      </c>
      <c r="AH155" s="21" t="str">
        <f ca="1"/>
        <v/>
      </c>
      <c r="AJ155" s="30" t="str">
        <f t="shared" si="53"/>
        <v/>
      </c>
      <c r="AL155" s="8">
        <f ca="1">IF(A155,MMULT(ExpandedModelMatrix ThisRow,ExpandedParameters),MMULT(ModelMatrix ThisRow,Parameters))</f>
        <v>12.81373621764952</v>
      </c>
      <c r="AM155" s="37">
        <f ca="1"/>
        <v>367227.27660004806</v>
      </c>
      <c r="AO155" s="31"/>
      <c r="AP155" s="31" t="b">
        <v>0</v>
      </c>
      <c r="AQ155" s="41">
        <f t="shared" si="55"/>
        <v>43</v>
      </c>
      <c r="AR155" s="41">
        <f t="shared" si="56"/>
        <v>96</v>
      </c>
      <c r="AS155" s="41">
        <v>96</v>
      </c>
      <c r="AV155" s="37" t="str">
        <f ca="1"/>
        <v/>
      </c>
      <c r="AW155" s="37" t="str">
        <f ca="1"/>
        <v/>
      </c>
      <c r="AX155" s="37" t="str">
        <f ca="1"/>
        <v/>
      </c>
      <c r="AY155" s="39" t="str">
        <f ca="1"/>
        <v/>
      </c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</row>
    <row r="156" spans="1:65" x14ac:dyDescent="0.25">
      <c r="A156" s="19" t="b">
        <f t="shared" si="54"/>
        <v>1</v>
      </c>
      <c r="B156" s="19">
        <v>97</v>
      </c>
      <c r="C156" s="21">
        <f t="shared" ref="C156:C159" si="57">MATCH(B156-1,IF(A156,GetRow_Extrapolated,GetRow_Included),1)</f>
        <v>10</v>
      </c>
      <c r="D156" s="21">
        <f t="shared" ref="D156:D159" ca="1" si="58">MATCH(B156-1,OFFSET(IF(A156,GetCol_Extrapolated,GetCol_Included),C156,0),1)</f>
        <v>7</v>
      </c>
      <c r="E156" s="21">
        <f ca="1"/>
        <v>16</v>
      </c>
      <c r="G156" s="21">
        <f ca="1"/>
        <v>0</v>
      </c>
      <c r="H156" s="21">
        <f ca="1"/>
        <v>0</v>
      </c>
      <c r="I156" s="21">
        <f ca="1"/>
        <v>0</v>
      </c>
      <c r="J156" s="21">
        <f ca="1"/>
        <v>1</v>
      </c>
      <c r="K156" s="21">
        <f ca="1"/>
        <v>1</v>
      </c>
      <c r="L156" s="21">
        <f ca="1"/>
        <v>1</v>
      </c>
      <c r="M156" s="21">
        <f ca="1"/>
        <v>1</v>
      </c>
      <c r="N156" s="21">
        <f ca="1"/>
        <v>1</v>
      </c>
      <c r="O156" s="21">
        <f ca="1"/>
        <v>1</v>
      </c>
      <c r="P156" s="21">
        <f ca="1"/>
        <v>0</v>
      </c>
      <c r="Q156" s="21">
        <f ca="1"/>
        <v>0</v>
      </c>
      <c r="R156" s="21">
        <f ca="1"/>
        <v>0</v>
      </c>
      <c r="S156" s="21">
        <f ca="1"/>
        <v>1</v>
      </c>
      <c r="T156" s="21">
        <f ca="1"/>
        <v>1</v>
      </c>
      <c r="U156" s="21">
        <f ca="1"/>
        <v>1</v>
      </c>
      <c r="V156" s="21">
        <f ca="1"/>
        <v>0</v>
      </c>
      <c r="W156" s="21">
        <f ca="1"/>
        <v>0</v>
      </c>
      <c r="X156" s="21">
        <f ca="1"/>
        <v>0</v>
      </c>
      <c r="Y156" s="21">
        <f ca="1"/>
        <v>0</v>
      </c>
      <c r="Z156" s="21">
        <f ca="1"/>
        <v>0</v>
      </c>
      <c r="AA156" s="21">
        <f ca="1"/>
        <v>0</v>
      </c>
      <c r="AB156" s="21">
        <f ca="1"/>
        <v>1</v>
      </c>
      <c r="AC156" s="21">
        <f ca="1"/>
        <v>1</v>
      </c>
      <c r="AD156" s="21">
        <f ca="1"/>
        <v>6</v>
      </c>
      <c r="AE156" s="21" t="str">
        <f ca="1"/>
        <v/>
      </c>
      <c r="AF156" s="21" t="str">
        <f ca="1"/>
        <v/>
      </c>
      <c r="AG156" s="21" t="str">
        <f ca="1"/>
        <v/>
      </c>
      <c r="AH156" s="21" t="str">
        <f ca="1"/>
        <v/>
      </c>
      <c r="AJ156" s="30" t="str">
        <f t="shared" si="53"/>
        <v/>
      </c>
      <c r="AL156" s="8">
        <f ca="1">IF(A156,MMULT(ExpandedModelMatrix ThisRow,ExpandedParameters),MMULT(ModelMatrix ThisRow,Parameters))</f>
        <v>12.753956796407877</v>
      </c>
      <c r="AM156" s="37">
        <f ca="1"/>
        <v>345917.91859693814</v>
      </c>
      <c r="AO156" s="31"/>
      <c r="AP156" s="31" t="b">
        <v>0</v>
      </c>
      <c r="AQ156" s="41">
        <f t="shared" si="55"/>
        <v>43</v>
      </c>
      <c r="AR156" s="41">
        <f t="shared" si="56"/>
        <v>97</v>
      </c>
      <c r="AS156" s="41">
        <v>97</v>
      </c>
      <c r="AV156" s="37" t="str">
        <f ca="1"/>
        <v/>
      </c>
      <c r="AW156" s="37" t="str">
        <f ca="1"/>
        <v/>
      </c>
      <c r="AX156" s="37" t="str">
        <f ca="1"/>
        <v/>
      </c>
      <c r="AY156" s="39" t="str">
        <f ca="1"/>
        <v/>
      </c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</row>
    <row r="157" spans="1:65" x14ac:dyDescent="0.25">
      <c r="A157" s="19" t="b">
        <f t="shared" si="54"/>
        <v>1</v>
      </c>
      <c r="B157" s="19">
        <v>98</v>
      </c>
      <c r="C157" s="21">
        <f t="shared" si="57"/>
        <v>10</v>
      </c>
      <c r="D157" s="21">
        <f t="shared" ca="1" si="58"/>
        <v>8</v>
      </c>
      <c r="E157" s="21">
        <f ca="1"/>
        <v>17</v>
      </c>
      <c r="G157" s="21">
        <f ca="1"/>
        <v>0</v>
      </c>
      <c r="H157" s="21">
        <f ca="1"/>
        <v>0</v>
      </c>
      <c r="I157" s="21">
        <f ca="1"/>
        <v>0</v>
      </c>
      <c r="J157" s="21">
        <f ca="1"/>
        <v>1</v>
      </c>
      <c r="K157" s="21">
        <f ca="1"/>
        <v>1</v>
      </c>
      <c r="L157" s="21">
        <f ca="1"/>
        <v>1</v>
      </c>
      <c r="M157" s="21">
        <f ca="1"/>
        <v>1</v>
      </c>
      <c r="N157" s="21">
        <f ca="1"/>
        <v>1</v>
      </c>
      <c r="O157" s="21">
        <f ca="1"/>
        <v>1</v>
      </c>
      <c r="P157" s="21">
        <f ca="1"/>
        <v>0</v>
      </c>
      <c r="Q157" s="21">
        <f ca="1"/>
        <v>0</v>
      </c>
      <c r="R157" s="21">
        <f ca="1"/>
        <v>0</v>
      </c>
      <c r="S157" s="21">
        <f ca="1"/>
        <v>1</v>
      </c>
      <c r="T157" s="21">
        <f ca="1"/>
        <v>1</v>
      </c>
      <c r="U157" s="21">
        <f ca="1"/>
        <v>1</v>
      </c>
      <c r="V157" s="21">
        <f ca="1"/>
        <v>1</v>
      </c>
      <c r="W157" s="21">
        <f ca="1"/>
        <v>0</v>
      </c>
      <c r="X157" s="21">
        <f ca="1"/>
        <v>0</v>
      </c>
      <c r="Y157" s="21">
        <f ca="1"/>
        <v>0</v>
      </c>
      <c r="Z157" s="21">
        <f ca="1"/>
        <v>0</v>
      </c>
      <c r="AA157" s="21">
        <f ca="1"/>
        <v>0</v>
      </c>
      <c r="AB157" s="21">
        <f ca="1"/>
        <v>1</v>
      </c>
      <c r="AC157" s="21">
        <f ca="1"/>
        <v>1</v>
      </c>
      <c r="AD157" s="21">
        <f ca="1"/>
        <v>7</v>
      </c>
      <c r="AE157" s="21" t="str">
        <f ca="1"/>
        <v/>
      </c>
      <c r="AF157" s="21" t="str">
        <f ca="1"/>
        <v/>
      </c>
      <c r="AG157" s="21" t="str">
        <f ca="1"/>
        <v/>
      </c>
      <c r="AH157" s="21" t="str">
        <f ca="1"/>
        <v/>
      </c>
      <c r="AJ157" s="30" t="str">
        <f t="shared" si="53"/>
        <v/>
      </c>
      <c r="AL157" s="8">
        <f ca="1">IF(A157,MMULT(ExpandedModelMatrix ThisRow,ExpandedParameters),MMULT(ModelMatrix ThisRow,Parameters))</f>
        <v>12.320110391202434</v>
      </c>
      <c r="AM157" s="37">
        <f ca="1"/>
        <v>224158.88584498828</v>
      </c>
      <c r="AO157" s="31"/>
      <c r="AP157" s="31" t="b">
        <v>0</v>
      </c>
      <c r="AQ157" s="41">
        <f t="shared" si="55"/>
        <v>43</v>
      </c>
      <c r="AR157" s="41">
        <f t="shared" si="56"/>
        <v>98</v>
      </c>
      <c r="AS157" s="41">
        <v>98</v>
      </c>
      <c r="AV157" s="37" t="str">
        <f ca="1"/>
        <v/>
      </c>
      <c r="AW157" s="37" t="str">
        <f ca="1"/>
        <v/>
      </c>
      <c r="AX157" s="37" t="str">
        <f ca="1"/>
        <v/>
      </c>
      <c r="AY157" s="39" t="str">
        <f ca="1"/>
        <v/>
      </c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</row>
    <row r="158" spans="1:65" x14ac:dyDescent="0.25">
      <c r="A158" s="19" t="b">
        <f t="shared" si="54"/>
        <v>1</v>
      </c>
      <c r="B158" s="19">
        <v>99</v>
      </c>
      <c r="C158" s="21">
        <f t="shared" si="57"/>
        <v>10</v>
      </c>
      <c r="D158" s="21">
        <f t="shared" ca="1" si="58"/>
        <v>9</v>
      </c>
      <c r="E158" s="21">
        <f ca="1"/>
        <v>18</v>
      </c>
      <c r="G158" s="21">
        <f ca="1"/>
        <v>0</v>
      </c>
      <c r="H158" s="21">
        <f ca="1"/>
        <v>0</v>
      </c>
      <c r="I158" s="21">
        <f ca="1"/>
        <v>0</v>
      </c>
      <c r="J158" s="21">
        <f ca="1"/>
        <v>1</v>
      </c>
      <c r="K158" s="21">
        <f ca="1"/>
        <v>1</v>
      </c>
      <c r="L158" s="21">
        <f ca="1"/>
        <v>1</v>
      </c>
      <c r="M158" s="21">
        <f ca="1"/>
        <v>1</v>
      </c>
      <c r="N158" s="21">
        <f ca="1"/>
        <v>1</v>
      </c>
      <c r="O158" s="21">
        <f ca="1"/>
        <v>1</v>
      </c>
      <c r="P158" s="21">
        <f ca="1"/>
        <v>0</v>
      </c>
      <c r="Q158" s="21">
        <f ca="1"/>
        <v>0</v>
      </c>
      <c r="R158" s="21">
        <f ca="1"/>
        <v>0</v>
      </c>
      <c r="S158" s="21">
        <f ca="1"/>
        <v>1</v>
      </c>
      <c r="T158" s="21">
        <f ca="1"/>
        <v>1</v>
      </c>
      <c r="U158" s="21">
        <f ca="1"/>
        <v>1</v>
      </c>
      <c r="V158" s="21">
        <f ca="1"/>
        <v>1</v>
      </c>
      <c r="W158" s="21">
        <f ca="1"/>
        <v>1</v>
      </c>
      <c r="X158" s="21">
        <f ca="1"/>
        <v>0</v>
      </c>
      <c r="Y158" s="21">
        <f ca="1"/>
        <v>0</v>
      </c>
      <c r="Z158" s="21">
        <f ca="1"/>
        <v>0</v>
      </c>
      <c r="AA158" s="21">
        <f ca="1"/>
        <v>0</v>
      </c>
      <c r="AB158" s="21">
        <f ca="1"/>
        <v>1</v>
      </c>
      <c r="AC158" s="21">
        <f ca="1"/>
        <v>1</v>
      </c>
      <c r="AD158" s="21">
        <f ca="1"/>
        <v>8</v>
      </c>
      <c r="AE158" s="21" t="str">
        <f ca="1"/>
        <v/>
      </c>
      <c r="AF158" s="21" t="str">
        <f ca="1"/>
        <v/>
      </c>
      <c r="AG158" s="21" t="str">
        <f ca="1"/>
        <v/>
      </c>
      <c r="AH158" s="21" t="str">
        <f ca="1"/>
        <v/>
      </c>
      <c r="AJ158" s="30" t="str">
        <f t="shared" si="53"/>
        <v/>
      </c>
      <c r="AL158" s="8">
        <f ca="1">IF(A158,MMULT(ExpandedModelMatrix ThisRow,ExpandedParameters),MMULT(ModelMatrix ThisRow,Parameters))</f>
        <v>12.597433292888056</v>
      </c>
      <c r="AM158" s="37">
        <f ca="1"/>
        <v>295798.36234605638</v>
      </c>
      <c r="AO158" s="31"/>
      <c r="AP158" s="31" t="b">
        <v>0</v>
      </c>
      <c r="AQ158" s="41">
        <f t="shared" si="55"/>
        <v>43</v>
      </c>
      <c r="AR158" s="41">
        <f t="shared" si="56"/>
        <v>99</v>
      </c>
      <c r="AS158" s="41">
        <v>99</v>
      </c>
      <c r="AV158" s="37" t="str">
        <f ca="1"/>
        <v/>
      </c>
      <c r="AW158" s="37" t="str">
        <f ca="1"/>
        <v/>
      </c>
      <c r="AX158" s="37" t="str">
        <f ca="1"/>
        <v/>
      </c>
      <c r="AY158" s="39" t="str">
        <f ca="1"/>
        <v/>
      </c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</row>
    <row r="159" spans="1:65" x14ac:dyDescent="0.25">
      <c r="A159" s="19" t="b">
        <f t="shared" si="54"/>
        <v>1</v>
      </c>
      <c r="B159" s="19">
        <v>100</v>
      </c>
      <c r="C159" s="21">
        <f t="shared" si="57"/>
        <v>10</v>
      </c>
      <c r="D159" s="21">
        <f t="shared" ca="1" si="58"/>
        <v>10</v>
      </c>
      <c r="E159" s="21">
        <f ca="1"/>
        <v>19</v>
      </c>
      <c r="G159" s="21">
        <f ca="1"/>
        <v>0</v>
      </c>
      <c r="H159" s="21">
        <f ca="1"/>
        <v>0</v>
      </c>
      <c r="I159" s="21">
        <f ca="1"/>
        <v>0</v>
      </c>
      <c r="J159" s="21">
        <f ca="1"/>
        <v>1</v>
      </c>
      <c r="K159" s="21">
        <f ca="1"/>
        <v>1</v>
      </c>
      <c r="L159" s="21">
        <f ca="1"/>
        <v>1</v>
      </c>
      <c r="M159" s="21">
        <f ca="1"/>
        <v>1</v>
      </c>
      <c r="N159" s="21">
        <f ca="1"/>
        <v>1</v>
      </c>
      <c r="O159" s="21">
        <f ca="1"/>
        <v>1</v>
      </c>
      <c r="P159" s="21">
        <f ca="1"/>
        <v>0</v>
      </c>
      <c r="Q159" s="21">
        <f ca="1"/>
        <v>0</v>
      </c>
      <c r="R159" s="21">
        <f ca="1"/>
        <v>0</v>
      </c>
      <c r="S159" s="21">
        <f ca="1"/>
        <v>1</v>
      </c>
      <c r="T159" s="21">
        <f ca="1"/>
        <v>1</v>
      </c>
      <c r="U159" s="21">
        <f ca="1"/>
        <v>1</v>
      </c>
      <c r="V159" s="21">
        <f ca="1"/>
        <v>1</v>
      </c>
      <c r="W159" s="21">
        <f ca="1"/>
        <v>1</v>
      </c>
      <c r="X159" s="21">
        <f ca="1"/>
        <v>1</v>
      </c>
      <c r="Y159" s="21">
        <f ca="1"/>
        <v>0</v>
      </c>
      <c r="Z159" s="21">
        <f ca="1"/>
        <v>0</v>
      </c>
      <c r="AA159" s="21">
        <f ca="1"/>
        <v>0</v>
      </c>
      <c r="AB159" s="21">
        <f ca="1"/>
        <v>1</v>
      </c>
      <c r="AC159" s="21">
        <f ca="1"/>
        <v>1</v>
      </c>
      <c r="AD159" s="21">
        <f ca="1"/>
        <v>9</v>
      </c>
      <c r="AE159" s="21" t="str">
        <f ca="1"/>
        <v/>
      </c>
      <c r="AF159" s="21" t="str">
        <f ca="1"/>
        <v/>
      </c>
      <c r="AG159" s="21" t="str">
        <f ca="1"/>
        <v/>
      </c>
      <c r="AH159" s="21" t="str">
        <f ca="1"/>
        <v/>
      </c>
      <c r="AJ159" s="30" t="str">
        <f t="shared" si="53"/>
        <v/>
      </c>
      <c r="AL159" s="8">
        <f ca="1">IF(A159,MMULT(ExpandedModelMatrix ThisRow,ExpandedParameters),MMULT(ModelMatrix ThisRow,Parameters))</f>
        <v>11.167607789181574</v>
      </c>
      <c r="AM159" s="37">
        <f ca="1"/>
        <v>70799.540474074471</v>
      </c>
      <c r="AO159" s="31"/>
      <c r="AP159" s="31" t="b">
        <v>0</v>
      </c>
      <c r="AQ159" s="41">
        <f t="shared" si="55"/>
        <v>43</v>
      </c>
      <c r="AR159" s="41">
        <f t="shared" si="56"/>
        <v>100</v>
      </c>
      <c r="AS159" s="41">
        <v>100</v>
      </c>
      <c r="AV159" s="37" t="str">
        <f ca="1"/>
        <v/>
      </c>
      <c r="AW159" s="37" t="str">
        <f ca="1"/>
        <v/>
      </c>
      <c r="AX159" s="37" t="str">
        <f ca="1"/>
        <v/>
      </c>
      <c r="AY159" s="39" t="str">
        <f ca="1"/>
        <v/>
      </c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</row>
    <row r="160" spans="1:65" x14ac:dyDescent="0.25">
      <c r="B160" s="19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</row>
    <row r="161" spans="2:65" x14ac:dyDescent="0.25">
      <c r="B161" s="19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</row>
    <row r="162" spans="2:65" x14ac:dyDescent="0.25"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</row>
    <row r="163" spans="2:65" x14ac:dyDescent="0.25"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</row>
    <row r="164" spans="2:65" x14ac:dyDescent="0.25"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</row>
    <row r="165" spans="2:65" x14ac:dyDescent="0.25"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</row>
    <row r="166" spans="2:65" x14ac:dyDescent="0.25"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</row>
    <row r="167" spans="2:65" x14ac:dyDescent="0.25"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</row>
  </sheetData>
  <conditionalFormatting sqref="J21:S30">
    <cfRule type="expression" dxfId="31" priority="37">
      <formula>AJ21</formula>
    </cfRule>
  </conditionalFormatting>
  <conditionalFormatting sqref="J35:S44">
    <cfRule type="expression" dxfId="30" priority="22" stopIfTrue="1">
      <formula>AW35</formula>
    </cfRule>
    <cfRule type="expression" dxfId="29" priority="36">
      <formula>AJ21</formula>
    </cfRule>
  </conditionalFormatting>
  <conditionalFormatting sqref="BK35:BT44">
    <cfRule type="expression" dxfId="28" priority="35">
      <formula>AJ21</formula>
    </cfRule>
  </conditionalFormatting>
  <conditionalFormatting sqref="C60:D159 AJ60:AJ159 AZ161:AZ167 AL60:AM159 G60:AH159">
    <cfRule type="expression" dxfId="27" priority="34">
      <formula>$A60</formula>
    </cfRule>
  </conditionalFormatting>
  <conditionalFormatting sqref="AO60:AO159">
    <cfRule type="expression" dxfId="26" priority="33">
      <formula>$A60</formula>
    </cfRule>
  </conditionalFormatting>
  <conditionalFormatting sqref="H7">
    <cfRule type="expression" dxfId="25" priority="32">
      <formula>$G$7="Tweedy"</formula>
    </cfRule>
  </conditionalFormatting>
  <conditionalFormatting sqref="G8:J8">
    <cfRule type="expression" dxfId="24" priority="31">
      <formula>$G$7="Tweedy"</formula>
    </cfRule>
  </conditionalFormatting>
  <conditionalFormatting sqref="AV60:AV159">
    <cfRule type="expression" dxfId="23" priority="30">
      <formula>$A60</formula>
    </cfRule>
  </conditionalFormatting>
  <conditionalFormatting sqref="AW60:AW159">
    <cfRule type="expression" dxfId="22" priority="29">
      <formula>$A60</formula>
    </cfRule>
  </conditionalFormatting>
  <conditionalFormatting sqref="AX60:AX159">
    <cfRule type="expression" dxfId="21" priority="28">
      <formula>$A60</formula>
    </cfRule>
  </conditionalFormatting>
  <conditionalFormatting sqref="AY60:AY159">
    <cfRule type="expression" dxfId="20" priority="27">
      <formula>$A60</formula>
    </cfRule>
  </conditionalFormatting>
  <conditionalFormatting sqref="AP60:AP159">
    <cfRule type="expression" dxfId="19" priority="26">
      <formula>$A60</formula>
    </cfRule>
  </conditionalFormatting>
  <conditionalFormatting sqref="AQ60:AQ159">
    <cfRule type="expression" dxfId="18" priority="25">
      <formula>$A60</formula>
    </cfRule>
  </conditionalFormatting>
  <conditionalFormatting sqref="AR60:AR159">
    <cfRule type="expression" dxfId="17" priority="24">
      <formula>$A60</formula>
    </cfRule>
  </conditionalFormatting>
  <conditionalFormatting sqref="AS60:AS159">
    <cfRule type="expression" dxfId="16" priority="23">
      <formula>$A60</formula>
    </cfRule>
  </conditionalFormatting>
  <conditionalFormatting sqref="I52:T52">
    <cfRule type="expression" dxfId="15" priority="21">
      <formula>$R$52&lt;&gt;""</formula>
    </cfRule>
  </conditionalFormatting>
  <conditionalFormatting sqref="G12:I12">
    <cfRule type="expression" dxfId="14" priority="20">
      <formula>$G$12&lt;&gt;""</formula>
    </cfRule>
  </conditionalFormatting>
  <conditionalFormatting sqref="E16:G17">
    <cfRule type="expression" dxfId="13" priority="19">
      <formula>$E$16&lt;&gt;""</formula>
    </cfRule>
  </conditionalFormatting>
  <conditionalFormatting sqref="AW51:BE51">
    <cfRule type="containsBlanks" dxfId="12" priority="38">
      <formula>LEN(TRIM(AW51))=0</formula>
    </cfRule>
  </conditionalFormatting>
  <conditionalFormatting sqref="AW52:BE52">
    <cfRule type="containsBlanks" dxfId="11" priority="17">
      <formula>LEN(TRIM(AW52))=0</formula>
    </cfRule>
  </conditionalFormatting>
  <conditionalFormatting sqref="AS48:AS52">
    <cfRule type="containsBlanks" dxfId="10" priority="8">
      <formula>LEN(TRIM(AS48))=0</formula>
    </cfRule>
  </conditionalFormatting>
  <conditionalFormatting sqref="BK51:BS51">
    <cfRule type="containsBlanks" dxfId="9" priority="14">
      <formula>LEN(TRIM(BK51))=0</formula>
    </cfRule>
  </conditionalFormatting>
  <conditionalFormatting sqref="BK52:BS52">
    <cfRule type="containsBlanks" dxfId="8" priority="13">
      <formula>LEN(TRIM(BK52))=0</formula>
    </cfRule>
  </conditionalFormatting>
  <conditionalFormatting sqref="AJ51:AR51">
    <cfRule type="containsBlanks" dxfId="7" priority="12">
      <formula>LEN(TRIM(AJ51))=0</formula>
    </cfRule>
  </conditionalFormatting>
  <conditionalFormatting sqref="AJ52:AR52">
    <cfRule type="containsBlanks" dxfId="6" priority="11">
      <formula>LEN(TRIM(AJ52))=0</formula>
    </cfRule>
  </conditionalFormatting>
  <conditionalFormatting sqref="AJ35:AS35">
    <cfRule type="containsBlanks" dxfId="5" priority="7">
      <formula>LEN(TRIM(AJ35))=0</formula>
    </cfRule>
  </conditionalFormatting>
  <conditionalFormatting sqref="AJ37:AS40">
    <cfRule type="containsBlanks" dxfId="4" priority="6">
      <formula>LEN(TRIM(AJ37))=0</formula>
    </cfRule>
  </conditionalFormatting>
  <conditionalFormatting sqref="U52:AE52">
    <cfRule type="expression" dxfId="3" priority="5">
      <formula>$U$52&lt;&gt;""</formula>
    </cfRule>
  </conditionalFormatting>
  <conditionalFormatting sqref="BF48:BF52">
    <cfRule type="containsBlanks" dxfId="2" priority="4">
      <formula>LEN(TRIM(BF48))=0</formula>
    </cfRule>
  </conditionalFormatting>
  <conditionalFormatting sqref="BT48:BT52">
    <cfRule type="containsBlanks" dxfId="1" priority="3">
      <formula>LEN(TRIM(BT48))=0</formula>
    </cfRule>
  </conditionalFormatting>
  <conditionalFormatting sqref="E60:E159">
    <cfRule type="expression" dxfId="0" priority="2">
      <formula>$A60</formula>
    </cfRule>
  </conditionalFormatting>
  <dataValidations count="8">
    <dataValidation type="whole" showInputMessage="1" showErrorMessage="1" errorTitle="Base Diagonal" error="Select on of the included diagonals other than 10. This will be used to calculated the &quot;last n&quot; average trend." promptTitle="Base Diagonal" prompt="Select on of the included diagonals other than 10. This will be used to calculated the &quot;last n&quot; average trend." sqref="G11">
      <formula1>1</formula1>
      <formula2>9</formula2>
    </dataValidation>
    <dataValidation type="whole" showInputMessage="1" showErrorMessage="1" errorTitle="Payment Period" error="Enter whole number between 3 and 10. Note that there must be at least one data point on the corresponding diagnonal of the triangle." promptTitle="Payment Period" prompt="Enter whole number between 3 and 10. Note that there must be at least one data point on the corresponding diagnonal of the triangle." sqref="E15">
      <formula1>1</formula1>
      <formula2>10</formula2>
    </dataValidation>
    <dataValidation type="list" showInputMessage="1" showErrorMessage="1" errorTitle="Boolean" error="Enter TRUE or FALSE." promptTitle="Boolean" prompt="Enter TRUE or FALSE." sqref="W21:W30 AA21:AA26 Y21:Y28 AC21:AC24 AE22 W35:AF35 Z21:Z27 AD22:AD23 X21:X29 AD21:AF21 AB21:AB25 BV76:CC78">
      <formula1>"TRUE,FALSE"</formula1>
    </dataValidation>
    <dataValidation type="whole" showInputMessage="1" showErrorMessage="1" errorTitle="Exposure Period" error="Enter whole number between 1 and 10." promptTitle="Exposure Period" prompt="Enter whole number between 1 and 10." sqref="C15">
      <formula1>1</formula1>
      <formula2>10</formula2>
    </dataValidation>
    <dataValidation type="whole" showInputMessage="1" showErrorMessage="1" errorTitle="Development Period" error="Enter whole number between 1 and 10." promptTitle="Development Period" prompt="Enter whole number between 1 and 10." sqref="D15">
      <formula1>1</formula1>
      <formula2>10</formula2>
    </dataValidation>
    <dataValidation type="list" showErrorMessage="1" errorTitle="Invalid Entry" error="Please select from the options provided." sqref="G7">
      <formula1>$A$7:$A$10</formula1>
    </dataValidation>
    <dataValidation type="decimal" operator="greaterThan" showInputMessage="1" showErrorMessage="1" errorTitle="Invalid Entry" error="Please enter the Tweedy parameter, p. Must be a positive number." promptTitle="Only for Tweedy" prompt="Please enter the Tweedy parameter, p. Must be a positive number." sqref="H7">
      <formula1>0</formula1>
    </dataValidation>
    <dataValidation type="list" showInputMessage="1" showErrorMessage="1" errorTitle="Invalid Entry" error="Please select from list provided." promptTitle="Number of Iterations" prompt="Please select from list provided." sqref="G15">
      <formula1>"100,1000,5000,10000,25000,50000"</formula1>
    </dataValidation>
  </dataValidation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4102" r:id="rId3" name="FitModelButton2">
          <controlPr defaultSize="0" autoLine="0" r:id="rId4">
            <anchor moveWithCells="1">
              <from>
                <xdr:col>67</xdr:col>
                <xdr:colOff>19050</xdr:colOff>
                <xdr:row>74</xdr:row>
                <xdr:rowOff>0</xdr:rowOff>
              </from>
              <to>
                <xdr:col>69</xdr:col>
                <xdr:colOff>19050</xdr:colOff>
                <xdr:row>76</xdr:row>
                <xdr:rowOff>9525</xdr:rowOff>
              </to>
            </anchor>
          </controlPr>
        </control>
      </mc:Choice>
      <mc:Fallback>
        <control shapeId="4102" r:id="rId3" name="FitModelButton2"/>
      </mc:Fallback>
    </mc:AlternateContent>
    <mc:AlternateContent xmlns:mc="http://schemas.openxmlformats.org/markup-compatibility/2006">
      <mc:Choice Requires="x14">
        <control shapeId="4098" r:id="rId5" name="BootstrapButton">
          <controlPr defaultSize="0" autoLine="0" r:id="rId6">
            <anchor moveWithCells="1">
              <from>
                <xdr:col>2</xdr:col>
                <xdr:colOff>9525</xdr:colOff>
                <xdr:row>5</xdr:row>
                <xdr:rowOff>9525</xdr:rowOff>
              </from>
              <to>
                <xdr:col>3</xdr:col>
                <xdr:colOff>438150</xdr:colOff>
                <xdr:row>7</xdr:row>
                <xdr:rowOff>0</xdr:rowOff>
              </to>
            </anchor>
          </controlPr>
        </control>
      </mc:Choice>
      <mc:Fallback>
        <control shapeId="4098" r:id="rId5" name="BootstrapButton"/>
      </mc:Fallback>
    </mc:AlternateContent>
    <mc:AlternateContent xmlns:mc="http://schemas.openxmlformats.org/markup-compatibility/2006">
      <mc:Choice Requires="x14">
        <control shapeId="4097" r:id="rId7" name="FitModelButton">
          <controlPr defaultSize="0" autoLine="0" r:id="rId8">
            <anchor moveWithCells="1">
              <from>
                <xdr:col>2</xdr:col>
                <xdr:colOff>9525</xdr:colOff>
                <xdr:row>2</xdr:row>
                <xdr:rowOff>0</xdr:rowOff>
              </from>
              <to>
                <xdr:col>3</xdr:col>
                <xdr:colOff>466725</xdr:colOff>
                <xdr:row>4</xdr:row>
                <xdr:rowOff>0</xdr:rowOff>
              </to>
            </anchor>
          </controlPr>
        </control>
      </mc:Choice>
      <mc:Fallback>
        <control shapeId="4097" r:id="rId7" name="FitModelButton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221</vt:i4>
      </vt:variant>
    </vt:vector>
  </HeadingPairs>
  <TitlesOfParts>
    <vt:vector size="226" baseType="lpstr">
      <vt:lpstr>Input</vt:lpstr>
      <vt:lpstr>Each Exp &amp; Dev</vt:lpstr>
      <vt:lpstr>Trend Exp &amp; Dev</vt:lpstr>
      <vt:lpstr>Each Exp &amp; Dev &amp; Pay</vt:lpstr>
      <vt:lpstr>Trend Exp &amp; Dev &amp; Pay</vt:lpstr>
      <vt:lpstr>'Each Exp &amp; Dev'!AvgPrjctRes_TopLeft</vt:lpstr>
      <vt:lpstr>'Each Exp &amp; Dev &amp; Pay'!AvgPrjctRes_TopLeft</vt:lpstr>
      <vt:lpstr>'Trend Exp &amp; Dev'!AvgPrjctRes_TopLeft</vt:lpstr>
      <vt:lpstr>'Trend Exp &amp; Dev &amp; Pay'!AvgPrjctRes_TopLeft</vt:lpstr>
      <vt:lpstr>'Each Exp &amp; Dev'!AvgResmpl_TopLeft</vt:lpstr>
      <vt:lpstr>'Each Exp &amp; Dev &amp; Pay'!AvgResmpl_TopLeft</vt:lpstr>
      <vt:lpstr>'Trend Exp &amp; Dev'!AvgResmpl_TopLeft</vt:lpstr>
      <vt:lpstr>'Trend Exp &amp; Dev &amp; Pay'!AvgResmpl_TopLeft</vt:lpstr>
      <vt:lpstr>'Each Exp &amp; Dev'!AvgSimRes_TopLeft</vt:lpstr>
      <vt:lpstr>'Each Exp &amp; Dev &amp; Pay'!AvgSimRes_TopLeft</vt:lpstr>
      <vt:lpstr>'Trend Exp &amp; Dev'!AvgSimRes_TopLeft</vt:lpstr>
      <vt:lpstr>'Trend Exp &amp; Dev &amp; Pay'!AvgSimRes_TopLeft</vt:lpstr>
      <vt:lpstr>'Each Exp &amp; Dev &amp; Pay'!BaseDiagonal</vt:lpstr>
      <vt:lpstr>'Trend Exp &amp; Dev &amp; Pay'!BaseDiagonal</vt:lpstr>
      <vt:lpstr>'Each Exp &amp; Dev &amp; Pay'!CellsRequiringExtendedParameters</vt:lpstr>
      <vt:lpstr>'Trend Exp &amp; Dev'!CellsRequiringExtendedParameters</vt:lpstr>
      <vt:lpstr>'Trend Exp &amp; Dev &amp; Pay'!CellsRequiringExtendedParameters</vt:lpstr>
      <vt:lpstr>'Each Exp &amp; Dev'!Charts_TopLeft</vt:lpstr>
      <vt:lpstr>'Each Exp &amp; Dev &amp; Pay'!Charts_TopLeft</vt:lpstr>
      <vt:lpstr>'Trend Exp &amp; Dev'!Charts_TopLeft</vt:lpstr>
      <vt:lpstr>'Trend Exp &amp; Dev &amp; Pay'!Charts_TopLeft</vt:lpstr>
      <vt:lpstr>'Each Exp &amp; Dev'!CleanData</vt:lpstr>
      <vt:lpstr>'Each Exp &amp; Dev &amp; Pay'!CleanData</vt:lpstr>
      <vt:lpstr>Input!CleanData</vt:lpstr>
      <vt:lpstr>'Trend Exp &amp; Dev'!CleanData</vt:lpstr>
      <vt:lpstr>'Trend Exp &amp; Dev &amp; Pay'!CleanData</vt:lpstr>
      <vt:lpstr>'Trend Exp &amp; Dev'!DevParEnd</vt:lpstr>
      <vt:lpstr>'Trend Exp &amp; Dev &amp; Pay'!DevParEnd</vt:lpstr>
      <vt:lpstr>'Trend Exp &amp; Dev'!DevParStart</vt:lpstr>
      <vt:lpstr>'Trend Exp &amp; Dev &amp; Pay'!DevParStart</vt:lpstr>
      <vt:lpstr>'Each Exp &amp; Dev &amp; Pay'!DiagHasData</vt:lpstr>
      <vt:lpstr>'Trend Exp &amp; Dev &amp; Pay'!DiagHasData</vt:lpstr>
      <vt:lpstr>'Each Exp &amp; Dev &amp; Pay'!ExpandedModelMatrix</vt:lpstr>
      <vt:lpstr>'Each Exp &amp; Dev &amp; Pay'!ExpandedParameters</vt:lpstr>
      <vt:lpstr>'Each Exp &amp; Dev'!ExpandedParsFuture_TopLeft</vt:lpstr>
      <vt:lpstr>'Each Exp &amp; Dev &amp; Pay'!ExpandedParsFuture_TopLeft</vt:lpstr>
      <vt:lpstr>'Trend Exp &amp; Dev &amp; Pay'!ExpandedParsFuture_TopLeft</vt:lpstr>
      <vt:lpstr>'Each Exp &amp; Dev'!ExpandedParsPast_TopLeft</vt:lpstr>
      <vt:lpstr>'Each Exp &amp; Dev &amp; Pay'!ExpandedParsPast_TopLeft</vt:lpstr>
      <vt:lpstr>'Trend Exp &amp; Dev &amp; Pay'!ExpandedParsPast_TopLeft</vt:lpstr>
      <vt:lpstr>'Trend Exp &amp; Dev'!ExpParEnd</vt:lpstr>
      <vt:lpstr>'Trend Exp &amp; Dev &amp; Pay'!ExpParEnd</vt:lpstr>
      <vt:lpstr>'Trend Exp &amp; Dev'!ExpParStart</vt:lpstr>
      <vt:lpstr>'Trend Exp &amp; Dev &amp; Pay'!ExpParStart</vt:lpstr>
      <vt:lpstr>'Each Exp &amp; Dev'!ExptModeled_TopLeft</vt:lpstr>
      <vt:lpstr>'Each Exp &amp; Dev &amp; Pay'!ExptModeled_TopLeft</vt:lpstr>
      <vt:lpstr>'Trend Exp &amp; Dev'!ExptModeled_TopLeft</vt:lpstr>
      <vt:lpstr>'Trend Exp &amp; Dev &amp; Pay'!ExptModeled_TopLeft</vt:lpstr>
      <vt:lpstr>'Each Exp &amp; Dev'!ExptRes_TopLeft</vt:lpstr>
      <vt:lpstr>'Each Exp &amp; Dev &amp; Pay'!ExptRes_TopLeft</vt:lpstr>
      <vt:lpstr>'Trend Exp &amp; Dev'!ExptRes_TopLeft</vt:lpstr>
      <vt:lpstr>'Trend Exp &amp; Dev &amp; Pay'!ExptRes_TopLeft</vt:lpstr>
      <vt:lpstr>'Each Exp &amp; Dev'!GetCol_Extrapolated</vt:lpstr>
      <vt:lpstr>'Each Exp &amp; Dev &amp; Pay'!GetCol_Extrapolated</vt:lpstr>
      <vt:lpstr>'Trend Exp &amp; Dev'!GetCol_Extrapolated</vt:lpstr>
      <vt:lpstr>'Trend Exp &amp; Dev &amp; Pay'!GetCol_Extrapolated</vt:lpstr>
      <vt:lpstr>'Each Exp &amp; Dev'!GetCol_Included</vt:lpstr>
      <vt:lpstr>'Each Exp &amp; Dev &amp; Pay'!GetCol_Included</vt:lpstr>
      <vt:lpstr>'Trend Exp &amp; Dev'!GetCol_Included</vt:lpstr>
      <vt:lpstr>'Trend Exp &amp; Dev &amp; Pay'!GetCol_Included</vt:lpstr>
      <vt:lpstr>'Each Exp &amp; Dev'!GetRow_Extrapolated</vt:lpstr>
      <vt:lpstr>'Each Exp &amp; Dev &amp; Pay'!GetRow_Extrapolated</vt:lpstr>
      <vt:lpstr>'Trend Exp &amp; Dev'!GetRow_Extrapolated</vt:lpstr>
      <vt:lpstr>'Trend Exp &amp; Dev &amp; Pay'!GetRow_Extrapolated</vt:lpstr>
      <vt:lpstr>'Each Exp &amp; Dev'!GetRow_Included</vt:lpstr>
      <vt:lpstr>'Each Exp &amp; Dev &amp; Pay'!GetRow_Included</vt:lpstr>
      <vt:lpstr>'Trend Exp &amp; Dev'!GetRow_Included</vt:lpstr>
      <vt:lpstr>'Trend Exp &amp; Dev &amp; Pay'!GetRow_Included</vt:lpstr>
      <vt:lpstr>'Each Exp &amp; Dev'!H_TopLeft</vt:lpstr>
      <vt:lpstr>'Each Exp &amp; Dev &amp; Pay'!H_TopLeft</vt:lpstr>
      <vt:lpstr>'Trend Exp &amp; Dev'!H_TopLeft</vt:lpstr>
      <vt:lpstr>'Trend Exp &amp; Dev &amp; Pay'!H_TopLeft</vt:lpstr>
      <vt:lpstr>Input!HasValidInput</vt:lpstr>
      <vt:lpstr>Input!IncFromCumInput</vt:lpstr>
      <vt:lpstr>'Each Exp &amp; Dev'!IncludedDataPoints</vt:lpstr>
      <vt:lpstr>'Each Exp &amp; Dev &amp; Pay'!IncludedDataPoints</vt:lpstr>
      <vt:lpstr>'Trend Exp &amp; Dev'!IncludedDataPoints</vt:lpstr>
      <vt:lpstr>'Trend Exp &amp; Dev &amp; Pay'!IncludedDataPoints</vt:lpstr>
      <vt:lpstr>Input!InTriangle</vt:lpstr>
      <vt:lpstr>'Each Exp &amp; Dev'!LookupAll</vt:lpstr>
      <vt:lpstr>'Each Exp &amp; Dev &amp; Pay'!LookupAll</vt:lpstr>
      <vt:lpstr>'Trend Exp &amp; Dev'!LookupAll</vt:lpstr>
      <vt:lpstr>'Trend Exp &amp; Dev &amp; Pay'!LookupAll</vt:lpstr>
      <vt:lpstr>'Each Exp &amp; Dev'!LookupExtrapolatedCells</vt:lpstr>
      <vt:lpstr>'Each Exp &amp; Dev &amp; Pay'!LookupExtrapolatedCells</vt:lpstr>
      <vt:lpstr>'Trend Exp &amp; Dev'!LookupExtrapolatedCells</vt:lpstr>
      <vt:lpstr>'Trend Exp &amp; Dev &amp; Pay'!LookupExtrapolatedCells</vt:lpstr>
      <vt:lpstr>'Each Exp &amp; Dev'!LookupExtrapolatedShifted</vt:lpstr>
      <vt:lpstr>'Each Exp &amp; Dev &amp; Pay'!LookupExtrapolatedShifted</vt:lpstr>
      <vt:lpstr>'Trend Exp &amp; Dev'!LookupExtrapolatedShifted</vt:lpstr>
      <vt:lpstr>'Trend Exp &amp; Dev &amp; Pay'!LookupExtrapolatedShifted</vt:lpstr>
      <vt:lpstr>'Each Exp &amp; Dev'!LookupIncludedCells</vt:lpstr>
      <vt:lpstr>'Each Exp &amp; Dev &amp; Pay'!LookupIncludedCells</vt:lpstr>
      <vt:lpstr>'Trend Exp &amp; Dev'!LookupIncludedCells</vt:lpstr>
      <vt:lpstr>'Trend Exp &amp; Dev &amp; Pay'!LookupIncludedCells</vt:lpstr>
      <vt:lpstr>'Each Exp &amp; Dev'!LookupIncludedShifted</vt:lpstr>
      <vt:lpstr>'Each Exp &amp; Dev &amp; Pay'!LookupIncludedShifted</vt:lpstr>
      <vt:lpstr>'Trend Exp &amp; Dev'!LookupIncludedShifted</vt:lpstr>
      <vt:lpstr>'Trend Exp &amp; Dev &amp; Pay'!LookupIncludedShifted</vt:lpstr>
      <vt:lpstr>'Trend Exp &amp; Dev'!MapDiagsToDevPeriod</vt:lpstr>
      <vt:lpstr>'Trend Exp &amp; Dev &amp; Pay'!MapDiagsToDevPeriod</vt:lpstr>
      <vt:lpstr>'Trend Exp &amp; Dev'!MapDiagsToExpPeriod</vt:lpstr>
      <vt:lpstr>'Trend Exp &amp; Dev &amp; Pay'!MapDiagsToExpPeriod</vt:lpstr>
      <vt:lpstr>'Trend Exp &amp; Dev &amp; Pay'!MapDiagsToPayPeriodPars</vt:lpstr>
      <vt:lpstr>'Each Exp &amp; Dev'!ModeledValues</vt:lpstr>
      <vt:lpstr>'Each Exp &amp; Dev &amp; Pay'!ModeledValues</vt:lpstr>
      <vt:lpstr>'Trend Exp &amp; Dev'!ModeledValues</vt:lpstr>
      <vt:lpstr>'Trend Exp &amp; Dev &amp; Pay'!ModeledValues</vt:lpstr>
      <vt:lpstr>'Each Exp &amp; Dev'!ModelMatrix</vt:lpstr>
      <vt:lpstr>'Each Exp &amp; Dev'!NumBootstrapIterations</vt:lpstr>
      <vt:lpstr>'Each Exp &amp; Dev &amp; Pay'!NumBootstrapIterations</vt:lpstr>
      <vt:lpstr>'Trend Exp &amp; Dev'!NumBootstrapIterations</vt:lpstr>
      <vt:lpstr>'Trend Exp &amp; Dev &amp; Pay'!NumBootstrapIterations</vt:lpstr>
      <vt:lpstr>'Each Exp &amp; Dev'!NumCellsIncluded</vt:lpstr>
      <vt:lpstr>'Each Exp &amp; Dev &amp; Pay'!NumCellsIncluded</vt:lpstr>
      <vt:lpstr>'Trend Exp &amp; Dev'!NumCellsIncluded</vt:lpstr>
      <vt:lpstr>'Trend Exp &amp; Dev &amp; Pay'!NumCellsIncluded</vt:lpstr>
      <vt:lpstr>'Trend Exp &amp; Dev'!NumDevPars</vt:lpstr>
      <vt:lpstr>'Trend Exp &amp; Dev &amp; Pay'!NumDevPars</vt:lpstr>
      <vt:lpstr>'Each Exp &amp; Dev &amp; Pay'!NumDiagonals</vt:lpstr>
      <vt:lpstr>'Each Exp &amp; Dev'!NumExpandedParsFuture</vt:lpstr>
      <vt:lpstr>'Each Exp &amp; Dev &amp; Pay'!NumExpandedParsFuture</vt:lpstr>
      <vt:lpstr>'Trend Exp &amp; Dev'!NumExpandedParsFuture</vt:lpstr>
      <vt:lpstr>'Trend Exp &amp; Dev &amp; Pay'!NumExpandedParsFuture</vt:lpstr>
      <vt:lpstr>'Each Exp &amp; Dev'!NumExpandedParsPast</vt:lpstr>
      <vt:lpstr>'Each Exp &amp; Dev &amp; Pay'!NumExpandedParsPast</vt:lpstr>
      <vt:lpstr>'Trend Exp &amp; Dev'!NumExpandedParsPast</vt:lpstr>
      <vt:lpstr>'Trend Exp &amp; Dev &amp; Pay'!NumExpandedParsPast</vt:lpstr>
      <vt:lpstr>'Trend Exp &amp; Dev'!NumExpPars</vt:lpstr>
      <vt:lpstr>'Trend Exp &amp; Dev &amp; Pay'!NumExpPars</vt:lpstr>
      <vt:lpstr>'Each Exp &amp; Dev'!NumPars</vt:lpstr>
      <vt:lpstr>'Each Exp &amp; Dev &amp; Pay'!NumPars</vt:lpstr>
      <vt:lpstr>'Trend Exp &amp; Dev'!NumPars</vt:lpstr>
      <vt:lpstr>'Trend Exp &amp; Dev &amp; Pay'!NumPars</vt:lpstr>
      <vt:lpstr>'Trend Exp &amp; Dev &amp; Pay'!NumPayPars</vt:lpstr>
      <vt:lpstr>'Trend Exp &amp; Dev &amp; Pay'!NumPayParsIncluded</vt:lpstr>
      <vt:lpstr>'Each Exp &amp; Dev'!NumResiduals</vt:lpstr>
      <vt:lpstr>'Each Exp &amp; Dev &amp; Pay'!NumResiduals</vt:lpstr>
      <vt:lpstr>'Trend Exp &amp; Dev'!NumResiduals</vt:lpstr>
      <vt:lpstr>'Trend Exp &amp; Dev &amp; Pay'!NumResiduals</vt:lpstr>
      <vt:lpstr>'Each Exp &amp; Dev'!OverrideCells</vt:lpstr>
      <vt:lpstr>'Each Exp &amp; Dev &amp; Pay'!OverrideCells</vt:lpstr>
      <vt:lpstr>'Trend Exp &amp; Dev'!OverrideCells</vt:lpstr>
      <vt:lpstr>'Trend Exp &amp; Dev &amp; Pay'!OverrideCells</vt:lpstr>
      <vt:lpstr>'Each Exp &amp; Dev'!OverrideDiagonals</vt:lpstr>
      <vt:lpstr>'Each Exp &amp; Dev &amp; Pay'!OverrideDiagonals</vt:lpstr>
      <vt:lpstr>'Trend Exp &amp; Dev'!OverrideDiagonals</vt:lpstr>
      <vt:lpstr>'Trend Exp &amp; Dev &amp; Pay'!OverrideDiagonals</vt:lpstr>
      <vt:lpstr>'Each Exp &amp; Dev'!Par_Dispersion</vt:lpstr>
      <vt:lpstr>'Each Exp &amp; Dev &amp; Pay'!Par_Dispersion</vt:lpstr>
      <vt:lpstr>'Trend Exp &amp; Dev'!Par_Dispersion</vt:lpstr>
      <vt:lpstr>'Trend Exp &amp; Dev &amp; Pay'!Par_Dispersion</vt:lpstr>
      <vt:lpstr>'Each Exp &amp; Dev'!Par_TopLeft</vt:lpstr>
      <vt:lpstr>'Each Exp &amp; Dev &amp; Pay'!Par_TopLeft</vt:lpstr>
      <vt:lpstr>'Trend Exp &amp; Dev'!Par_TopLeft</vt:lpstr>
      <vt:lpstr>'Trend Exp &amp; Dev &amp; Pay'!Par_TopLeft</vt:lpstr>
      <vt:lpstr>'Each Exp &amp; Dev'!Parameters</vt:lpstr>
      <vt:lpstr>'Each Exp &amp; Dev'!ParNames_TopLeft</vt:lpstr>
      <vt:lpstr>'Each Exp &amp; Dev &amp; Pay'!ParNames_TopLeft</vt:lpstr>
      <vt:lpstr>'Trend Exp &amp; Dev'!ParNames_TopLeft</vt:lpstr>
      <vt:lpstr>'Trend Exp &amp; Dev &amp; Pay'!ParNames_TopLeft</vt:lpstr>
      <vt:lpstr>'Trend Exp &amp; Dev &amp; Pay'!PayParEnd</vt:lpstr>
      <vt:lpstr>'Trend Exp &amp; Dev &amp; Pay'!PayParHasData</vt:lpstr>
      <vt:lpstr>'Trend Exp &amp; Dev &amp; Pay'!PayParStart</vt:lpstr>
      <vt:lpstr>'Each Exp &amp; Dev &amp; Pay'!PayPeriodsIncluded</vt:lpstr>
      <vt:lpstr>'Trend Exp &amp; Dev &amp; Pay'!PayPeriodsIncluded</vt:lpstr>
      <vt:lpstr>Input!RawCumInput</vt:lpstr>
      <vt:lpstr>Input!RawCumShifted</vt:lpstr>
      <vt:lpstr>Input!RawIncInput</vt:lpstr>
      <vt:lpstr>'Each Exp &amp; Dev'!RefDev</vt:lpstr>
      <vt:lpstr>'Each Exp &amp; Dev &amp; Pay'!RefDev</vt:lpstr>
      <vt:lpstr>'Trend Exp &amp; Dev'!RefDev</vt:lpstr>
      <vt:lpstr>'Trend Exp &amp; Dev &amp; Pay'!RefDev</vt:lpstr>
      <vt:lpstr>'Each Exp &amp; Dev'!RefExp</vt:lpstr>
      <vt:lpstr>'Each Exp &amp; Dev &amp; Pay'!RefExp</vt:lpstr>
      <vt:lpstr>'Trend Exp &amp; Dev'!RefExp</vt:lpstr>
      <vt:lpstr>'Trend Exp &amp; Dev &amp; Pay'!RefExp</vt:lpstr>
      <vt:lpstr>'Each Exp &amp; Dev &amp; Pay'!RefPay</vt:lpstr>
      <vt:lpstr>'Trend Exp &amp; Dev'!RefPay</vt:lpstr>
      <vt:lpstr>'Trend Exp &amp; Dev &amp; Pay'!RefPay</vt:lpstr>
      <vt:lpstr>'Each Exp &amp; Dev'!StdError_TopLeft</vt:lpstr>
      <vt:lpstr>'Each Exp &amp; Dev &amp; Pay'!StdError_TopLeft</vt:lpstr>
      <vt:lpstr>'Trend Exp &amp; Dev'!StdError_TopLeft</vt:lpstr>
      <vt:lpstr>'Trend Exp &amp; Dev &amp; Pay'!StdError_TopLeft</vt:lpstr>
      <vt:lpstr>'Each Exp &amp; Dev'!StdPrjct_TopLeft</vt:lpstr>
      <vt:lpstr>'Each Exp &amp; Dev &amp; Pay'!StdPrjct_TopLeft</vt:lpstr>
      <vt:lpstr>'Trend Exp &amp; Dev'!StdPrjct_TopLeft</vt:lpstr>
      <vt:lpstr>'Trend Exp &amp; Dev &amp; Pay'!StdPrjct_TopLeft</vt:lpstr>
      <vt:lpstr>'Each Exp &amp; Dev'!StdResmpl_TopLeft</vt:lpstr>
      <vt:lpstr>'Each Exp &amp; Dev &amp; Pay'!StdResmpl_TopLeft</vt:lpstr>
      <vt:lpstr>'Trend Exp &amp; Dev'!StdResmpl_TopLeft</vt:lpstr>
      <vt:lpstr>'Trend Exp &amp; Dev &amp; Pay'!StdResmpl_TopLeft</vt:lpstr>
      <vt:lpstr>'Each Exp &amp; Dev'!StdSim_TopLeft</vt:lpstr>
      <vt:lpstr>'Each Exp &amp; Dev &amp; Pay'!StdSim_TopLeft</vt:lpstr>
      <vt:lpstr>'Trend Exp &amp; Dev'!StdSim_TopLeft</vt:lpstr>
      <vt:lpstr>'Trend Exp &amp; Dev &amp; Pay'!StdSim_TopLeft</vt:lpstr>
      <vt:lpstr>'Each Exp &amp; Dev'!ThisRow</vt:lpstr>
      <vt:lpstr>'Each Exp &amp; Dev &amp; Pay'!ThisRow</vt:lpstr>
      <vt:lpstr>'Trend Exp &amp; Dev'!ThisRow</vt:lpstr>
      <vt:lpstr>'Trend Exp &amp; Dev &amp; Pay'!ThisRow</vt:lpstr>
      <vt:lpstr>'Each Exp &amp; Dev'!TriIdx_TopLeft</vt:lpstr>
      <vt:lpstr>'Each Exp &amp; Dev &amp; Pay'!TriIdx_TopLeft</vt:lpstr>
      <vt:lpstr>'Trend Exp &amp; Dev'!TriIdx_TopLeft</vt:lpstr>
      <vt:lpstr>'Trend Exp &amp; Dev &amp; Pay'!TriIdx_TopLeft</vt:lpstr>
      <vt:lpstr>'Each Exp &amp; Dev'!TweedyP</vt:lpstr>
      <vt:lpstr>'Each Exp &amp; Dev &amp; Pay'!TweedyP</vt:lpstr>
      <vt:lpstr>'Trend Exp &amp; Dev'!TweedyP</vt:lpstr>
      <vt:lpstr>'Trend Exp &amp; Dev &amp; Pay'!TweedyP</vt:lpstr>
      <vt:lpstr>Input!UsingIncInput</vt:lpstr>
      <vt:lpstr>'Each Exp &amp; Dev'!VarianceFunction</vt:lpstr>
      <vt:lpstr>'Each Exp &amp; Dev &amp; Pay'!VarianceFunction</vt:lpstr>
      <vt:lpstr>'Trend Exp &amp; Dev'!VarianceFunction</vt:lpstr>
      <vt:lpstr>'Trend Exp &amp; Dev &amp; Pay'!VarianceFunction</vt:lpstr>
      <vt:lpstr>'Each Exp &amp; Dev'!X_TopLeft</vt:lpstr>
      <vt:lpstr>'Each Exp &amp; Dev &amp; Pay'!X_TopLeft</vt:lpstr>
      <vt:lpstr>'Trend Exp &amp; Dev'!X_TopLeft</vt:lpstr>
      <vt:lpstr>'Trend Exp &amp; Dev &amp; Pay'!X_TopLeft</vt:lpstr>
      <vt:lpstr>'Each Exp &amp; Dev'!Y_TopLeft</vt:lpstr>
      <vt:lpstr>'Each Exp &amp; Dev &amp; Pay'!Y_TopLeft</vt:lpstr>
      <vt:lpstr>'Trend Exp &amp; Dev'!Y_TopLeft</vt:lpstr>
      <vt:lpstr>'Trend Exp &amp; Dev &amp; Pay'!Y_TopLeft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Hartl</dc:creator>
  <dc:description>(c) Spreadsheet design and VBA code copy righted by Thomas Hartl 2013</dc:description>
  <cp:lastModifiedBy>Thomas Hartl</cp:lastModifiedBy>
  <dcterms:created xsi:type="dcterms:W3CDTF">2013-05-21T12:54:49Z</dcterms:created>
  <dcterms:modified xsi:type="dcterms:W3CDTF">2013-09-11T03:14:57Z</dcterms:modified>
</cp:coreProperties>
</file>