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20" yWindow="120" windowWidth="15180" windowHeight="8835" activeTab="0"/>
  </bookViews>
  <sheets>
    <sheet name="Selections" sheetId="1" r:id="rId1"/>
    <sheet name="Graph" sheetId="2" r:id="rId2"/>
    <sheet name="Results" sheetId="3" state="hidden" r:id="rId3"/>
    <sheet name="Line C_Selection 1" sheetId="4" state="hidden" r:id="rId4"/>
    <sheet name="Line C_Selection 2" sheetId="5" state="hidden" r:id="rId5"/>
    <sheet name="Line C_Selection 3" sheetId="6" state="hidden" r:id="rId6"/>
    <sheet name="Line C_Selection 4" sheetId="7" state="hidden" r:id="rId7"/>
  </sheets>
  <definedNames>
    <definedName name="_xlnm.Print_Area" localSheetId="1">'Graph'!$A$1:$O$31</definedName>
    <definedName name="_xlnm.Print_Area" localSheetId="3">'Line C_Selection 1'!$BE$2:$BM$17</definedName>
    <definedName name="_xlnm.Print_Area" localSheetId="4">'Line C_Selection 2'!$BE$2:$BM$17</definedName>
    <definedName name="_xlnm.Print_Area" localSheetId="5">'Line C_Selection 3'!$BE$2:$BM$17</definedName>
    <definedName name="_xlnm.Print_Area" localSheetId="6">'Line C_Selection 4'!$BE$2:$BM$17</definedName>
  </definedNames>
  <calcPr fullCalcOnLoad="1"/>
</workbook>
</file>

<file path=xl/sharedStrings.xml><?xml version="1.0" encoding="utf-8"?>
<sst xmlns="http://schemas.openxmlformats.org/spreadsheetml/2006/main" count="447" uniqueCount="64">
  <si>
    <t>Incurred LDF Method</t>
  </si>
  <si>
    <t>Paid LDF Method</t>
  </si>
  <si>
    <t>Incurred BF Method</t>
  </si>
  <si>
    <t>Paid BF Method</t>
  </si>
  <si>
    <t>Indicated Ultimates</t>
  </si>
  <si>
    <t>Incurred</t>
  </si>
  <si>
    <t>Paid</t>
  </si>
  <si>
    <t>Selected</t>
  </si>
  <si>
    <t>Indicated</t>
  </si>
  <si>
    <t>LDF</t>
  </si>
  <si>
    <t>BF</t>
  </si>
  <si>
    <t>Ultimate</t>
  </si>
  <si>
    <t>Reserve</t>
  </si>
  <si>
    <t>IBNR</t>
  </si>
  <si>
    <t>Loss Ratio</t>
  </si>
  <si>
    <t>Accident</t>
  </si>
  <si>
    <t>Incurred Losses ($000) at Accident Period Maturity in Months</t>
  </si>
  <si>
    <t>Loss (000)</t>
  </si>
  <si>
    <t>Age to Ult</t>
  </si>
  <si>
    <t>Earned</t>
  </si>
  <si>
    <t>Expected</t>
  </si>
  <si>
    <t>Year</t>
  </si>
  <si>
    <t>Premium</t>
  </si>
  <si>
    <t>ELR</t>
  </si>
  <si>
    <t>Losses</t>
  </si>
  <si>
    <t>Factor</t>
  </si>
  <si>
    <t>Total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</si>
  <si>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</si>
  <si>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</si>
  <si>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</si>
  <si>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</si>
  <si>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</si>
  <si>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</si>
  <si>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</si>
  <si>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</si>
  <si>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</si>
  <si>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</si>
  <si>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Paid LDFs</t>
  </si>
  <si>
    <t>Incurred LDFs</t>
  </si>
  <si>
    <t>AY</t>
  </si>
  <si>
    <t>Selection 1</t>
  </si>
  <si>
    <t>Selection 4</t>
  </si>
  <si>
    <t>Selection 3</t>
  </si>
  <si>
    <t>Selection 2</t>
  </si>
  <si>
    <t>at 12/31/02</t>
  </si>
  <si>
    <t>Average</t>
  </si>
  <si>
    <t>Surplus</t>
  </si>
  <si>
    <t>Indication</t>
  </si>
  <si>
    <t>Indication - Avg</t>
  </si>
  <si>
    <t>Indication / Surplus</t>
  </si>
  <si>
    <t xml:space="preserve">High Estimate  </t>
  </si>
  <si>
    <t xml:space="preserve">Midpoint  </t>
  </si>
  <si>
    <t xml:space="preserve">Average  </t>
  </si>
  <si>
    <t xml:space="preserve">Median  </t>
  </si>
  <si>
    <t xml:space="preserve">Low Estimate  </t>
  </si>
  <si>
    <t xml:space="preserve"> = High Estimate - Low Estimate</t>
  </si>
  <si>
    <t xml:space="preserve"> = Surplus</t>
  </si>
  <si>
    <t xml:space="preserve"> = Range as percent of surplus</t>
  </si>
  <si>
    <t>GO TO THE GRAPH TAB TO SEE RESULTS</t>
  </si>
  <si>
    <t>OF LDFs</t>
  </si>
  <si>
    <t>AND ELRs</t>
  </si>
  <si>
    <t>PICK FOUR SETS</t>
  </si>
  <si>
    <t>Line C:</t>
  </si>
  <si>
    <t>YOU SET THE RESERVE FOR LINE C  (Example 3)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</si>
</sst>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2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7.5"/>
      <name val="Arial"/>
      <family val="0"/>
    </font>
    <font>
      <sz val="18.5"/>
      <name val="Arial"/>
      <family val="0"/>
    </font>
    <font>
      <b/>
      <sz val="21"/>
      <name val="Arial"/>
      <family val="0"/>
    </font>
    <font>
      <sz val="10"/>
      <color indexed="10"/>
      <name val="Arial"/>
      <family val="2"/>
    </font>
    <font>
      <sz val="24"/>
      <color indexed="13"/>
      <name val="Arial"/>
      <family val="2"/>
    </font>
    <font>
      <sz val="12"/>
      <color indexed="13"/>
      <name val="Helv"/>
      <family val="0"/>
    </font>
    <font>
      <sz val="16"/>
      <color indexed="13"/>
      <name val="Helv"/>
      <family val="0"/>
    </font>
    <font>
      <b/>
      <sz val="14"/>
      <color indexed="13"/>
      <name val="Helv"/>
      <family val="0"/>
    </font>
    <font>
      <b/>
      <sz val="16"/>
      <color indexed="13"/>
      <name val="Helv"/>
      <family val="0"/>
    </font>
    <font>
      <sz val="14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5" fillId="0" borderId="0" applyProtection="0">
      <alignment/>
    </xf>
    <xf numFmtId="0" fontId="4" fillId="0" borderId="0">
      <alignment/>
      <protection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1">
    <xf numFmtId="164" fontId="0" fillId="0" borderId="0" xfId="0" applyAlignment="1">
      <alignment/>
    </xf>
    <xf numFmtId="0" fontId="5" fillId="0" borderId="0" xfId="24">
      <alignment/>
    </xf>
    <xf numFmtId="194" fontId="5" fillId="0" borderId="0" xfId="17" applyNumberFormat="1" applyAlignment="1">
      <alignment horizontal="center"/>
    </xf>
    <xf numFmtId="0" fontId="6" fillId="0" borderId="0" xfId="24" applyFont="1">
      <alignment/>
    </xf>
    <xf numFmtId="0" fontId="7" fillId="0" borderId="0" xfId="24" applyFont="1">
      <alignment/>
    </xf>
    <xf numFmtId="0" fontId="5" fillId="0" borderId="1" xfId="24" applyBorder="1">
      <alignment/>
    </xf>
    <xf numFmtId="0" fontId="5" fillId="0" borderId="0" xfId="24" applyAlignment="1">
      <alignment horizontal="center"/>
    </xf>
    <xf numFmtId="0" fontId="4" fillId="0" borderId="0" xfId="24" applyFont="1" applyAlignment="1">
      <alignment horizontal="center"/>
    </xf>
    <xf numFmtId="0" fontId="4" fillId="0" borderId="0" xfId="24" applyFont="1">
      <alignment/>
    </xf>
    <xf numFmtId="0" fontId="5" fillId="0" borderId="1" xfId="24" applyBorder="1" applyAlignment="1">
      <alignment horizontal="center"/>
    </xf>
    <xf numFmtId="38" fontId="5" fillId="0" borderId="0" xfId="24" applyNumberFormat="1">
      <alignment/>
    </xf>
    <xf numFmtId="165" fontId="5" fillId="0" borderId="0" xfId="27" applyAlignment="1">
      <alignment/>
    </xf>
    <xf numFmtId="0" fontId="4" fillId="0" borderId="1" xfId="24" applyFont="1" applyBorder="1" applyAlignment="1">
      <alignment horizontal="center"/>
    </xf>
    <xf numFmtId="0" fontId="5" fillId="0" borderId="0" xfId="24" applyBorder="1" applyAlignment="1">
      <alignment horizontal="center"/>
    </xf>
    <xf numFmtId="38" fontId="4" fillId="0" borderId="0" xfId="17" applyFont="1" applyAlignment="1">
      <alignment/>
    </xf>
    <xf numFmtId="38" fontId="5" fillId="0" borderId="0" xfId="17" applyAlignment="1">
      <alignment horizontal="center"/>
    </xf>
    <xf numFmtId="192" fontId="5" fillId="0" borderId="0" xfId="17" applyNumberFormat="1" applyAlignment="1">
      <alignment horizontal="center"/>
    </xf>
    <xf numFmtId="38" fontId="5" fillId="0" borderId="0" xfId="17" applyAlignment="1">
      <alignment/>
    </xf>
    <xf numFmtId="165" fontId="5" fillId="0" borderId="2" xfId="27" applyBorder="1" applyAlignment="1">
      <alignment horizontal="center"/>
    </xf>
    <xf numFmtId="38" fontId="5" fillId="0" borderId="0" xfId="17" applyNumberFormat="1" applyAlignment="1">
      <alignment horizontal="center"/>
    </xf>
    <xf numFmtId="165" fontId="5" fillId="0" borderId="3" xfId="27" applyBorder="1" applyAlignment="1">
      <alignment horizontal="center"/>
    </xf>
    <xf numFmtId="192" fontId="4" fillId="0" borderId="0" xfId="17" applyNumberFormat="1" applyFont="1" applyAlignment="1">
      <alignment horizontal="center"/>
    </xf>
    <xf numFmtId="165" fontId="5" fillId="0" borderId="4" xfId="27" applyBorder="1" applyAlignment="1">
      <alignment horizontal="center"/>
    </xf>
    <xf numFmtId="38" fontId="4" fillId="0" borderId="0" xfId="17" applyFont="1" applyAlignment="1">
      <alignment horizontal="center"/>
    </xf>
    <xf numFmtId="38" fontId="5" fillId="0" borderId="0" xfId="24" applyNumberFormat="1" applyAlignment="1">
      <alignment horizontal="center"/>
    </xf>
    <xf numFmtId="192" fontId="5" fillId="0" borderId="0" xfId="17" applyNumberFormat="1" applyBorder="1" applyAlignment="1">
      <alignment/>
    </xf>
    <xf numFmtId="194" fontId="4" fillId="0" borderId="0" xfId="17" applyNumberFormat="1" applyFont="1" applyAlignment="1">
      <alignment horizontal="center"/>
    </xf>
    <xf numFmtId="0" fontId="4" fillId="0" borderId="0" xfId="24" applyFont="1" applyAlignment="1">
      <alignment/>
    </xf>
    <xf numFmtId="192" fontId="5" fillId="0" borderId="0" xfId="24" applyNumberFormat="1">
      <alignment/>
    </xf>
    <xf numFmtId="192" fontId="4" fillId="0" borderId="0" xfId="17" applyNumberFormat="1" applyFont="1" applyAlignment="1">
      <alignment/>
    </xf>
    <xf numFmtId="0" fontId="4" fillId="0" borderId="5" xfId="24" applyFont="1" applyBorder="1">
      <alignment/>
    </xf>
    <xf numFmtId="192" fontId="4" fillId="0" borderId="5" xfId="17" applyNumberFormat="1" applyFont="1" applyBorder="1" applyAlignment="1">
      <alignment/>
    </xf>
    <xf numFmtId="192" fontId="4" fillId="0" borderId="6" xfId="17" applyNumberFormat="1" applyFont="1" applyBorder="1" applyAlignment="1">
      <alignment/>
    </xf>
    <xf numFmtId="192" fontId="4" fillId="0" borderId="7" xfId="17" applyNumberFormat="1" applyFont="1" applyBorder="1" applyAlignment="1">
      <alignment/>
    </xf>
    <xf numFmtId="192" fontId="5" fillId="0" borderId="0" xfId="17" applyNumberFormat="1" applyAlignment="1">
      <alignment/>
    </xf>
    <xf numFmtId="180" fontId="5" fillId="0" borderId="0" xfId="24" applyNumberFormat="1">
      <alignment/>
    </xf>
    <xf numFmtId="10" fontId="4" fillId="0" borderId="0" xfId="27" applyNumberFormat="1" applyFont="1" applyAlignment="1">
      <alignment/>
    </xf>
    <xf numFmtId="164" fontId="13" fillId="0" borderId="0" xfId="0" applyFont="1" applyBorder="1" applyAlignment="1">
      <alignment/>
    </xf>
    <xf numFmtId="164" fontId="13" fillId="0" borderId="8" xfId="0" applyFont="1" applyBorder="1" applyAlignment="1">
      <alignment/>
    </xf>
    <xf numFmtId="164" fontId="13" fillId="0" borderId="9" xfId="0" applyFont="1" applyBorder="1" applyAlignment="1">
      <alignment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0" fillId="0" borderId="12" xfId="0" applyBorder="1" applyAlignment="1">
      <alignment/>
    </xf>
    <xf numFmtId="164" fontId="13" fillId="0" borderId="13" xfId="0" applyFont="1" applyBorder="1" applyAlignment="1">
      <alignment/>
    </xf>
    <xf numFmtId="164" fontId="13" fillId="0" borderId="14" xfId="0" applyFont="1" applyBorder="1" applyAlignment="1">
      <alignment/>
    </xf>
    <xf numFmtId="164" fontId="12" fillId="0" borderId="8" xfId="0" applyFont="1" applyBorder="1" applyAlignment="1">
      <alignment/>
    </xf>
    <xf numFmtId="164" fontId="12" fillId="0" borderId="12" xfId="0" applyFont="1" applyBorder="1" applyAlignment="1">
      <alignment/>
    </xf>
    <xf numFmtId="164" fontId="11" fillId="0" borderId="12" xfId="0" applyFont="1" applyBorder="1" applyAlignment="1">
      <alignment/>
    </xf>
    <xf numFmtId="164" fontId="12" fillId="0" borderId="15" xfId="0" applyFont="1" applyBorder="1" applyAlignment="1">
      <alignment/>
    </xf>
    <xf numFmtId="0" fontId="5" fillId="0" borderId="8" xfId="24" applyBorder="1" applyAlignment="1">
      <alignment horizontal="center"/>
    </xf>
    <xf numFmtId="0" fontId="5" fillId="0" borderId="9" xfId="24" applyBorder="1" applyAlignment="1">
      <alignment horizontal="center"/>
    </xf>
    <xf numFmtId="0" fontId="5" fillId="0" borderId="12" xfId="24" applyBorder="1" applyAlignment="1">
      <alignment horizontal="center"/>
    </xf>
    <xf numFmtId="0" fontId="5" fillId="0" borderId="13" xfId="24" applyBorder="1" applyAlignment="1">
      <alignment horizontal="center"/>
    </xf>
    <xf numFmtId="0" fontId="5" fillId="0" borderId="14" xfId="24" applyBorder="1" applyAlignment="1">
      <alignment horizontal="center"/>
    </xf>
    <xf numFmtId="185" fontId="0" fillId="0" borderId="0" xfId="15" applyNumberFormat="1" applyAlignment="1">
      <alignment/>
    </xf>
    <xf numFmtId="0" fontId="17" fillId="0" borderId="0" xfId="24" applyFont="1" applyAlignment="1">
      <alignment horizontal="center"/>
    </xf>
    <xf numFmtId="0" fontId="17" fillId="0" borderId="1" xfId="24" applyFont="1" applyBorder="1" applyAlignment="1">
      <alignment horizontal="center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26" applyNumberFormat="1" applyAlignment="1">
      <alignment/>
    </xf>
    <xf numFmtId="164" fontId="18" fillId="2" borderId="0" xfId="0" applyFont="1" applyFill="1" applyAlignment="1">
      <alignment horizontal="right"/>
    </xf>
    <xf numFmtId="3" fontId="18" fillId="2" borderId="0" xfId="0" applyNumberFormat="1" applyFont="1" applyFill="1" applyAlignment="1">
      <alignment horizontal="right"/>
    </xf>
    <xf numFmtId="3" fontId="18" fillId="2" borderId="0" xfId="0" applyNumberFormat="1" applyFont="1" applyFill="1" applyAlignment="1">
      <alignment/>
    </xf>
    <xf numFmtId="164" fontId="18" fillId="2" borderId="0" xfId="0" applyFont="1" applyFill="1" applyAlignment="1">
      <alignment/>
    </xf>
    <xf numFmtId="9" fontId="18" fillId="2" borderId="0" xfId="26" applyFont="1" applyFill="1" applyAlignment="1">
      <alignment/>
    </xf>
    <xf numFmtId="164" fontId="0" fillId="3" borderId="0" xfId="0" applyFill="1" applyAlignment="1">
      <alignment/>
    </xf>
    <xf numFmtId="164" fontId="19" fillId="3" borderId="0" xfId="0" applyFont="1" applyFill="1" applyAlignment="1">
      <alignment/>
    </xf>
    <xf numFmtId="164" fontId="20" fillId="3" borderId="0" xfId="0" applyFont="1" applyFill="1" applyBorder="1" applyAlignment="1">
      <alignment/>
    </xf>
    <xf numFmtId="164" fontId="21" fillId="3" borderId="0" xfId="0" applyFont="1" applyFill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80" fontId="23" fillId="4" borderId="0" xfId="0" applyNumberFormat="1" applyFont="1" applyFill="1" applyBorder="1" applyAlignment="1">
      <alignment horizontal="center"/>
    </xf>
    <xf numFmtId="165" fontId="23" fillId="4" borderId="0" xfId="26" applyNumberFormat="1" applyFont="1" applyFill="1" applyBorder="1" applyAlignment="1">
      <alignment horizontal="center"/>
    </xf>
    <xf numFmtId="165" fontId="23" fillId="4" borderId="9" xfId="26" applyNumberFormat="1" applyFont="1" applyFill="1" applyBorder="1" applyAlignment="1">
      <alignment horizontal="center"/>
    </xf>
    <xf numFmtId="165" fontId="23" fillId="4" borderId="13" xfId="26" applyNumberFormat="1" applyFont="1" applyFill="1" applyBorder="1" applyAlignment="1">
      <alignment horizontal="center"/>
    </xf>
    <xf numFmtId="165" fontId="23" fillId="4" borderId="14" xfId="26" applyNumberFormat="1" applyFont="1" applyFill="1" applyBorder="1" applyAlignment="1">
      <alignment horizontal="center"/>
    </xf>
    <xf numFmtId="0" fontId="5" fillId="0" borderId="0" xfId="24" applyFont="1">
      <alignment/>
    </xf>
    <xf numFmtId="164" fontId="22" fillId="3" borderId="0" xfId="0" applyFont="1" applyFill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</cellXfs>
  <cellStyles count="14">
    <cellStyle name="Normal" xfId="0"/>
    <cellStyle name="Comma" xfId="15"/>
    <cellStyle name="Comma [0]" xfId="16"/>
    <cellStyle name="Comma_new basic 3A" xfId="17"/>
    <cellStyle name="Currency" xfId="18"/>
    <cellStyle name="Currency [0]" xfId="19"/>
    <cellStyle name="Normal_2003basic1and2" xfId="20"/>
    <cellStyle name="Normal_basic1and2" xfId="21"/>
    <cellStyle name="Normal_basic3home" xfId="22"/>
    <cellStyle name="Normal_basic3old" xfId="23"/>
    <cellStyle name="Normal_new basic 3A" xfId="24"/>
    <cellStyle name="Normal_SHEET" xfId="25"/>
    <cellStyle name="Percent" xfId="26"/>
    <cellStyle name="Percent_new basic 3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/>
              <a:t>Line C: Indicated Reserves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25"/>
          <c:w val="0.963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Results!$B$4:$Q$4</c:f>
              <c:numCache>
                <c:ptCount val="16"/>
                <c:pt idx="0">
                  <c:v>239881.3850575309</c:v>
                </c:pt>
                <c:pt idx="1">
                  <c:v>174090.8151573052</c:v>
                </c:pt>
                <c:pt idx="2">
                  <c:v>218349.2185829703</c:v>
                </c:pt>
                <c:pt idx="3">
                  <c:v>170522.82018027297</c:v>
                </c:pt>
                <c:pt idx="4">
                  <c:v>239881.3850575309</c:v>
                </c:pt>
                <c:pt idx="5">
                  <c:v>174090.8151573052</c:v>
                </c:pt>
                <c:pt idx="6">
                  <c:v>221347.85404564446</c:v>
                </c:pt>
                <c:pt idx="7">
                  <c:v>175394.9007568522</c:v>
                </c:pt>
                <c:pt idx="8">
                  <c:v>239881.3850575309</c:v>
                </c:pt>
                <c:pt idx="9">
                  <c:v>174090.8151573052</c:v>
                </c:pt>
                <c:pt idx="10">
                  <c:v>215350.58312029613</c:v>
                </c:pt>
                <c:pt idx="11">
                  <c:v>165650.73960369374</c:v>
                </c:pt>
                <c:pt idx="12">
                  <c:v>239881.3850575309</c:v>
                </c:pt>
                <c:pt idx="13">
                  <c:v>174090.8151573052</c:v>
                </c:pt>
                <c:pt idx="14">
                  <c:v>219770.8906218939</c:v>
                </c:pt>
                <c:pt idx="15">
                  <c:v>173228.27617437992</c:v>
                </c:pt>
              </c:numCache>
            </c:numRef>
          </c:val>
        </c:ser>
        <c:axId val="42441684"/>
        <c:axId val="46430837"/>
      </c:barChart>
      <c:catAx>
        <c:axId val="42441684"/>
        <c:scaling>
          <c:orientation val="minMax"/>
        </c:scaling>
        <c:axPos val="b"/>
        <c:delete val="1"/>
        <c:majorTickMark val="out"/>
        <c:minorTickMark val="none"/>
        <c:tickLblPos val="nextTo"/>
        <c:crossAx val="46430837"/>
        <c:crosses val="autoZero"/>
        <c:auto val="1"/>
        <c:lblOffset val="100"/>
        <c:noMultiLvlLbl val="0"/>
      </c:catAx>
      <c:valAx>
        <c:axId val="46430837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41684"/>
        <c:crossesAt val="1"/>
        <c:crossBetween val="between"/>
        <c:dispUnits/>
        <c:majorUnit val="50000"/>
      </c:valAx>
      <c:spPr>
        <a:solidFill>
          <a:srgbClr val="000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975"/>
          <c:w val="0.92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1'!$BF$28:$BF$37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360.1604944268329</c:v>
                </c:pt>
                <c:pt idx="3">
                  <c:v>1525.082434271273</c:v>
                </c:pt>
                <c:pt idx="4">
                  <c:v>2154.939806987313</c:v>
                </c:pt>
                <c:pt idx="5">
                  <c:v>5342.882972707695</c:v>
                </c:pt>
                <c:pt idx="6">
                  <c:v>11373.65728022233</c:v>
                </c:pt>
                <c:pt idx="7">
                  <c:v>19730.126397069645</c:v>
                </c:pt>
                <c:pt idx="8">
                  <c:v>29983.969607906707</c:v>
                </c:pt>
                <c:pt idx="9">
                  <c:v>59591.666906943814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1'!$BG$28:$BG$37</c:f>
              <c:numCache>
                <c:ptCount val="10"/>
                <c:pt idx="0">
                  <c:v>0</c:v>
                </c:pt>
                <c:pt idx="1">
                  <c:v>863.8693276545819</c:v>
                </c:pt>
                <c:pt idx="2">
                  <c:v>2321.1492649510583</c:v>
                </c:pt>
                <c:pt idx="3">
                  <c:v>5609.000134274553</c:v>
                </c:pt>
                <c:pt idx="4">
                  <c:v>6979.158945380092</c:v>
                </c:pt>
                <c:pt idx="5">
                  <c:v>12324.367228866213</c:v>
                </c:pt>
                <c:pt idx="6">
                  <c:v>23351.52449456619</c:v>
                </c:pt>
                <c:pt idx="7">
                  <c:v>38704.91499539325</c:v>
                </c:pt>
                <c:pt idx="8">
                  <c:v>70051.0066933664</c:v>
                </c:pt>
                <c:pt idx="9">
                  <c:v>143932.52846834945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1'!$BH$28:$BH$37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367.27110653901036</c:v>
                </c:pt>
                <c:pt idx="3">
                  <c:v>1255.7651982042298</c:v>
                </c:pt>
                <c:pt idx="4">
                  <c:v>2432.422748919933</c:v>
                </c:pt>
                <c:pt idx="5">
                  <c:v>4733.7880048562365</c:v>
                </c:pt>
                <c:pt idx="6">
                  <c:v>9017.519703569436</c:v>
                </c:pt>
                <c:pt idx="7">
                  <c:v>14241.754017441563</c:v>
                </c:pt>
                <c:pt idx="8">
                  <c:v>20542.635879284106</c:v>
                </c:pt>
                <c:pt idx="9">
                  <c:v>43255.25474934976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1'!$BI$28:$BI$37</c:f>
              <c:numCache>
                <c:ptCount val="10"/>
                <c:pt idx="0">
                  <c:v>0</c:v>
                </c:pt>
                <c:pt idx="1">
                  <c:v>698.6996770189508</c:v>
                </c:pt>
                <c:pt idx="2">
                  <c:v>2213.781135524423</c:v>
                </c:pt>
                <c:pt idx="3">
                  <c:v>4171.3648603905895</c:v>
                </c:pt>
                <c:pt idx="4">
                  <c:v>6935.448785954177</c:v>
                </c:pt>
                <c:pt idx="5">
                  <c:v>9446.541844983221</c:v>
                </c:pt>
                <c:pt idx="6">
                  <c:v>15375.554714964652</c:v>
                </c:pt>
                <c:pt idx="7">
                  <c:v>21760.06010406447</c:v>
                </c:pt>
                <c:pt idx="8">
                  <c:v>31923.206255260666</c:v>
                </c:pt>
                <c:pt idx="9">
                  <c:v>52516.929573846595</c:v>
                </c:pt>
              </c:numCache>
            </c:numRef>
          </c:val>
        </c:ser>
        <c:axId val="15224350"/>
        <c:axId val="2801423"/>
      </c:bar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1423"/>
        <c:crosses val="autoZero"/>
        <c:auto val="1"/>
        <c:lblOffset val="100"/>
        <c:noMultiLvlLbl val="0"/>
      </c:catAx>
      <c:valAx>
        <c:axId val="2801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24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645"/>
          <c:y val="0.083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2'!$BF$28:$BF$37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2'!$BG$28:$BG$37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2'!$BH$28:$BH$37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2'!$BI$28:$BI$37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5212808"/>
        <c:axId val="25588681"/>
      </c:bar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88681"/>
        <c:crosses val="autoZero"/>
        <c:auto val="1"/>
        <c:lblOffset val="100"/>
        <c:noMultiLvlLbl val="0"/>
      </c:catAx>
      <c:valAx>
        <c:axId val="25588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12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09025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C_Selection 3'!$BF$28:$BF$37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463.79999999999563</c:v>
                </c:pt>
                <c:pt idx="6">
                  <c:v>1041.7999999999956</c:v>
                </c:pt>
                <c:pt idx="7">
                  <c:v>2080.937585387379</c:v>
                </c:pt>
                <c:pt idx="8">
                  <c:v>4437.5899248245405</c:v>
                </c:pt>
                <c:pt idx="9">
                  <c:v>18932.959898136985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C_Selection 3'!$BG$28:$BG$37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22.611033393382968</c:v>
                </c:pt>
                <c:pt idx="5">
                  <c:v>180.33073003897152</c:v>
                </c:pt>
                <c:pt idx="6">
                  <c:v>1295.471800117717</c:v>
                </c:pt>
                <c:pt idx="7">
                  <c:v>2824.7574733814545</c:v>
                </c:pt>
                <c:pt idx="8">
                  <c:v>5962.122396344566</c:v>
                </c:pt>
                <c:pt idx="9">
                  <c:v>18649.965347592435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C_Selection 3'!$BH$28:$BH$37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463.79999999999563</c:v>
                </c:pt>
                <c:pt idx="6">
                  <c:v>1041.7999999999956</c:v>
                </c:pt>
                <c:pt idx="7">
                  <c:v>2070.1256017838896</c:v>
                </c:pt>
                <c:pt idx="8">
                  <c:v>4273.083219818494</c:v>
                </c:pt>
                <c:pt idx="9">
                  <c:v>20484.859206569403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C_Selection 3'!$BI$28:$BI$37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27.15338718775456</c:v>
                </c:pt>
                <c:pt idx="5">
                  <c:v>176.3014940678404</c:v>
                </c:pt>
                <c:pt idx="6">
                  <c:v>1169.7220249687598</c:v>
                </c:pt>
                <c:pt idx="7">
                  <c:v>2448.832273669861</c:v>
                </c:pt>
                <c:pt idx="8">
                  <c:v>5269.626000019038</c:v>
                </c:pt>
                <c:pt idx="9">
                  <c:v>21644.760598208763</c:v>
                </c:pt>
              </c:numCache>
            </c:numRef>
          </c:val>
        </c:ser>
        <c:axId val="28971538"/>
        <c:axId val="59417251"/>
      </c:bar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17251"/>
        <c:crosses val="autoZero"/>
        <c:auto val="1"/>
        <c:lblOffset val="100"/>
        <c:noMultiLvlLbl val="0"/>
      </c:catAx>
      <c:valAx>
        <c:axId val="59417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71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38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4'!$BF$28:$BF$37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3523.943108857253</c:v>
                </c:pt>
                <c:pt idx="3">
                  <c:v>4890.53246185902</c:v>
                </c:pt>
                <c:pt idx="4">
                  <c:v>8966.882395789937</c:v>
                </c:pt>
                <c:pt idx="5">
                  <c:v>13464.604771779537</c:v>
                </c:pt>
                <c:pt idx="6">
                  <c:v>22940.343142875492</c:v>
                </c:pt>
                <c:pt idx="7">
                  <c:v>35499.90573339332</c:v>
                </c:pt>
                <c:pt idx="8">
                  <c:v>39979.93482678222</c:v>
                </c:pt>
                <c:pt idx="9">
                  <c:v>52266.17399598508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4'!$BG$28:$BG$37</c:f>
              <c:numCache>
                <c:ptCount val="10"/>
                <c:pt idx="0">
                  <c:v>605.7844303456586</c:v>
                </c:pt>
                <c:pt idx="1">
                  <c:v>1163.4943401414675</c:v>
                </c:pt>
                <c:pt idx="2">
                  <c:v>2950.3073764912515</c:v>
                </c:pt>
                <c:pt idx="3">
                  <c:v>4571.38389593126</c:v>
                </c:pt>
                <c:pt idx="4">
                  <c:v>8137.170435880551</c:v>
                </c:pt>
                <c:pt idx="5">
                  <c:v>12786.493746826462</c:v>
                </c:pt>
                <c:pt idx="6">
                  <c:v>20803.459950634708</c:v>
                </c:pt>
                <c:pt idx="7">
                  <c:v>32875.41102109559</c:v>
                </c:pt>
                <c:pt idx="8">
                  <c:v>44215.202798429236</c:v>
                </c:pt>
                <c:pt idx="9">
                  <c:v>62468.17828492647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4'!$BH$28:$BH$37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3610.1165463033904</c:v>
                </c:pt>
                <c:pt idx="3">
                  <c:v>5306.6354534241</c:v>
                </c:pt>
                <c:pt idx="4">
                  <c:v>9460.431909526567</c:v>
                </c:pt>
                <c:pt idx="5">
                  <c:v>13560.65976359597</c:v>
                </c:pt>
                <c:pt idx="6">
                  <c:v>22256.099173540606</c:v>
                </c:pt>
                <c:pt idx="7">
                  <c:v>32870.66313523512</c:v>
                </c:pt>
                <c:pt idx="8">
                  <c:v>40123.7891476206</c:v>
                </c:pt>
                <c:pt idx="9">
                  <c:v>61582.9355230035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4'!$BI$28:$BI$37</c:f>
              <c:numCache>
                <c:ptCount val="10"/>
                <c:pt idx="0">
                  <c:v>912.544197545496</c:v>
                </c:pt>
                <c:pt idx="1">
                  <c:v>1781.6601460386082</c:v>
                </c:pt>
                <c:pt idx="2">
                  <c:v>3675.13123448053</c:v>
                </c:pt>
                <c:pt idx="3">
                  <c:v>6216.894416198007</c:v>
                </c:pt>
                <c:pt idx="4">
                  <c:v>9900.385493574628</c:v>
                </c:pt>
                <c:pt idx="5">
                  <c:v>13192.02544571786</c:v>
                </c:pt>
                <c:pt idx="6">
                  <c:v>20033.579819626037</c:v>
                </c:pt>
                <c:pt idx="7">
                  <c:v>28907.29923584604</c:v>
                </c:pt>
                <c:pt idx="8">
                  <c:v>42174.979598842634</c:v>
                </c:pt>
                <c:pt idx="9">
                  <c:v>68588.80657262052</c:v>
                </c:pt>
              </c:numCache>
            </c:numRef>
          </c:val>
        </c:ser>
        <c:axId val="64993212"/>
        <c:axId val="48067997"/>
      </c:bar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67997"/>
        <c:crosses val="autoZero"/>
        <c:auto val="1"/>
        <c:lblOffset val="100"/>
        <c:noMultiLvlLbl val="0"/>
      </c:catAx>
      <c:valAx>
        <c:axId val="48067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93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38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13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123825" y="161925"/>
        <a:ext cx="116490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85" zoomScaleNormal="85" workbookViewId="0" topLeftCell="A1">
      <selection activeCell="B1" sqref="B1:L1"/>
    </sheetView>
  </sheetViews>
  <sheetFormatPr defaultColWidth="8.88671875" defaultRowHeight="15.75"/>
  <cols>
    <col min="1" max="1" width="20.5546875" style="0" bestFit="1" customWidth="1"/>
    <col min="2" max="2" width="13.99609375" style="0" customWidth="1"/>
    <col min="3" max="3" width="9.21484375" style="0" customWidth="1"/>
    <col min="4" max="4" width="9.10546875" style="0" customWidth="1"/>
    <col min="5" max="5" width="9.3359375" style="0" customWidth="1"/>
    <col min="6" max="6" width="9.4453125" style="0" customWidth="1"/>
    <col min="7" max="7" width="9.77734375" style="0" customWidth="1"/>
    <col min="8" max="8" width="10.10546875" style="0" customWidth="1"/>
    <col min="9" max="9" width="9.5546875" style="0" customWidth="1"/>
    <col min="10" max="10" width="9.4453125" style="0" customWidth="1"/>
    <col min="12" max="12" width="9.10546875" style="0" customWidth="1"/>
  </cols>
  <sheetData>
    <row r="1" spans="1:13" ht="24.75" customHeight="1" thickBot="1">
      <c r="A1" s="65"/>
      <c r="B1" s="77" t="s">
        <v>63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65"/>
    </row>
    <row r="2" spans="1:13" ht="16.5" customHeight="1">
      <c r="A2" s="65"/>
      <c r="B2" s="48" t="s">
        <v>40</v>
      </c>
      <c r="C2" s="40" t="str">
        <f>'Line C_Selection 1'!C20</f>
        <v>12 - 24</v>
      </c>
      <c r="D2" s="40" t="str">
        <f>'Line C_Selection 1'!D20</f>
        <v>24 - 36</v>
      </c>
      <c r="E2" s="40" t="str">
        <f>'Line C_Selection 1'!E20</f>
        <v>36 - 48</v>
      </c>
      <c r="F2" s="40" t="str">
        <f>'Line C_Selection 1'!F20</f>
        <v>48 - 60</v>
      </c>
      <c r="G2" s="40" t="str">
        <f>'Line C_Selection 1'!G20</f>
        <v>60 - 72</v>
      </c>
      <c r="H2" s="40" t="str">
        <f>'Line C_Selection 1'!H20</f>
        <v>72 - 84</v>
      </c>
      <c r="I2" s="40" t="str">
        <f>'Line C_Selection 1'!I20</f>
        <v>84 - 96</v>
      </c>
      <c r="J2" s="40" t="str">
        <f>'Line C_Selection 1'!J20</f>
        <v>96 - 108</v>
      </c>
      <c r="K2" s="40" t="str">
        <f>'Line C_Selection 1'!K20</f>
        <v>108 - 120</v>
      </c>
      <c r="L2" s="41" t="str">
        <f>'Line C_Selection 1'!L20</f>
        <v>120 - ULT</v>
      </c>
      <c r="M2" s="65"/>
    </row>
    <row r="3" spans="1:13" ht="22.5" customHeight="1">
      <c r="A3" s="68" t="s">
        <v>61</v>
      </c>
      <c r="B3" s="45" t="s">
        <v>37</v>
      </c>
      <c r="C3" s="71">
        <v>2.2016349220202773</v>
      </c>
      <c r="D3" s="71">
        <v>1.3085728321976402</v>
      </c>
      <c r="E3" s="71">
        <v>1.1447056017920845</v>
      </c>
      <c r="F3" s="71">
        <v>1.090179459253748</v>
      </c>
      <c r="G3" s="71">
        <v>1.0575130270276791</v>
      </c>
      <c r="H3" s="71">
        <v>1.049396858115779</v>
      </c>
      <c r="I3" s="71">
        <v>1.0636656490514922</v>
      </c>
      <c r="J3" s="71">
        <v>1.0686704240643867</v>
      </c>
      <c r="K3" s="71">
        <v>1.043992634498861</v>
      </c>
      <c r="L3" s="71">
        <v>1</v>
      </c>
      <c r="M3" s="65"/>
    </row>
    <row r="4" spans="1:13" ht="22.5" customHeight="1">
      <c r="A4" s="68" t="s">
        <v>59</v>
      </c>
      <c r="B4" s="45" t="s">
        <v>38</v>
      </c>
      <c r="C4" s="71">
        <v>1.4224020415461451</v>
      </c>
      <c r="D4" s="71">
        <v>1.1256354190539466</v>
      </c>
      <c r="E4" s="71">
        <v>1.0892597343699408</v>
      </c>
      <c r="F4" s="71">
        <v>1.0576147654871901</v>
      </c>
      <c r="G4" s="71">
        <v>1.0531198321318034</v>
      </c>
      <c r="H4" s="71">
        <v>1.039688286508957</v>
      </c>
      <c r="I4" s="71">
        <v>1.0330899588539262</v>
      </c>
      <c r="J4" s="71">
        <v>1.0117918274827182</v>
      </c>
      <c r="K4" s="71">
        <v>1.0147208368390361</v>
      </c>
      <c r="L4" s="71">
        <v>1</v>
      </c>
      <c r="M4" s="65"/>
    </row>
    <row r="5" spans="1:13" ht="16.5" customHeight="1">
      <c r="A5" s="66"/>
      <c r="B5" s="45"/>
      <c r="C5" s="37"/>
      <c r="D5" s="37"/>
      <c r="E5" s="37"/>
      <c r="F5" s="37"/>
      <c r="G5" s="37"/>
      <c r="H5" s="37"/>
      <c r="I5" s="37"/>
      <c r="J5" s="37"/>
      <c r="K5" s="37"/>
      <c r="L5" s="39"/>
      <c r="M5" s="65"/>
    </row>
    <row r="6" spans="1:13" ht="16.5" customHeight="1">
      <c r="A6" s="66"/>
      <c r="B6" s="45" t="s">
        <v>39</v>
      </c>
      <c r="C6" s="69">
        <v>2002</v>
      </c>
      <c r="D6" s="69">
        <v>2001</v>
      </c>
      <c r="E6" s="69">
        <v>2000</v>
      </c>
      <c r="F6" s="69">
        <v>1999</v>
      </c>
      <c r="G6" s="69">
        <v>1998</v>
      </c>
      <c r="H6" s="69">
        <v>1997</v>
      </c>
      <c r="I6" s="69">
        <v>1996</v>
      </c>
      <c r="J6" s="69">
        <v>1995</v>
      </c>
      <c r="K6" s="69">
        <v>1994</v>
      </c>
      <c r="L6" s="70">
        <v>1993</v>
      </c>
      <c r="M6" s="65"/>
    </row>
    <row r="7" spans="1:13" ht="20.25" customHeight="1">
      <c r="A7" s="68" t="s">
        <v>60</v>
      </c>
      <c r="B7" s="45" t="s">
        <v>23</v>
      </c>
      <c r="C7" s="72">
        <v>0.7</v>
      </c>
      <c r="D7" s="72">
        <v>0.7</v>
      </c>
      <c r="E7" s="72">
        <v>0.7</v>
      </c>
      <c r="F7" s="72">
        <v>0.7</v>
      </c>
      <c r="G7" s="72">
        <v>0.7</v>
      </c>
      <c r="H7" s="72">
        <v>0.7</v>
      </c>
      <c r="I7" s="72">
        <v>0.7</v>
      </c>
      <c r="J7" s="72">
        <v>0.7</v>
      </c>
      <c r="K7" s="72">
        <v>0.7</v>
      </c>
      <c r="L7" s="73">
        <v>0.7</v>
      </c>
      <c r="M7" s="65"/>
    </row>
    <row r="8" spans="1:13" ht="4.5" customHeight="1" thickBot="1">
      <c r="A8" s="66"/>
      <c r="B8" s="47"/>
      <c r="C8" s="43"/>
      <c r="D8" s="43"/>
      <c r="E8" s="43"/>
      <c r="F8" s="43"/>
      <c r="G8" s="43"/>
      <c r="H8" s="43"/>
      <c r="I8" s="43"/>
      <c r="J8" s="43"/>
      <c r="K8" s="43"/>
      <c r="L8" s="44"/>
      <c r="M8" s="65"/>
    </row>
    <row r="9" spans="1:13" ht="16.5" customHeight="1">
      <c r="A9" s="65"/>
      <c r="B9" s="48" t="s">
        <v>43</v>
      </c>
      <c r="C9" s="40" t="str">
        <f>C2</f>
        <v>12 - 24</v>
      </c>
      <c r="D9" s="40" t="str">
        <f aca="true" t="shared" si="0" ref="D9:L9">D2</f>
        <v>24 - 36</v>
      </c>
      <c r="E9" s="40" t="str">
        <f t="shared" si="0"/>
        <v>36 - 48</v>
      </c>
      <c r="F9" s="40" t="str">
        <f t="shared" si="0"/>
        <v>48 - 60</v>
      </c>
      <c r="G9" s="40" t="str">
        <f t="shared" si="0"/>
        <v>60 - 72</v>
      </c>
      <c r="H9" s="40" t="str">
        <f t="shared" si="0"/>
        <v>72 - 84</v>
      </c>
      <c r="I9" s="40" t="str">
        <f t="shared" si="0"/>
        <v>84 - 96</v>
      </c>
      <c r="J9" s="40" t="str">
        <f t="shared" si="0"/>
        <v>96 - 108</v>
      </c>
      <c r="K9" s="40" t="str">
        <f t="shared" si="0"/>
        <v>108 - 120</v>
      </c>
      <c r="L9" s="41" t="str">
        <f t="shared" si="0"/>
        <v>120 - ULT</v>
      </c>
      <c r="M9" s="65"/>
    </row>
    <row r="10" spans="1:13" ht="21.75" customHeight="1">
      <c r="A10" s="65"/>
      <c r="B10" s="45" t="s">
        <v>37</v>
      </c>
      <c r="C10" s="71">
        <v>2.2016349220202773</v>
      </c>
      <c r="D10" s="71">
        <v>1.3085728321976402</v>
      </c>
      <c r="E10" s="71">
        <v>1.1447056017920845</v>
      </c>
      <c r="F10" s="71">
        <v>1.090179459253748</v>
      </c>
      <c r="G10" s="71">
        <v>1.0575130270276791</v>
      </c>
      <c r="H10" s="71">
        <v>1.049396858115779</v>
      </c>
      <c r="I10" s="71">
        <v>1.0636656490514922</v>
      </c>
      <c r="J10" s="71">
        <v>1.0686704240643867</v>
      </c>
      <c r="K10" s="71">
        <v>1.043992634498861</v>
      </c>
      <c r="L10" s="71">
        <v>1</v>
      </c>
      <c r="M10" s="65"/>
    </row>
    <row r="11" spans="1:13" ht="21.75" customHeight="1">
      <c r="A11" s="65"/>
      <c r="B11" s="45" t="s">
        <v>38</v>
      </c>
      <c r="C11" s="71">
        <v>1.4224020415461451</v>
      </c>
      <c r="D11" s="71">
        <v>1.1256354190539466</v>
      </c>
      <c r="E11" s="71">
        <v>1.0892597343699408</v>
      </c>
      <c r="F11" s="71">
        <v>1.0576147654871901</v>
      </c>
      <c r="G11" s="71">
        <v>1.0531198321318034</v>
      </c>
      <c r="H11" s="71">
        <v>1.039688286508957</v>
      </c>
      <c r="I11" s="71">
        <v>1.0330899588539262</v>
      </c>
      <c r="J11" s="71">
        <v>1.0117918274827182</v>
      </c>
      <c r="K11" s="71">
        <v>1.0147208368390361</v>
      </c>
      <c r="L11" s="71">
        <v>1</v>
      </c>
      <c r="M11" s="65"/>
    </row>
    <row r="12" spans="1:13" ht="16.5" customHeight="1">
      <c r="A12" s="65"/>
      <c r="B12" s="45"/>
      <c r="C12" s="37"/>
      <c r="D12" s="37"/>
      <c r="E12" s="37"/>
      <c r="F12" s="37"/>
      <c r="G12" s="37"/>
      <c r="H12" s="37"/>
      <c r="I12" s="37"/>
      <c r="J12" s="37"/>
      <c r="K12" s="37"/>
      <c r="L12" s="39"/>
      <c r="M12" s="65"/>
    </row>
    <row r="13" spans="1:13" ht="16.5" customHeight="1">
      <c r="A13" s="65"/>
      <c r="B13" s="45" t="s">
        <v>39</v>
      </c>
      <c r="C13" s="69">
        <v>2002</v>
      </c>
      <c r="D13" s="69">
        <v>2001</v>
      </c>
      <c r="E13" s="69">
        <v>2000</v>
      </c>
      <c r="F13" s="69">
        <v>1999</v>
      </c>
      <c r="G13" s="69">
        <v>1998</v>
      </c>
      <c r="H13" s="69">
        <v>1997</v>
      </c>
      <c r="I13" s="69">
        <v>1996</v>
      </c>
      <c r="J13" s="69">
        <v>1995</v>
      </c>
      <c r="K13" s="69">
        <v>1994</v>
      </c>
      <c r="L13" s="70">
        <v>1993</v>
      </c>
      <c r="M13" s="65"/>
    </row>
    <row r="14" spans="1:13" ht="18" customHeight="1">
      <c r="A14" s="65"/>
      <c r="B14" s="45" t="s">
        <v>23</v>
      </c>
      <c r="C14" s="72">
        <v>0.72</v>
      </c>
      <c r="D14" s="72">
        <v>0.72</v>
      </c>
      <c r="E14" s="72">
        <v>0.72</v>
      </c>
      <c r="F14" s="72">
        <v>0.72</v>
      </c>
      <c r="G14" s="72">
        <v>0.72</v>
      </c>
      <c r="H14" s="72">
        <v>0.72</v>
      </c>
      <c r="I14" s="72">
        <v>0.72</v>
      </c>
      <c r="J14" s="72">
        <v>0.72</v>
      </c>
      <c r="K14" s="72">
        <v>0.72</v>
      </c>
      <c r="L14" s="73">
        <v>0.72</v>
      </c>
      <c r="M14" s="65"/>
    </row>
    <row r="15" spans="1:13" ht="4.5" customHeight="1" thickBot="1">
      <c r="A15" s="65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4"/>
      <c r="M15" s="65"/>
    </row>
    <row r="16" spans="1:13" ht="16.5" customHeight="1">
      <c r="A16" s="65"/>
      <c r="B16" s="48" t="s">
        <v>42</v>
      </c>
      <c r="C16" s="40" t="str">
        <f>C2</f>
        <v>12 - 24</v>
      </c>
      <c r="D16" s="40" t="str">
        <f aca="true" t="shared" si="1" ref="D16:L16">D2</f>
        <v>24 - 36</v>
      </c>
      <c r="E16" s="40" t="str">
        <f t="shared" si="1"/>
        <v>36 - 48</v>
      </c>
      <c r="F16" s="40" t="str">
        <f t="shared" si="1"/>
        <v>48 - 60</v>
      </c>
      <c r="G16" s="40" t="str">
        <f t="shared" si="1"/>
        <v>60 - 72</v>
      </c>
      <c r="H16" s="40" t="str">
        <f t="shared" si="1"/>
        <v>72 - 84</v>
      </c>
      <c r="I16" s="40" t="str">
        <f t="shared" si="1"/>
        <v>84 - 96</v>
      </c>
      <c r="J16" s="40" t="str">
        <f t="shared" si="1"/>
        <v>96 - 108</v>
      </c>
      <c r="K16" s="40" t="str">
        <f t="shared" si="1"/>
        <v>108 - 120</v>
      </c>
      <c r="L16" s="41" t="str">
        <f t="shared" si="1"/>
        <v>120 - ULT</v>
      </c>
      <c r="M16" s="65"/>
    </row>
    <row r="17" spans="1:13" ht="20.25" customHeight="1">
      <c r="A17" s="65"/>
      <c r="B17" s="45" t="s">
        <v>37</v>
      </c>
      <c r="C17" s="71">
        <v>2.2016349220202773</v>
      </c>
      <c r="D17" s="71">
        <v>1.3085728321976402</v>
      </c>
      <c r="E17" s="71">
        <v>1.1447056017920845</v>
      </c>
      <c r="F17" s="71">
        <v>1.090179459253748</v>
      </c>
      <c r="G17" s="71">
        <v>1.0575130270276791</v>
      </c>
      <c r="H17" s="71">
        <v>1.049396858115779</v>
      </c>
      <c r="I17" s="71">
        <v>1.0636656490514922</v>
      </c>
      <c r="J17" s="71">
        <v>1.0686704240643867</v>
      </c>
      <c r="K17" s="71">
        <v>1.043992634498861</v>
      </c>
      <c r="L17" s="71">
        <v>1</v>
      </c>
      <c r="M17" s="65"/>
    </row>
    <row r="18" spans="1:13" ht="20.25" customHeight="1">
      <c r="A18" s="65"/>
      <c r="B18" s="45" t="s">
        <v>38</v>
      </c>
      <c r="C18" s="71">
        <v>1.4224020415461451</v>
      </c>
      <c r="D18" s="71">
        <v>1.1256354190539466</v>
      </c>
      <c r="E18" s="71">
        <v>1.0892597343699408</v>
      </c>
      <c r="F18" s="71">
        <v>1.0576147654871901</v>
      </c>
      <c r="G18" s="71">
        <v>1.0531198321318034</v>
      </c>
      <c r="H18" s="71">
        <v>1.039688286508957</v>
      </c>
      <c r="I18" s="71">
        <v>1.0330899588539262</v>
      </c>
      <c r="J18" s="71">
        <v>1.0117918274827182</v>
      </c>
      <c r="K18" s="71">
        <v>1.0147208368390361</v>
      </c>
      <c r="L18" s="71">
        <v>1</v>
      </c>
      <c r="M18" s="65"/>
    </row>
    <row r="19" spans="1:13" ht="16.5" customHeight="1">
      <c r="A19" s="65"/>
      <c r="B19" s="45"/>
      <c r="C19" s="37"/>
      <c r="D19" s="37"/>
      <c r="E19" s="37"/>
      <c r="F19" s="37"/>
      <c r="G19" s="37"/>
      <c r="H19" s="37"/>
      <c r="I19" s="37"/>
      <c r="J19" s="37"/>
      <c r="K19" s="37"/>
      <c r="L19" s="39"/>
      <c r="M19" s="65"/>
    </row>
    <row r="20" spans="1:13" ht="16.5" customHeight="1">
      <c r="A20" s="65"/>
      <c r="B20" s="45" t="s">
        <v>39</v>
      </c>
      <c r="C20" s="69">
        <v>2002</v>
      </c>
      <c r="D20" s="69">
        <v>2001</v>
      </c>
      <c r="E20" s="69">
        <v>2000</v>
      </c>
      <c r="F20" s="69">
        <v>1999</v>
      </c>
      <c r="G20" s="69">
        <v>1998</v>
      </c>
      <c r="H20" s="69">
        <v>1997</v>
      </c>
      <c r="I20" s="69">
        <v>1996</v>
      </c>
      <c r="J20" s="69">
        <v>1995</v>
      </c>
      <c r="K20" s="69">
        <v>1994</v>
      </c>
      <c r="L20" s="70">
        <v>1993</v>
      </c>
      <c r="M20" s="65"/>
    </row>
    <row r="21" spans="1:13" ht="16.5" customHeight="1">
      <c r="A21" s="65"/>
      <c r="B21" s="45" t="s">
        <v>23</v>
      </c>
      <c r="C21" s="72">
        <v>0.68</v>
      </c>
      <c r="D21" s="72">
        <v>0.68</v>
      </c>
      <c r="E21" s="72">
        <v>0.68</v>
      </c>
      <c r="F21" s="72">
        <v>0.68</v>
      </c>
      <c r="G21" s="72">
        <v>0.68</v>
      </c>
      <c r="H21" s="72">
        <v>0.68</v>
      </c>
      <c r="I21" s="72">
        <v>0.68</v>
      </c>
      <c r="J21" s="72">
        <v>0.68</v>
      </c>
      <c r="K21" s="72">
        <v>0.68</v>
      </c>
      <c r="L21" s="73">
        <v>0.68</v>
      </c>
      <c r="M21" s="65"/>
    </row>
    <row r="22" spans="1:13" ht="4.5" customHeight="1" thickBot="1">
      <c r="A22" s="65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65"/>
    </row>
    <row r="23" spans="1:13" ht="16.5" customHeight="1">
      <c r="A23" s="65"/>
      <c r="B23" s="48" t="s">
        <v>41</v>
      </c>
      <c r="C23" s="40" t="str">
        <f>C2</f>
        <v>12 - 24</v>
      </c>
      <c r="D23" s="40" t="str">
        <f aca="true" t="shared" si="2" ref="D23:L23">D2</f>
        <v>24 - 36</v>
      </c>
      <c r="E23" s="40" t="str">
        <f t="shared" si="2"/>
        <v>36 - 48</v>
      </c>
      <c r="F23" s="40" t="str">
        <f t="shared" si="2"/>
        <v>48 - 60</v>
      </c>
      <c r="G23" s="40" t="str">
        <f t="shared" si="2"/>
        <v>60 - 72</v>
      </c>
      <c r="H23" s="40" t="str">
        <f t="shared" si="2"/>
        <v>72 - 84</v>
      </c>
      <c r="I23" s="40" t="str">
        <f t="shared" si="2"/>
        <v>84 - 96</v>
      </c>
      <c r="J23" s="40" t="str">
        <f t="shared" si="2"/>
        <v>96 - 108</v>
      </c>
      <c r="K23" s="40" t="str">
        <f t="shared" si="2"/>
        <v>108 - 120</v>
      </c>
      <c r="L23" s="41" t="str">
        <f t="shared" si="2"/>
        <v>120 - ULT</v>
      </c>
      <c r="M23" s="65"/>
    </row>
    <row r="24" spans="1:13" ht="20.25" customHeight="1">
      <c r="A24" s="65"/>
      <c r="B24" s="45" t="s">
        <v>37</v>
      </c>
      <c r="C24" s="71">
        <v>2.2016349220202773</v>
      </c>
      <c r="D24" s="71">
        <v>1.3085728321976402</v>
      </c>
      <c r="E24" s="71">
        <v>1.1447056017920845</v>
      </c>
      <c r="F24" s="71">
        <v>1.090179459253748</v>
      </c>
      <c r="G24" s="71">
        <v>1.0575130270276791</v>
      </c>
      <c r="H24" s="71">
        <v>1.049396858115779</v>
      </c>
      <c r="I24" s="71">
        <v>1.0636656490514922</v>
      </c>
      <c r="J24" s="71">
        <v>1.0686704240643867</v>
      </c>
      <c r="K24" s="71">
        <v>1.043992634498861</v>
      </c>
      <c r="L24" s="71">
        <v>1</v>
      </c>
      <c r="M24" s="65"/>
    </row>
    <row r="25" spans="1:13" ht="20.25" customHeight="1">
      <c r="A25" s="65"/>
      <c r="B25" s="45" t="s">
        <v>38</v>
      </c>
      <c r="C25" s="71">
        <v>1.4224020415461451</v>
      </c>
      <c r="D25" s="71">
        <v>1.1256354190539466</v>
      </c>
      <c r="E25" s="71">
        <v>1.0892597343699408</v>
      </c>
      <c r="F25" s="71">
        <v>1.0576147654871901</v>
      </c>
      <c r="G25" s="71">
        <v>1.0531198321318034</v>
      </c>
      <c r="H25" s="71">
        <v>1.039688286508957</v>
      </c>
      <c r="I25" s="71">
        <v>1.0330899588539262</v>
      </c>
      <c r="J25" s="71">
        <v>1.0117918274827182</v>
      </c>
      <c r="K25" s="71">
        <v>1.0147208368390361</v>
      </c>
      <c r="L25" s="71">
        <v>1</v>
      </c>
      <c r="M25" s="65"/>
    </row>
    <row r="26" spans="1:13" ht="16.5" customHeight="1">
      <c r="A26" s="65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9"/>
      <c r="M26" s="65"/>
    </row>
    <row r="27" spans="1:13" ht="16.5" customHeight="1">
      <c r="A27" s="65"/>
      <c r="B27" s="45" t="s">
        <v>39</v>
      </c>
      <c r="C27" s="69">
        <v>2002</v>
      </c>
      <c r="D27" s="69">
        <v>2001</v>
      </c>
      <c r="E27" s="69">
        <v>2000</v>
      </c>
      <c r="F27" s="69">
        <v>1999</v>
      </c>
      <c r="G27" s="69">
        <v>1998</v>
      </c>
      <c r="H27" s="69">
        <v>1997</v>
      </c>
      <c r="I27" s="69">
        <v>1996</v>
      </c>
      <c r="J27" s="69">
        <v>1995</v>
      </c>
      <c r="K27" s="69">
        <v>1994</v>
      </c>
      <c r="L27" s="70">
        <v>1993</v>
      </c>
      <c r="M27" s="65"/>
    </row>
    <row r="28" spans="1:13" ht="16.5" customHeight="1" thickBot="1">
      <c r="A28" s="65"/>
      <c r="B28" s="46" t="s">
        <v>23</v>
      </c>
      <c r="C28" s="74">
        <v>0.7</v>
      </c>
      <c r="D28" s="74">
        <v>0.7</v>
      </c>
      <c r="E28" s="74">
        <v>0.72</v>
      </c>
      <c r="F28" s="74">
        <v>0.72</v>
      </c>
      <c r="G28" s="74">
        <v>0.72</v>
      </c>
      <c r="H28" s="74">
        <v>0.74</v>
      </c>
      <c r="I28" s="74">
        <v>0.74</v>
      </c>
      <c r="J28" s="74">
        <v>0.74</v>
      </c>
      <c r="K28" s="74">
        <v>0.75</v>
      </c>
      <c r="L28" s="75">
        <v>0.75</v>
      </c>
      <c r="M28" s="65"/>
    </row>
    <row r="29" spans="1:13" ht="27.75" customHeight="1">
      <c r="A29" s="65"/>
      <c r="B29" s="67" t="s">
        <v>58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5"/>
    </row>
  </sheetData>
  <mergeCells count="1">
    <mergeCell ref="B1:L1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RowColHeaders="0" zoomScale="78" zoomScaleNormal="78" workbookViewId="0" topLeftCell="A1">
      <selection activeCell="A1" sqref="A1"/>
    </sheetView>
  </sheetViews>
  <sheetFormatPr defaultColWidth="8.88671875" defaultRowHeight="15.75"/>
  <cols>
    <col min="1" max="1" width="5.99609375" style="0" customWidth="1"/>
    <col min="2" max="2" width="14.21484375" style="0" customWidth="1"/>
    <col min="4" max="4" width="14.4453125" style="0" customWidth="1"/>
    <col min="7" max="7" width="14.4453125" style="0" bestFit="1" customWidth="1"/>
  </cols>
  <sheetData>
    <row r="1" spans="1:15" ht="15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5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5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15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5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5.7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5.7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15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15.7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15.7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5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15.7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15.7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ht="15.7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ht="15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ht="15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ht="15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ht="15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ht="15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ht="15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ht="15.7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ht="15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15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30">
      <c r="A26" s="60"/>
      <c r="B26" s="60"/>
      <c r="C26" s="60" t="s">
        <v>50</v>
      </c>
      <c r="D26" s="61">
        <f>MAX(Results!B4:Q4)</f>
        <v>239881.3850575309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ht="30">
      <c r="A27" s="60"/>
      <c r="B27" s="60"/>
      <c r="C27" s="60" t="s">
        <v>51</v>
      </c>
      <c r="D27" s="62">
        <f>(D26+D30)/2</f>
        <v>202766.06233061233</v>
      </c>
      <c r="E27" s="60"/>
      <c r="F27" s="60"/>
      <c r="G27" s="61">
        <f>D26-D30</f>
        <v>74230.64545383715</v>
      </c>
      <c r="H27" s="63" t="s">
        <v>55</v>
      </c>
      <c r="I27" s="60"/>
      <c r="J27" s="60"/>
      <c r="K27" s="60"/>
      <c r="L27" s="60"/>
      <c r="M27" s="60"/>
      <c r="N27" s="60"/>
      <c r="O27" s="60"/>
    </row>
    <row r="28" spans="1:15" ht="30">
      <c r="A28" s="60"/>
      <c r="B28" s="60"/>
      <c r="C28" s="60" t="s">
        <v>52</v>
      </c>
      <c r="D28" s="61">
        <f>AVERAGE(Results!B4:Q4)</f>
        <v>200969.00524658422</v>
      </c>
      <c r="E28" s="60"/>
      <c r="F28" s="60"/>
      <c r="G28" s="61">
        <v>100000</v>
      </c>
      <c r="H28" s="63" t="s">
        <v>56</v>
      </c>
      <c r="I28" s="60"/>
      <c r="J28" s="60"/>
      <c r="K28" s="60"/>
      <c r="L28" s="60"/>
      <c r="M28" s="60"/>
      <c r="N28" s="60"/>
      <c r="O28" s="60"/>
    </row>
    <row r="29" spans="1:15" ht="30">
      <c r="A29" s="60"/>
      <c r="B29" s="60"/>
      <c r="C29" s="60" t="s">
        <v>53</v>
      </c>
      <c r="D29" s="61">
        <f>MEDIAN(Results!B4:Q4)</f>
        <v>195372.74193857418</v>
      </c>
      <c r="E29" s="60"/>
      <c r="F29" s="60"/>
      <c r="G29" s="64">
        <f>G27/G28</f>
        <v>0.7423064545383715</v>
      </c>
      <c r="H29" s="63" t="s">
        <v>57</v>
      </c>
      <c r="I29" s="60"/>
      <c r="J29" s="60"/>
      <c r="K29" s="60"/>
      <c r="L29" s="60"/>
      <c r="M29" s="60"/>
      <c r="N29" s="60"/>
      <c r="O29" s="60"/>
    </row>
    <row r="30" spans="1:15" ht="30">
      <c r="A30" s="60"/>
      <c r="B30" s="60"/>
      <c r="C30" s="60" t="s">
        <v>54</v>
      </c>
      <c r="D30" s="61">
        <f>MIN(Results!B4:Q4)</f>
        <v>165650.73960369374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ht="30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ht="30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30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</sheetData>
  <printOptions/>
  <pageMargins left="0.24" right="0.19" top="1" bottom="1" header="0.5" footer="0.5"/>
  <pageSetup fitToHeight="1" fitToWidth="1" horizontalDpi="600" verticalDpi="600" orientation="landscape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A4" sqref="A4"/>
    </sheetView>
  </sheetViews>
  <sheetFormatPr defaultColWidth="8.88671875" defaultRowHeight="15.75"/>
  <cols>
    <col min="1" max="1" width="15.99609375" style="0" bestFit="1" customWidth="1"/>
    <col min="2" max="13" width="9.3359375" style="0" customWidth="1"/>
    <col min="14" max="14" width="8.5546875" style="0" bestFit="1" customWidth="1"/>
    <col min="18" max="18" width="9.77734375" style="0" customWidth="1"/>
  </cols>
  <sheetData>
    <row r="1" spans="2:17" ht="15.75">
      <c r="B1" s="78" t="s">
        <v>40</v>
      </c>
      <c r="C1" s="79"/>
      <c r="D1" s="79"/>
      <c r="E1" s="80"/>
      <c r="F1" s="78" t="s">
        <v>43</v>
      </c>
      <c r="G1" s="79"/>
      <c r="H1" s="79"/>
      <c r="I1" s="80"/>
      <c r="J1" s="78" t="s">
        <v>42</v>
      </c>
      <c r="K1" s="79"/>
      <c r="L1" s="79"/>
      <c r="M1" s="80"/>
      <c r="N1" s="78" t="s">
        <v>41</v>
      </c>
      <c r="O1" s="79"/>
      <c r="P1" s="79"/>
      <c r="Q1" s="80"/>
    </row>
    <row r="2" spans="2:17" ht="15.75">
      <c r="B2" s="49" t="s">
        <v>5</v>
      </c>
      <c r="C2" s="13" t="s">
        <v>6</v>
      </c>
      <c r="D2" s="13" t="s">
        <v>5</v>
      </c>
      <c r="E2" s="50" t="s">
        <v>6</v>
      </c>
      <c r="F2" s="49" t="s">
        <v>5</v>
      </c>
      <c r="G2" s="13" t="s">
        <v>6</v>
      </c>
      <c r="H2" s="13" t="s">
        <v>5</v>
      </c>
      <c r="I2" s="50" t="s">
        <v>6</v>
      </c>
      <c r="J2" s="49" t="s">
        <v>5</v>
      </c>
      <c r="K2" s="13" t="s">
        <v>6</v>
      </c>
      <c r="L2" s="13" t="s">
        <v>5</v>
      </c>
      <c r="M2" s="50" t="s">
        <v>6</v>
      </c>
      <c r="N2" s="49" t="s">
        <v>5</v>
      </c>
      <c r="O2" s="13" t="s">
        <v>6</v>
      </c>
      <c r="P2" s="13" t="s">
        <v>5</v>
      </c>
      <c r="Q2" s="50" t="s">
        <v>6</v>
      </c>
    </row>
    <row r="3" spans="2:17" ht="16.5" thickBot="1">
      <c r="B3" s="51" t="s">
        <v>9</v>
      </c>
      <c r="C3" s="52" t="s">
        <v>9</v>
      </c>
      <c r="D3" s="52" t="s">
        <v>10</v>
      </c>
      <c r="E3" s="53" t="s">
        <v>10</v>
      </c>
      <c r="F3" s="51" t="s">
        <v>9</v>
      </c>
      <c r="G3" s="52" t="s">
        <v>9</v>
      </c>
      <c r="H3" s="52" t="s">
        <v>10</v>
      </c>
      <c r="I3" s="53" t="s">
        <v>10</v>
      </c>
      <c r="J3" s="51" t="s">
        <v>9</v>
      </c>
      <c r="K3" s="52" t="s">
        <v>9</v>
      </c>
      <c r="L3" s="52" t="s">
        <v>10</v>
      </c>
      <c r="M3" s="53" t="s">
        <v>10</v>
      </c>
      <c r="N3" s="51" t="s">
        <v>9</v>
      </c>
      <c r="O3" s="52" t="s">
        <v>9</v>
      </c>
      <c r="P3" s="52" t="s">
        <v>10</v>
      </c>
      <c r="Q3" s="53" t="s">
        <v>10</v>
      </c>
    </row>
    <row r="4" spans="1:19" ht="15.75">
      <c r="A4" t="s">
        <v>47</v>
      </c>
      <c r="B4" s="54">
        <f>'Line C_Selection 1'!BF39</f>
        <v>239881.3850575309</v>
      </c>
      <c r="C4" s="54">
        <f>'Line C_Selection 1'!BG39</f>
        <v>174090.8151573052</v>
      </c>
      <c r="D4" s="54">
        <f>'Line C_Selection 1'!BH39</f>
        <v>218349.2185829703</v>
      </c>
      <c r="E4" s="54">
        <f>'Line C_Selection 1'!BI39</f>
        <v>170522.82018027297</v>
      </c>
      <c r="F4" s="54">
        <f>'Line C_Selection 2'!BF39</f>
        <v>239881.3850575309</v>
      </c>
      <c r="G4" s="54">
        <f>'Line C_Selection 2'!BG39</f>
        <v>174090.8151573052</v>
      </c>
      <c r="H4" s="54">
        <f>'Line C_Selection 2'!BH39</f>
        <v>221347.85404564446</v>
      </c>
      <c r="I4" s="54">
        <f>'Line C_Selection 2'!BI39</f>
        <v>175394.9007568522</v>
      </c>
      <c r="J4" s="54">
        <f>'Line C_Selection 3'!BF39</f>
        <v>239881.3850575309</v>
      </c>
      <c r="K4" s="54">
        <f>'Line C_Selection 3'!BG39</f>
        <v>174090.8151573052</v>
      </c>
      <c r="L4" s="54">
        <f>'Line C_Selection 3'!BH39</f>
        <v>215350.58312029613</v>
      </c>
      <c r="M4" s="54">
        <f>'Line C_Selection 3'!BI39</f>
        <v>165650.73960369374</v>
      </c>
      <c r="N4" s="54">
        <f>'Line C_Selection 4'!BF39</f>
        <v>239881.3850575309</v>
      </c>
      <c r="O4" s="54">
        <f>'Line C_Selection 4'!BG39</f>
        <v>174090.8151573052</v>
      </c>
      <c r="P4" s="54">
        <f>'Line C_Selection 4'!BH39</f>
        <v>219770.8906218939</v>
      </c>
      <c r="Q4" s="54">
        <f>'Line C_Selection 4'!BI39</f>
        <v>173228.27617437992</v>
      </c>
      <c r="R4" s="54">
        <f>AVERAGE(B4:Q4)</f>
        <v>200969.00524658422</v>
      </c>
      <c r="S4" t="s">
        <v>45</v>
      </c>
    </row>
    <row r="5" spans="1:17" ht="15.75">
      <c r="A5" t="s">
        <v>48</v>
      </c>
      <c r="B5" s="54">
        <f>B4-$R4</f>
        <v>38912.37981094667</v>
      </c>
      <c r="C5" s="54">
        <f aca="true" t="shared" si="0" ref="C5:Q5">C4-$R4</f>
        <v>-26878.19008927903</v>
      </c>
      <c r="D5" s="54">
        <f t="shared" si="0"/>
        <v>17380.213336386078</v>
      </c>
      <c r="E5" s="54">
        <f t="shared" si="0"/>
        <v>-30446.185066311242</v>
      </c>
      <c r="F5" s="54">
        <f t="shared" si="0"/>
        <v>38912.37981094667</v>
      </c>
      <c r="G5" s="54">
        <f t="shared" si="0"/>
        <v>-26878.19008927903</v>
      </c>
      <c r="H5" s="54">
        <f t="shared" si="0"/>
        <v>20378.848799060244</v>
      </c>
      <c r="I5" s="54">
        <f t="shared" si="0"/>
        <v>-25574.10448973201</v>
      </c>
      <c r="J5" s="54">
        <f t="shared" si="0"/>
        <v>38912.37981094667</v>
      </c>
      <c r="K5" s="54">
        <f t="shared" si="0"/>
        <v>-26878.19008927903</v>
      </c>
      <c r="L5" s="54">
        <f t="shared" si="0"/>
        <v>14381.57787371191</v>
      </c>
      <c r="M5" s="54">
        <f t="shared" si="0"/>
        <v>-35318.265642890474</v>
      </c>
      <c r="N5" s="54">
        <f t="shared" si="0"/>
        <v>38912.37981094667</v>
      </c>
      <c r="O5" s="54">
        <f t="shared" si="0"/>
        <v>-26878.19008927903</v>
      </c>
      <c r="P5" s="54">
        <f t="shared" si="0"/>
        <v>18801.885375309677</v>
      </c>
      <c r="Q5" s="54">
        <f t="shared" si="0"/>
        <v>-27740.729072204296</v>
      </c>
    </row>
    <row r="6" spans="1:19" ht="15.75">
      <c r="A6" t="s">
        <v>49</v>
      </c>
      <c r="B6" s="57">
        <f aca="true" t="shared" si="1" ref="B6:Q6">B4/$R6</f>
        <v>2.398813850575309</v>
      </c>
      <c r="C6" s="57">
        <f t="shared" si="1"/>
        <v>1.7409081515730518</v>
      </c>
      <c r="D6" s="57">
        <f t="shared" si="1"/>
        <v>2.183492185829703</v>
      </c>
      <c r="E6" s="57">
        <f t="shared" si="1"/>
        <v>1.7052282018027298</v>
      </c>
      <c r="F6" s="57">
        <f t="shared" si="1"/>
        <v>2.398813850575309</v>
      </c>
      <c r="G6" s="57">
        <f t="shared" si="1"/>
        <v>1.7409081515730518</v>
      </c>
      <c r="H6" s="57">
        <f t="shared" si="1"/>
        <v>2.2134785404564448</v>
      </c>
      <c r="I6" s="57">
        <f t="shared" si="1"/>
        <v>1.753949007568522</v>
      </c>
      <c r="J6" s="57">
        <f t="shared" si="1"/>
        <v>2.398813850575309</v>
      </c>
      <c r="K6" s="57">
        <f t="shared" si="1"/>
        <v>1.7409081515730518</v>
      </c>
      <c r="L6" s="57">
        <f t="shared" si="1"/>
        <v>2.153505831202961</v>
      </c>
      <c r="M6" s="57">
        <f t="shared" si="1"/>
        <v>1.6565073960369374</v>
      </c>
      <c r="N6" s="57">
        <f t="shared" si="1"/>
        <v>2.398813850575309</v>
      </c>
      <c r="O6" s="57">
        <f t="shared" si="1"/>
        <v>1.7409081515730518</v>
      </c>
      <c r="P6" s="57">
        <f t="shared" si="1"/>
        <v>2.197708906218939</v>
      </c>
      <c r="Q6" s="57">
        <f t="shared" si="1"/>
        <v>1.7322827617437992</v>
      </c>
      <c r="R6" s="54">
        <v>100000</v>
      </c>
      <c r="S6" t="s">
        <v>46</v>
      </c>
    </row>
    <row r="8" ht="15.75">
      <c r="B8" s="58"/>
    </row>
    <row r="9" ht="15.75">
      <c r="B9" s="58"/>
    </row>
    <row r="10" spans="2:4" ht="15.75">
      <c r="B10" s="58"/>
      <c r="D10" s="58"/>
    </row>
    <row r="11" spans="2:4" ht="15.75">
      <c r="B11" s="58"/>
      <c r="D11" s="59"/>
    </row>
    <row r="12" ht="15.75">
      <c r="B12" s="58"/>
    </row>
    <row r="13" ht="15.75">
      <c r="B13" s="58"/>
    </row>
    <row r="14" ht="15.75">
      <c r="B14" s="58"/>
    </row>
    <row r="15" ht="15.75">
      <c r="B15" s="58"/>
    </row>
    <row r="16" ht="15.75">
      <c r="B16" s="58"/>
    </row>
    <row r="17" ht="15.75">
      <c r="B17" s="58"/>
    </row>
    <row r="18" ht="15.75">
      <c r="B18" s="58"/>
    </row>
    <row r="19" ht="15.75">
      <c r="B19" s="58"/>
    </row>
    <row r="20" ht="15.75">
      <c r="B20" s="58"/>
    </row>
    <row r="21" ht="15.75">
      <c r="B21" s="58"/>
    </row>
    <row r="22" ht="15.75">
      <c r="B22" s="58"/>
    </row>
    <row r="23" ht="15.75">
      <c r="B23" s="58"/>
    </row>
  </sheetData>
  <mergeCells count="4">
    <mergeCell ref="B1:E1"/>
    <mergeCell ref="F1:I1"/>
    <mergeCell ref="J1:M1"/>
    <mergeCell ref="N1:Q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45">
      <selection activeCell="A45" sqref="A45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76" t="s">
        <v>62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25807.736711346624</v>
      </c>
      <c r="BG6" s="10">
        <f aca="true" t="shared" si="3" ref="BG6:BG15">AA8</f>
        <v>24635.841032574815</v>
      </c>
      <c r="BH6" s="10">
        <f aca="true" t="shared" si="4" ref="BH6:BH15">AM8</f>
        <v>25807.736711346624</v>
      </c>
      <c r="BI6" s="10">
        <f aca="true" t="shared" si="5" ref="BI6:BI15">AR8</f>
        <v>24635.841032574815</v>
      </c>
      <c r="BK6" s="10">
        <f aca="true" t="shared" si="6" ref="BK6:BK15">AVERAGE(BF6:BI6)</f>
        <v>25221.788871960718</v>
      </c>
      <c r="BL6" s="10">
        <f aca="true" t="shared" si="7" ref="BL6:BL15">BK6-AQ8</f>
        <v>585.9478393859026</v>
      </c>
      <c r="BM6" s="10">
        <f aca="true" t="shared" si="8" ref="BM6:BM15">BK6-AL8</f>
        <v>-585.9478393859063</v>
      </c>
      <c r="BN6" s="11">
        <f aca="true" t="shared" si="9" ref="BN6:BN15">BK6/AF8</f>
        <v>0.5257299430526176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56" t="s">
        <v>44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25518.113448424676</v>
      </c>
      <c r="BG7" s="10">
        <f t="shared" si="3"/>
        <v>23871.221106216643</v>
      </c>
      <c r="BH7" s="10">
        <f t="shared" si="4"/>
        <v>25629.23305154931</v>
      </c>
      <c r="BI7" s="10">
        <f t="shared" si="5"/>
        <v>24263.384873459847</v>
      </c>
      <c r="BK7" s="10">
        <f t="shared" si="6"/>
        <v>24820.488119912618</v>
      </c>
      <c r="BL7" s="10">
        <f t="shared" si="7"/>
        <v>1955.1724870342841</v>
      </c>
      <c r="BM7" s="10">
        <f t="shared" si="8"/>
        <v>-327.4269735788366</v>
      </c>
      <c r="BN7" s="11">
        <f t="shared" si="9"/>
        <v>0.5236754482888601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</v>
      </c>
      <c r="U8" s="15">
        <f aca="true" t="shared" si="11" ref="U8:U17">T8*S8</f>
        <v>25807.736711346624</v>
      </c>
      <c r="X8" s="6">
        <f aca="true" t="shared" si="12" ref="X8:X17">B45</f>
        <v>1993</v>
      </c>
      <c r="Y8" s="15">
        <f>L45</f>
        <v>24635.841032574815</v>
      </c>
      <c r="Z8" s="16">
        <f>L73</f>
        <v>1</v>
      </c>
      <c r="AA8" s="15">
        <f aca="true" t="shared" si="13" ref="AA8:AA17">Z8*Y8</f>
        <v>24635.841032574815</v>
      </c>
      <c r="AE8" s="6">
        <f aca="true" t="shared" si="14" ref="AE8:AE17">B8</f>
        <v>1993</v>
      </c>
      <c r="AF8" s="17">
        <v>47974.8</v>
      </c>
      <c r="AG8" s="18">
        <f>Selections!L7</f>
        <v>0.7</v>
      </c>
      <c r="AH8" s="17">
        <f aca="true" t="shared" si="15" ref="AH8:AH17">AF8*AG8</f>
        <v>33582.36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25807.736711346624</v>
      </c>
      <c r="AM8" s="17">
        <f aca="true" t="shared" si="17" ref="AM8:AM17">AK8+AL8</f>
        <v>25807.736711346624</v>
      </c>
      <c r="AO8" s="16">
        <f>L74</f>
        <v>0</v>
      </c>
      <c r="AP8" s="19">
        <f aca="true" t="shared" si="18" ref="AP8:AP17">AO8*AH8</f>
        <v>0</v>
      </c>
      <c r="AQ8" s="17">
        <f>L45</f>
        <v>24635.841032574815</v>
      </c>
      <c r="AR8" s="17">
        <f aca="true" t="shared" si="19" ref="AR8:AR17">AP8+AQ8</f>
        <v>24635.841032574815</v>
      </c>
      <c r="BE8" s="6">
        <f t="shared" si="0"/>
        <v>1995</v>
      </c>
      <c r="BF8" s="10">
        <f t="shared" si="2"/>
        <v>29981.464969023727</v>
      </c>
      <c r="BG8" s="10">
        <f t="shared" si="3"/>
        <v>28792.903461892376</v>
      </c>
      <c r="BH8" s="10">
        <f t="shared" si="4"/>
        <v>30050.20384266937</v>
      </c>
      <c r="BI8" s="10">
        <f t="shared" si="5"/>
        <v>29190.355097203686</v>
      </c>
      <c r="BK8" s="10">
        <f t="shared" si="6"/>
        <v>29503.731842697292</v>
      </c>
      <c r="BL8" s="10">
        <f t="shared" si="7"/>
        <v>3696.33285282382</v>
      </c>
      <c r="BM8" s="10">
        <f t="shared" si="8"/>
        <v>301.5632422789531</v>
      </c>
      <c r="BN8" s="11">
        <f t="shared" si="9"/>
        <v>0.6330104710868228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1.0147208368390361</v>
      </c>
      <c r="U9" s="15">
        <f t="shared" si="11"/>
        <v>25518.113448424676</v>
      </c>
      <c r="X9" s="6">
        <f t="shared" si="12"/>
        <v>1994</v>
      </c>
      <c r="Y9" s="15">
        <f>K46</f>
        <v>22865.315632878333</v>
      </c>
      <c r="Z9" s="16">
        <f>K73</f>
        <v>1.043992634498861</v>
      </c>
      <c r="AA9" s="15">
        <f t="shared" si="13"/>
        <v>23871.221106216643</v>
      </c>
      <c r="AE9" s="6">
        <f t="shared" si="14"/>
        <v>1994</v>
      </c>
      <c r="AF9" s="17">
        <v>47396.7</v>
      </c>
      <c r="AG9" s="20">
        <f>Selections!K7</f>
        <v>0.7</v>
      </c>
      <c r="AH9" s="17">
        <f t="shared" si="15"/>
        <v>33177.689999999995</v>
      </c>
      <c r="AI9" s="17"/>
      <c r="AJ9" s="16">
        <f>K37</f>
        <v>0.014507277572906818</v>
      </c>
      <c r="AK9" s="19">
        <f t="shared" si="16"/>
        <v>481.31795805785475</v>
      </c>
      <c r="AL9" s="17">
        <f>K9</f>
        <v>25147.915093491454</v>
      </c>
      <c r="AM9" s="17">
        <f t="shared" si="17"/>
        <v>25629.23305154931</v>
      </c>
      <c r="AO9" s="16">
        <f>K74</f>
        <v>0.04213883608477609</v>
      </c>
      <c r="AP9" s="19">
        <f t="shared" si="18"/>
        <v>1398.0692405815146</v>
      </c>
      <c r="AQ9" s="17">
        <f>K46</f>
        <v>22865.315632878333</v>
      </c>
      <c r="AR9" s="17">
        <f t="shared" si="19"/>
        <v>24263.384873459847</v>
      </c>
      <c r="BE9" s="6">
        <f t="shared" si="0"/>
        <v>1996</v>
      </c>
      <c r="BF9" s="10">
        <f t="shared" si="2"/>
        <v>29712.079599743578</v>
      </c>
      <c r="BG9" s="10">
        <f t="shared" si="3"/>
        <v>28587.95949511444</v>
      </c>
      <c r="BH9" s="10">
        <f t="shared" si="4"/>
        <v>30038.48436337348</v>
      </c>
      <c r="BI9" s="10">
        <f t="shared" si="5"/>
        <v>29662.807908741015</v>
      </c>
      <c r="BK9" s="10">
        <f t="shared" si="6"/>
        <v>29500.33284174313</v>
      </c>
      <c r="BL9" s="10">
        <f t="shared" si="7"/>
        <v>5410.332887048891</v>
      </c>
      <c r="BM9" s="10">
        <f t="shared" si="8"/>
        <v>1487.4913553437655</v>
      </c>
      <c r="BN9" s="11">
        <f t="shared" si="9"/>
        <v>0.5830197481727603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1.0266862498901614</v>
      </c>
      <c r="U10" s="15">
        <f t="shared" si="11"/>
        <v>29981.464969023727</v>
      </c>
      <c r="X10" s="6">
        <f t="shared" si="12"/>
        <v>1995</v>
      </c>
      <c r="Y10" s="15">
        <f>J47</f>
        <v>25807.398989873473</v>
      </c>
      <c r="Z10" s="16">
        <f>J73</f>
        <v>1.1156840514299942</v>
      </c>
      <c r="AA10" s="15">
        <f t="shared" si="13"/>
        <v>28792.903461892376</v>
      </c>
      <c r="AE10" s="6">
        <f t="shared" si="14"/>
        <v>1995</v>
      </c>
      <c r="AF10" s="17">
        <v>46608.6</v>
      </c>
      <c r="AG10" s="20">
        <f>Selections!J7</f>
        <v>0.7</v>
      </c>
      <c r="AH10" s="17">
        <f t="shared" si="15"/>
        <v>32626.019999999997</v>
      </c>
      <c r="AI10" s="17"/>
      <c r="AJ10" s="16">
        <f>J37</f>
        <v>0.025992604744649483</v>
      </c>
      <c r="AK10" s="19">
        <f t="shared" si="16"/>
        <v>848.0352422510289</v>
      </c>
      <c r="AL10" s="17">
        <f>J10</f>
        <v>29202.16860041834</v>
      </c>
      <c r="AM10" s="17">
        <f t="shared" si="17"/>
        <v>30050.20384266937</v>
      </c>
      <c r="AO10" s="16">
        <f>J74</f>
        <v>0.10368889945295856</v>
      </c>
      <c r="AP10" s="19">
        <f t="shared" si="18"/>
        <v>3382.9561073302148</v>
      </c>
      <c r="AQ10" s="17">
        <f>J47</f>
        <v>25807.398989873473</v>
      </c>
      <c r="AR10" s="17">
        <f t="shared" si="19"/>
        <v>29190.355097203686</v>
      </c>
      <c r="BE10" s="6">
        <f t="shared" si="0"/>
        <v>1997</v>
      </c>
      <c r="BF10" s="10">
        <f t="shared" si="2"/>
        <v>44122.42275131646</v>
      </c>
      <c r="BG10" s="10">
        <f t="shared" si="3"/>
        <v>41082.228255306414</v>
      </c>
      <c r="BH10" s="10">
        <f t="shared" si="4"/>
        <v>44227.13475012666</v>
      </c>
      <c r="BI10" s="10">
        <f t="shared" si="5"/>
        <v>41902.53955855722</v>
      </c>
      <c r="BK10" s="10">
        <f t="shared" si="6"/>
        <v>42833.58132882669</v>
      </c>
      <c r="BL10" s="10">
        <f t="shared" si="7"/>
        <v>9844.678420891076</v>
      </c>
      <c r="BM10" s="10">
        <f t="shared" si="8"/>
        <v>2822.497644778923</v>
      </c>
      <c r="BN10" s="11">
        <f t="shared" si="9"/>
        <v>0.6626748806237053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1.0606592556549188</v>
      </c>
      <c r="U11" s="15">
        <f t="shared" si="11"/>
        <v>29712.079599743578</v>
      </c>
      <c r="X11" s="6">
        <f t="shared" si="12"/>
        <v>1996</v>
      </c>
      <c r="Y11" s="15">
        <f>I48</f>
        <v>24089.999954694238</v>
      </c>
      <c r="Z11" s="16">
        <f>I73</f>
        <v>1.1867148007006831</v>
      </c>
      <c r="AA11" s="15">
        <f t="shared" si="13"/>
        <v>28587.95949511444</v>
      </c>
      <c r="AE11" s="6">
        <f t="shared" si="14"/>
        <v>1996</v>
      </c>
      <c r="AF11" s="17">
        <v>50599.2</v>
      </c>
      <c r="AG11" s="20">
        <f>Selections!I7</f>
        <v>0.7</v>
      </c>
      <c r="AH11" s="17">
        <f t="shared" si="15"/>
        <v>35419.439999999995</v>
      </c>
      <c r="AI11" s="17"/>
      <c r="AJ11" s="16">
        <f>I37</f>
        <v>0.057190144083986594</v>
      </c>
      <c r="AK11" s="19">
        <f t="shared" si="16"/>
        <v>2025.6428769741178</v>
      </c>
      <c r="AL11" s="17">
        <f>I11</f>
        <v>28012.841486399364</v>
      </c>
      <c r="AM11" s="17">
        <f t="shared" si="17"/>
        <v>30038.48436337348</v>
      </c>
      <c r="AO11" s="16">
        <f>I74</f>
        <v>0.15733755118790071</v>
      </c>
      <c r="AP11" s="19">
        <f t="shared" si="18"/>
        <v>5572.807954046777</v>
      </c>
      <c r="AQ11" s="17">
        <f>I48</f>
        <v>24089.999954694238</v>
      </c>
      <c r="AR11" s="17">
        <f t="shared" si="19"/>
        <v>29662.807908741015</v>
      </c>
      <c r="BE11" s="6">
        <f t="shared" si="0"/>
        <v>1998</v>
      </c>
      <c r="BF11" s="10">
        <f t="shared" si="2"/>
        <v>56740.14423691113</v>
      </c>
      <c r="BG11" s="10">
        <f t="shared" si="3"/>
        <v>50712.87712764507</v>
      </c>
      <c r="BH11" s="10">
        <f t="shared" si="4"/>
        <v>55617.22853909888</v>
      </c>
      <c r="BI11" s="10">
        <f t="shared" si="5"/>
        <v>50218.0805416302</v>
      </c>
      <c r="BK11" s="10">
        <f t="shared" si="6"/>
        <v>53322.082611321326</v>
      </c>
      <c r="BL11" s="10">
        <f t="shared" si="7"/>
        <v>14814.48669058043</v>
      </c>
      <c r="BM11" s="10">
        <f t="shared" si="8"/>
        <v>4464.316418440532</v>
      </c>
      <c r="BN11" s="11">
        <f t="shared" si="9"/>
        <v>0.7671138341435956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1.1027550040817282</v>
      </c>
      <c r="U12" s="15">
        <f t="shared" si="11"/>
        <v>44122.42275131646</v>
      </c>
      <c r="X12" s="6">
        <f t="shared" si="12"/>
        <v>1997</v>
      </c>
      <c r="Y12" s="15">
        <f>H49</f>
        <v>32988.90290793561</v>
      </c>
      <c r="Z12" s="16">
        <f>H73</f>
        <v>1.2453347833347899</v>
      </c>
      <c r="AA12" s="15">
        <f t="shared" si="13"/>
        <v>41082.228255306414</v>
      </c>
      <c r="AE12" s="6">
        <f t="shared" si="14"/>
        <v>1997</v>
      </c>
      <c r="AF12" s="17">
        <v>64637.4</v>
      </c>
      <c r="AG12" s="20">
        <f>Selections!H7</f>
        <v>0.7</v>
      </c>
      <c r="AH12" s="17">
        <f t="shared" si="15"/>
        <v>45246.18</v>
      </c>
      <c r="AI12" s="17"/>
      <c r="AJ12" s="16">
        <f>H37</f>
        <v>0.09318026551808123</v>
      </c>
      <c r="AK12" s="19">
        <f t="shared" si="16"/>
        <v>4216.051066078897</v>
      </c>
      <c r="AL12" s="17">
        <f>H12</f>
        <v>40011.083684047764</v>
      </c>
      <c r="AM12" s="17">
        <f t="shared" si="17"/>
        <v>44227.13475012666</v>
      </c>
      <c r="AO12" s="16">
        <f>H74</f>
        <v>0.19700307629553715</v>
      </c>
      <c r="AP12" s="19">
        <f t="shared" si="18"/>
        <v>8913.636650621607</v>
      </c>
      <c r="AQ12" s="17">
        <f>H49</f>
        <v>32988.90290793561</v>
      </c>
      <c r="AR12" s="17">
        <f t="shared" si="19"/>
        <v>41902.53955855722</v>
      </c>
      <c r="BE12" s="6">
        <f t="shared" si="0"/>
        <v>1999</v>
      </c>
      <c r="BF12" s="10">
        <f t="shared" si="2"/>
        <v>77401.16833679564</v>
      </c>
      <c r="BG12" s="10">
        <f t="shared" si="3"/>
        <v>68583.8035498164</v>
      </c>
      <c r="BH12" s="10">
        <f t="shared" si="4"/>
        <v>74270.38414081269</v>
      </c>
      <c r="BI12" s="10">
        <f t="shared" si="5"/>
        <v>66146.72284386333</v>
      </c>
      <c r="BK12" s="10">
        <f t="shared" si="6"/>
        <v>71600.51971782203</v>
      </c>
      <c r="BL12" s="10">
        <f t="shared" si="7"/>
        <v>23830.906233828682</v>
      </c>
      <c r="BM12" s="10">
        <f t="shared" si="8"/>
        <v>8582.72774713218</v>
      </c>
      <c r="BN12" s="11">
        <f t="shared" si="9"/>
        <v>0.8277038288864462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1.1613331647810559</v>
      </c>
      <c r="U13" s="15">
        <f t="shared" si="11"/>
        <v>56740.14423691113</v>
      </c>
      <c r="X13" s="6">
        <f t="shared" si="12"/>
        <v>1998</v>
      </c>
      <c r="Y13" s="15">
        <f>G50</f>
        <v>38507.595920740896</v>
      </c>
      <c r="Z13" s="16">
        <f>G73</f>
        <v>1.3169577563872323</v>
      </c>
      <c r="AA13" s="15">
        <f t="shared" si="13"/>
        <v>50712.87712764507</v>
      </c>
      <c r="AE13" s="6">
        <f t="shared" si="14"/>
        <v>1998</v>
      </c>
      <c r="AF13" s="17">
        <v>69510</v>
      </c>
      <c r="AG13" s="20">
        <f>Selections!G7</f>
        <v>0.7</v>
      </c>
      <c r="AH13" s="17">
        <f t="shared" si="15"/>
        <v>48657</v>
      </c>
      <c r="AI13" s="17"/>
      <c r="AJ13" s="16">
        <f>G37</f>
        <v>0.13892065573747026</v>
      </c>
      <c r="AK13" s="19">
        <f t="shared" si="16"/>
        <v>6759.46234621809</v>
      </c>
      <c r="AL13" s="17">
        <f>G13</f>
        <v>48857.766192880794</v>
      </c>
      <c r="AM13" s="17">
        <f t="shared" si="17"/>
        <v>55617.22853909888</v>
      </c>
      <c r="AO13" s="16">
        <f>G74</f>
        <v>0.24067420146925012</v>
      </c>
      <c r="AP13" s="19">
        <f t="shared" si="18"/>
        <v>11710.484620889303</v>
      </c>
      <c r="AQ13" s="17">
        <f>G50</f>
        <v>38507.595920740896</v>
      </c>
      <c r="AR13" s="17">
        <f t="shared" si="19"/>
        <v>50218.0805416302</v>
      </c>
      <c r="BE13" s="6">
        <f t="shared" si="0"/>
        <v>2000</v>
      </c>
      <c r="BF13" s="10">
        <f t="shared" si="2"/>
        <v>92005.67075385526</v>
      </c>
      <c r="BG13" s="10">
        <f t="shared" si="3"/>
        <v>75795.96151012313</v>
      </c>
      <c r="BH13" s="10">
        <f t="shared" si="4"/>
        <v>85133.67996469453</v>
      </c>
      <c r="BI13" s="10">
        <f t="shared" si="5"/>
        <v>71488.6607143924</v>
      </c>
      <c r="BK13" s="10">
        <f t="shared" si="6"/>
        <v>81105.99323576633</v>
      </c>
      <c r="BL13" s="10">
        <f t="shared" si="7"/>
        <v>34986.72380890678</v>
      </c>
      <c r="BM13" s="10">
        <f t="shared" si="8"/>
        <v>12336.026851304472</v>
      </c>
      <c r="BN13" s="11">
        <f t="shared" si="9"/>
        <v>0.8762143556277902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1.2282431027224128</v>
      </c>
      <c r="U14" s="15">
        <f t="shared" si="11"/>
        <v>77401.16833679564</v>
      </c>
      <c r="X14" s="6">
        <f t="shared" si="12"/>
        <v>1999</v>
      </c>
      <c r="Y14" s="15">
        <f>F51</f>
        <v>47769.613483993344</v>
      </c>
      <c r="Z14" s="21">
        <f>F73</f>
        <v>1.4357202947182621</v>
      </c>
      <c r="AA14" s="15">
        <f t="shared" si="13"/>
        <v>68583.8035498164</v>
      </c>
      <c r="AE14" s="6">
        <f t="shared" si="14"/>
        <v>1999</v>
      </c>
      <c r="AF14" s="17">
        <v>86505</v>
      </c>
      <c r="AG14" s="20">
        <f>Selections!F7</f>
        <v>0.7</v>
      </c>
      <c r="AH14" s="17">
        <f t="shared" si="15"/>
        <v>60553.49999999999</v>
      </c>
      <c r="AI14" s="17"/>
      <c r="AJ14" s="16">
        <f>F37</f>
        <v>0.18582893094739117</v>
      </c>
      <c r="AK14" s="19">
        <f t="shared" si="16"/>
        <v>11252.592170122849</v>
      </c>
      <c r="AL14" s="17">
        <f>F14</f>
        <v>63017.79197068985</v>
      </c>
      <c r="AM14" s="17">
        <f t="shared" si="17"/>
        <v>74270.38414081269</v>
      </c>
      <c r="AO14" s="16">
        <f>F74</f>
        <v>0.3034855022396723</v>
      </c>
      <c r="AP14" s="19">
        <f t="shared" si="18"/>
        <v>18377.109359869995</v>
      </c>
      <c r="AQ14" s="17">
        <f>F51</f>
        <v>47769.613483993344</v>
      </c>
      <c r="AR14" s="17">
        <f t="shared" si="19"/>
        <v>66146.72284386333</v>
      </c>
      <c r="BE14" s="6">
        <f t="shared" si="0"/>
        <v>2001</v>
      </c>
      <c r="BF14" s="10">
        <f t="shared" si="2"/>
        <v>84730.33462844117</v>
      </c>
      <c r="BG14" s="10">
        <f t="shared" si="3"/>
        <v>72769.31259516111</v>
      </c>
      <c r="BH14" s="10">
        <f t="shared" si="4"/>
        <v>79134.06950050789</v>
      </c>
      <c r="BI14" s="10">
        <f t="shared" si="5"/>
        <v>70256.92110332545</v>
      </c>
      <c r="BK14" s="10">
        <f t="shared" si="6"/>
        <v>76722.6594568589</v>
      </c>
      <c r="BL14" s="10">
        <f t="shared" si="7"/>
        <v>42886.05883169561</v>
      </c>
      <c r="BM14" s="10">
        <f t="shared" si="8"/>
        <v>20459.335287804606</v>
      </c>
      <c r="BN14" s="11">
        <f t="shared" si="9"/>
        <v>0.7889406068920798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1.3378757558131271</v>
      </c>
      <c r="U15" s="15">
        <f t="shared" si="11"/>
        <v>92005.67075385526</v>
      </c>
      <c r="X15" s="6">
        <f t="shared" si="12"/>
        <v>2000</v>
      </c>
      <c r="Y15" s="15">
        <f>E52</f>
        <v>46119.26942685955</v>
      </c>
      <c r="Z15" s="16">
        <f>E73</f>
        <v>1.6434770639705771</v>
      </c>
      <c r="AA15" s="15">
        <f t="shared" si="13"/>
        <v>75795.96151012313</v>
      </c>
      <c r="AE15" s="6">
        <f t="shared" si="14"/>
        <v>2000</v>
      </c>
      <c r="AF15" s="17">
        <v>92564.1</v>
      </c>
      <c r="AG15" s="20">
        <f>Selections!E7</f>
        <v>0.7</v>
      </c>
      <c r="AH15" s="17">
        <f t="shared" si="15"/>
        <v>64794.87</v>
      </c>
      <c r="AI15" s="17"/>
      <c r="AJ15" s="16">
        <f>E37</f>
        <v>0.2525464373990205</v>
      </c>
      <c r="AK15" s="19">
        <f t="shared" si="16"/>
        <v>16363.713580232672</v>
      </c>
      <c r="AL15" s="17">
        <f>E15</f>
        <v>68769.96638446186</v>
      </c>
      <c r="AM15" s="17">
        <f t="shared" si="17"/>
        <v>85133.67996469453</v>
      </c>
      <c r="AO15" s="16">
        <f>E74</f>
        <v>0.3915339484056817</v>
      </c>
      <c r="AP15" s="19">
        <f t="shared" si="18"/>
        <v>25369.391287532853</v>
      </c>
      <c r="AQ15" s="17">
        <f>E52</f>
        <v>46119.26942685955</v>
      </c>
      <c r="AR15" s="17">
        <f t="shared" si="19"/>
        <v>71488.6607143924</v>
      </c>
      <c r="BE15" s="6">
        <f t="shared" si="0"/>
        <v>2002</v>
      </c>
      <c r="BF15" s="10">
        <f t="shared" si="2"/>
        <v>85444.33697157826</v>
      </c>
      <c r="BG15" s="10">
        <f t="shared" si="3"/>
        <v>70840.79437336045</v>
      </c>
      <c r="BH15" s="10">
        <f t="shared" si="4"/>
        <v>80023.15106869649</v>
      </c>
      <c r="BI15" s="10">
        <f t="shared" si="5"/>
        <v>74339.59385643064</v>
      </c>
      <c r="BK15" s="10">
        <f t="shared" si="6"/>
        <v>77661.96906751646</v>
      </c>
      <c r="BL15" s="10">
        <f t="shared" si="7"/>
        <v>62700.419692324365</v>
      </c>
      <c r="BM15" s="10">
        <f t="shared" si="8"/>
        <v>37773.49862102702</v>
      </c>
      <c r="BN15" s="11">
        <f t="shared" si="9"/>
        <v>0.7221836534305315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1.505960337036825</v>
      </c>
      <c r="U16" s="15">
        <f t="shared" si="11"/>
        <v>84730.33462844117</v>
      </c>
      <c r="X16" s="6">
        <f t="shared" si="12"/>
        <v>2001</v>
      </c>
      <c r="Y16" s="15">
        <f>D53</f>
        <v>33836.60062516329</v>
      </c>
      <c r="Z16" s="16">
        <f>D73</f>
        <v>2.1506094362518406</v>
      </c>
      <c r="AA16" s="15">
        <f t="shared" si="13"/>
        <v>72769.31259516111</v>
      </c>
      <c r="AE16" s="6">
        <f t="shared" si="14"/>
        <v>2001</v>
      </c>
      <c r="AF16" s="17">
        <v>97247.7</v>
      </c>
      <c r="AG16" s="20">
        <f>Selections!D7</f>
        <v>0.7</v>
      </c>
      <c r="AH16" s="17">
        <f t="shared" si="15"/>
        <v>68073.39</v>
      </c>
      <c r="AI16" s="17"/>
      <c r="AJ16" s="16">
        <f>D37</f>
        <v>0.3359718875680143</v>
      </c>
      <c r="AK16" s="19">
        <f t="shared" si="16"/>
        <v>22870.745331453592</v>
      </c>
      <c r="AL16" s="17">
        <f>D16</f>
        <v>56263.3241690543</v>
      </c>
      <c r="AM16" s="17">
        <f t="shared" si="17"/>
        <v>79134.06950050789</v>
      </c>
      <c r="AO16" s="16">
        <f>D74</f>
        <v>0.5350155248352133</v>
      </c>
      <c r="AP16" s="19">
        <f t="shared" si="18"/>
        <v>36420.32047816216</v>
      </c>
      <c r="AQ16" s="17">
        <f>D53</f>
        <v>33836.60062516329</v>
      </c>
      <c r="AR16" s="17">
        <f t="shared" si="19"/>
        <v>70256.92110332545</v>
      </c>
    </row>
    <row r="17" spans="2:66" ht="13.5" thickBot="1">
      <c r="B17" s="55"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2.1420810578887006</v>
      </c>
      <c r="U17" s="15">
        <f t="shared" si="11"/>
        <v>85444.33697157826</v>
      </c>
      <c r="X17" s="6">
        <f t="shared" si="12"/>
        <v>2002</v>
      </c>
      <c r="Y17" s="15">
        <f>C54</f>
        <v>14961.549375192095</v>
      </c>
      <c r="Z17" s="16">
        <f>C73</f>
        <v>4.734856838478395</v>
      </c>
      <c r="AA17" s="15">
        <f t="shared" si="13"/>
        <v>70840.79437336045</v>
      </c>
      <c r="AE17" s="6">
        <f t="shared" si="14"/>
        <v>2002</v>
      </c>
      <c r="AF17" s="17">
        <v>107537.7</v>
      </c>
      <c r="AG17" s="22">
        <f>Selections!C7</f>
        <v>0.7</v>
      </c>
      <c r="AH17" s="17">
        <f t="shared" si="15"/>
        <v>75276.39</v>
      </c>
      <c r="AI17" s="17"/>
      <c r="AJ17" s="16">
        <f>C37</f>
        <v>0.5331642580390352</v>
      </c>
      <c r="AK17" s="19">
        <f t="shared" si="16"/>
        <v>40134.68062220705</v>
      </c>
      <c r="AL17" s="17">
        <f>C17</f>
        <v>39888.47044648944</v>
      </c>
      <c r="AM17" s="17">
        <f t="shared" si="17"/>
        <v>80023.15106869649</v>
      </c>
      <c r="AO17" s="16">
        <f>C74</f>
        <v>0.7888003726166803</v>
      </c>
      <c r="AP17" s="19">
        <f t="shared" si="18"/>
        <v>59378.04448123855</v>
      </c>
      <c r="AQ17" s="17">
        <f>C54</f>
        <v>14961.549375192095</v>
      </c>
      <c r="AR17" s="17">
        <f t="shared" si="19"/>
        <v>74339.59385643064</v>
      </c>
      <c r="BE17" s="23" t="s">
        <v>26</v>
      </c>
      <c r="BF17" s="10">
        <f>SUM(BF6:BF15)</f>
        <v>551463.4724074366</v>
      </c>
      <c r="BG17" s="10">
        <f>SUM(BG6:BG15)</f>
        <v>485672.90250721085</v>
      </c>
      <c r="BH17" s="10">
        <f>SUM(BH6:BH15)</f>
        <v>529931.305932876</v>
      </c>
      <c r="BI17" s="10">
        <f>SUM(BI6:BI15)</f>
        <v>482104.90753017855</v>
      </c>
      <c r="BK17" s="10">
        <f>SUM(BK6:BK15)</f>
        <v>512293.14709442545</v>
      </c>
      <c r="BL17" s="10">
        <f>SUM(BL6:BL15)</f>
        <v>200711.05974451985</v>
      </c>
      <c r="BM17" s="10">
        <f>SUM(BM6:BM15)</f>
        <v>87314.08235514571</v>
      </c>
      <c r="BN17" s="11">
        <f>BK17/AF19</f>
        <v>0.7209494806426423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551463.4724074366</v>
      </c>
      <c r="X19" s="23" t="s">
        <v>26</v>
      </c>
      <c r="Y19" s="24">
        <f>SUM(Y8:Y17)</f>
        <v>311582.08734990563</v>
      </c>
      <c r="Z19" s="6"/>
      <c r="AA19" s="24">
        <f>SUM(AA8:AA17)</f>
        <v>485672.90250721085</v>
      </c>
      <c r="AE19" s="23" t="s">
        <v>26</v>
      </c>
      <c r="AF19" s="10">
        <f>SUM(AF8:AF17)</f>
        <v>710581.1999999998</v>
      </c>
      <c r="AG19" s="23"/>
      <c r="AH19" s="10">
        <f>SUM(AH8:AH17)</f>
        <v>497406.83999999997</v>
      </c>
      <c r="AI19" s="10"/>
      <c r="AJ19" s="23"/>
      <c r="AK19" s="10">
        <f>SUM(AK8:AK17)</f>
        <v>104952.24119359616</v>
      </c>
      <c r="AL19" s="10">
        <f>SUM(AL8:AL17)</f>
        <v>424979.0647392798</v>
      </c>
      <c r="AM19" s="10">
        <f>SUM(AM8:AM17)</f>
        <v>529931.305932876</v>
      </c>
      <c r="AN19" s="10"/>
      <c r="AP19" s="10">
        <f>SUM(AP8:AP17)</f>
        <v>170522.82018027297</v>
      </c>
      <c r="AQ19" s="10">
        <f>SUM(AQ8:AQ17)</f>
        <v>311582.08734990563</v>
      </c>
      <c r="AR19" s="10">
        <f>SUM(AR8:AR17)</f>
        <v>482104.90753017855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1171.895678771809</v>
      </c>
      <c r="BG28" s="10">
        <f aca="true" t="shared" si="29" ref="BG28:BG37">BG6-AQ8</f>
        <v>0</v>
      </c>
      <c r="BH28" s="10">
        <f aca="true" t="shared" si="30" ref="BH28:BH37">BH6-AQ8</f>
        <v>1171.895678771809</v>
      </c>
      <c r="BI28" s="10">
        <f aca="true" t="shared" si="31" ref="BI28:BI37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2652.7978155463425</v>
      </c>
      <c r="BG29" s="10">
        <f t="shared" si="29"/>
        <v>1005.9054733383091</v>
      </c>
      <c r="BH29" s="10">
        <f t="shared" si="30"/>
        <v>2763.917418670975</v>
      </c>
      <c r="BI29" s="10">
        <f t="shared" si="31"/>
        <v>1398.0692405815134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4174.065979150255</v>
      </c>
      <c r="BG30" s="10">
        <f t="shared" si="29"/>
        <v>2985.5044720189035</v>
      </c>
      <c r="BH30" s="10">
        <f t="shared" si="30"/>
        <v>4242.804852795896</v>
      </c>
      <c r="BI30" s="10">
        <f t="shared" si="31"/>
        <v>3382.956107330214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5622.07964504934</v>
      </c>
      <c r="BG31" s="10">
        <f t="shared" si="29"/>
        <v>4497.959540420201</v>
      </c>
      <c r="BH31" s="10">
        <f t="shared" si="30"/>
        <v>5948.484408679244</v>
      </c>
      <c r="BI31" s="10">
        <f t="shared" si="31"/>
        <v>5572.807954046777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11133.519843380847</v>
      </c>
      <c r="BG32" s="10">
        <f t="shared" si="29"/>
        <v>8093.325347370803</v>
      </c>
      <c r="BH32" s="10">
        <f t="shared" si="30"/>
        <v>11238.231842191046</v>
      </c>
      <c r="BI32" s="10">
        <f t="shared" si="31"/>
        <v>8913.636650621607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18232.548316170236</v>
      </c>
      <c r="BG33" s="10">
        <f t="shared" si="29"/>
        <v>12205.281206904176</v>
      </c>
      <c r="BH33" s="10">
        <f t="shared" si="30"/>
        <v>17109.632618357988</v>
      </c>
      <c r="BI33" s="10">
        <f t="shared" si="31"/>
        <v>11710.484620889307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29631.5548528023</v>
      </c>
      <c r="BG34" s="10">
        <f t="shared" si="29"/>
        <v>20814.19006582305</v>
      </c>
      <c r="BH34" s="10">
        <f t="shared" si="30"/>
        <v>26500.770656819346</v>
      </c>
      <c r="BI34" s="10">
        <f t="shared" si="31"/>
        <v>18377.109359869988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Selections!C4</f>
        <v>1.4224020415461451</v>
      </c>
      <c r="D35" s="31">
        <f>Selections!D4</f>
        <v>1.1256354190539466</v>
      </c>
      <c r="E35" s="31">
        <f>Selections!E4</f>
        <v>1.0892597343699408</v>
      </c>
      <c r="F35" s="31">
        <f>Selections!F4</f>
        <v>1.0576147654871901</v>
      </c>
      <c r="G35" s="31">
        <f>Selections!G4</f>
        <v>1.0531198321318034</v>
      </c>
      <c r="H35" s="31">
        <f>Selections!H4</f>
        <v>1.039688286508957</v>
      </c>
      <c r="I35" s="31">
        <f>Selections!I4</f>
        <v>1.0330899588539262</v>
      </c>
      <c r="J35" s="31">
        <f>Selections!J4</f>
        <v>1.0117918274827182</v>
      </c>
      <c r="K35" s="32">
        <f>Selections!K4</f>
        <v>1.0147208368390361</v>
      </c>
      <c r="L35" s="33">
        <f>Selections!L4</f>
        <v>1</v>
      </c>
      <c r="BE35" s="6">
        <f t="shared" si="27"/>
        <v>2000</v>
      </c>
      <c r="BF35" s="10">
        <f t="shared" si="28"/>
        <v>45886.40132699571</v>
      </c>
      <c r="BG35" s="10">
        <f t="shared" si="29"/>
        <v>29676.69208326358</v>
      </c>
      <c r="BH35" s="10">
        <f t="shared" si="30"/>
        <v>39014.41053783498</v>
      </c>
      <c r="BI35" s="10">
        <f t="shared" si="31"/>
        <v>25369.391287532853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2.1420810578887006</v>
      </c>
      <c r="D36" s="34">
        <f>PRODUCT(D35:$L35)</f>
        <v>1.505960337036825</v>
      </c>
      <c r="E36" s="34">
        <f>PRODUCT(E35:$L35)</f>
        <v>1.3378757558131271</v>
      </c>
      <c r="F36" s="34">
        <f>PRODUCT(F35:$L35)</f>
        <v>1.2282431027224128</v>
      </c>
      <c r="G36" s="34">
        <f>PRODUCT(G35:$L35)</f>
        <v>1.1613331647810559</v>
      </c>
      <c r="H36" s="34">
        <f>PRODUCT(H35:$L35)</f>
        <v>1.1027550040817282</v>
      </c>
      <c r="I36" s="34">
        <f>PRODUCT(I35:$L35)</f>
        <v>1.0606592556549188</v>
      </c>
      <c r="J36" s="34">
        <f>PRODUCT(J35:$L35)</f>
        <v>1.0266862498901614</v>
      </c>
      <c r="K36" s="34">
        <f>PRODUCT(K35:$L35)</f>
        <v>1.0147208368390361</v>
      </c>
      <c r="L36" s="34">
        <f>L35</f>
        <v>1</v>
      </c>
      <c r="BE36" s="6">
        <f t="shared" si="27"/>
        <v>2001</v>
      </c>
      <c r="BF36" s="10">
        <f t="shared" si="28"/>
        <v>50893.734003277874</v>
      </c>
      <c r="BG36" s="10">
        <f t="shared" si="29"/>
        <v>38932.71196999782</v>
      </c>
      <c r="BH36" s="10">
        <f t="shared" si="30"/>
        <v>45297.468875344595</v>
      </c>
      <c r="BI36" s="10">
        <f t="shared" si="31"/>
        <v>36420.32047816216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0.5331642580390352</v>
      </c>
      <c r="D37" s="35">
        <f t="shared" si="33"/>
        <v>0.3359718875680143</v>
      </c>
      <c r="E37" s="35">
        <f t="shared" si="33"/>
        <v>0.2525464373990205</v>
      </c>
      <c r="F37" s="35">
        <f t="shared" si="33"/>
        <v>0.18582893094739117</v>
      </c>
      <c r="G37" s="35">
        <f t="shared" si="33"/>
        <v>0.13892065573747026</v>
      </c>
      <c r="H37" s="35">
        <f t="shared" si="33"/>
        <v>0.09318026551808123</v>
      </c>
      <c r="I37" s="35">
        <f t="shared" si="33"/>
        <v>0.057190144083986594</v>
      </c>
      <c r="J37" s="35">
        <f t="shared" si="33"/>
        <v>0.025992604744649483</v>
      </c>
      <c r="K37" s="35">
        <f t="shared" si="33"/>
        <v>0.014507277572906818</v>
      </c>
      <c r="L37" s="35">
        <f t="shared" si="33"/>
        <v>0</v>
      </c>
      <c r="BE37" s="6">
        <f t="shared" si="27"/>
        <v>2002</v>
      </c>
      <c r="BF37" s="10">
        <f t="shared" si="28"/>
        <v>70482.78759638616</v>
      </c>
      <c r="BG37" s="10">
        <f t="shared" si="29"/>
        <v>55879.24499816835</v>
      </c>
      <c r="BH37" s="10">
        <f t="shared" si="30"/>
        <v>65061.601693504395</v>
      </c>
      <c r="BI37" s="10">
        <f t="shared" si="31"/>
        <v>59378.04448123855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239881.3850575309</v>
      </c>
      <c r="BG39" s="10">
        <f>SUM(BG28:BG37)</f>
        <v>174090.8151573052</v>
      </c>
      <c r="BH39" s="10">
        <f>SUM(BH28:BH37)</f>
        <v>218349.2185829703</v>
      </c>
      <c r="BI39" s="10">
        <f>SUM(BI28:BI37)</f>
        <v>170522.82018027297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Selections!C3</f>
        <v>2.2016349220202773</v>
      </c>
      <c r="D72" s="31">
        <f>Selections!D3</f>
        <v>1.3085728321976402</v>
      </c>
      <c r="E72" s="31">
        <f>Selections!E3</f>
        <v>1.1447056017920845</v>
      </c>
      <c r="F72" s="31">
        <f>Selections!F3</f>
        <v>1.090179459253748</v>
      </c>
      <c r="G72" s="31">
        <f>Selections!G3</f>
        <v>1.0575130270276791</v>
      </c>
      <c r="H72" s="31">
        <f>Selections!H3</f>
        <v>1.049396858115779</v>
      </c>
      <c r="I72" s="31">
        <f>Selections!I3</f>
        <v>1.0636656490514922</v>
      </c>
      <c r="J72" s="31">
        <f>Selections!J3</f>
        <v>1.0686704240643867</v>
      </c>
      <c r="K72" s="32">
        <f>Selections!K3</f>
        <v>1.043992634498861</v>
      </c>
      <c r="L72" s="33">
        <f>Selections!L3</f>
        <v>1</v>
      </c>
    </row>
    <row r="73" spans="2:12" ht="12.75">
      <c r="B73" s="8" t="s">
        <v>32</v>
      </c>
      <c r="C73" s="34">
        <f>PRODUCT(C72:$L72)</f>
        <v>4.734856838478395</v>
      </c>
      <c r="D73" s="34">
        <f>PRODUCT(D72:$L72)</f>
        <v>2.1506094362518406</v>
      </c>
      <c r="E73" s="34">
        <f>PRODUCT(E72:$L72)</f>
        <v>1.6434770639705771</v>
      </c>
      <c r="F73" s="34">
        <f>PRODUCT(F72:$L72)</f>
        <v>1.4357202947182621</v>
      </c>
      <c r="G73" s="34">
        <f>PRODUCT(G72:$L72)</f>
        <v>1.3169577563872323</v>
      </c>
      <c r="H73" s="34">
        <f>PRODUCT(H72:$L72)</f>
        <v>1.2453347833347899</v>
      </c>
      <c r="I73" s="34">
        <f>PRODUCT(I72:$L72)</f>
        <v>1.1867148007006831</v>
      </c>
      <c r="J73" s="34">
        <f>PRODUCT(J72:$L72)</f>
        <v>1.1156840514299942</v>
      </c>
      <c r="K73" s="34">
        <f>PRODUCT(K72:$L72)</f>
        <v>1.043992634498861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0.7888003726166803</v>
      </c>
      <c r="D74" s="35">
        <f t="shared" si="43"/>
        <v>0.5350155248352133</v>
      </c>
      <c r="E74" s="35">
        <f t="shared" si="43"/>
        <v>0.3915339484056817</v>
      </c>
      <c r="F74" s="35">
        <f t="shared" si="43"/>
        <v>0.3034855022396723</v>
      </c>
      <c r="G74" s="35">
        <f t="shared" si="43"/>
        <v>0.24067420146925012</v>
      </c>
      <c r="H74" s="35">
        <f t="shared" si="43"/>
        <v>0.19700307629553715</v>
      </c>
      <c r="I74" s="35">
        <f t="shared" si="43"/>
        <v>0.15733755118790071</v>
      </c>
      <c r="J74" s="35">
        <f t="shared" si="43"/>
        <v>0.10368889945295856</v>
      </c>
      <c r="K74" s="35">
        <f t="shared" si="43"/>
        <v>0.04213883608477609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N1">
      <selection activeCell="AG10" sqref="AG10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76" t="s">
        <v>62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25807.736711346624</v>
      </c>
      <c r="BG6" s="10">
        <f aca="true" t="shared" si="3" ref="BG6:BG15">AA8</f>
        <v>24635.841032574815</v>
      </c>
      <c r="BH6" s="10">
        <f aca="true" t="shared" si="4" ref="BH6:BH15">AM8</f>
        <v>25807.736711346624</v>
      </c>
      <c r="BI6" s="10">
        <f aca="true" t="shared" si="5" ref="BI6:BI15">AR8</f>
        <v>24635.841032574815</v>
      </c>
      <c r="BK6" s="10">
        <f aca="true" t="shared" si="6" ref="BK6:BK15">AVERAGE(BF6:BI6)</f>
        <v>25221.788871960718</v>
      </c>
      <c r="BL6" s="10">
        <f aca="true" t="shared" si="7" ref="BL6:BL15">BK6-AQ8</f>
        <v>585.9478393859026</v>
      </c>
      <c r="BM6" s="10">
        <f aca="true" t="shared" si="8" ref="BM6:BM15">BK6-AL8</f>
        <v>-585.9478393859063</v>
      </c>
      <c r="BN6" s="11">
        <f aca="true" t="shared" si="9" ref="BN6:BN15">BK6/AF8</f>
        <v>0.5257299430526176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25518.113448424676</v>
      </c>
      <c r="BG7" s="10">
        <f t="shared" si="3"/>
        <v>23871.221106216643</v>
      </c>
      <c r="BH7" s="10">
        <f t="shared" si="4"/>
        <v>25642.984993208105</v>
      </c>
      <c r="BI7" s="10">
        <f t="shared" si="5"/>
        <v>24303.329708905036</v>
      </c>
      <c r="BK7" s="10">
        <f t="shared" si="6"/>
        <v>24833.912314188612</v>
      </c>
      <c r="BL7" s="10">
        <f t="shared" si="7"/>
        <v>1968.5966813102787</v>
      </c>
      <c r="BM7" s="10">
        <f t="shared" si="8"/>
        <v>-314.0027793028421</v>
      </c>
      <c r="BN7" s="11">
        <f t="shared" si="9"/>
        <v>0.5239586788571485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</v>
      </c>
      <c r="U8" s="15">
        <f aca="true" t="shared" si="11" ref="U8:U17">T8*S8</f>
        <v>25807.736711346624</v>
      </c>
      <c r="X8" s="6">
        <f aca="true" t="shared" si="12" ref="X8:X17">B45</f>
        <v>1993</v>
      </c>
      <c r="Y8" s="15">
        <f>L45</f>
        <v>24635.841032574815</v>
      </c>
      <c r="Z8" s="16">
        <f>L73</f>
        <v>1</v>
      </c>
      <c r="AA8" s="15">
        <f aca="true" t="shared" si="13" ref="AA8:AA17">Z8*Y8</f>
        <v>24635.841032574815</v>
      </c>
      <c r="AE8" s="6">
        <f aca="true" t="shared" si="14" ref="AE8:AE17">B8</f>
        <v>1993</v>
      </c>
      <c r="AF8" s="17">
        <v>47974.8</v>
      </c>
      <c r="AG8" s="18">
        <f>Selections!L14</f>
        <v>0.72</v>
      </c>
      <c r="AH8" s="17">
        <f aca="true" t="shared" si="15" ref="AH8:AH17">AF8*AG8</f>
        <v>34541.856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25807.736711346624</v>
      </c>
      <c r="AM8" s="17">
        <f aca="true" t="shared" si="17" ref="AM8:AM17">AK8+AL8</f>
        <v>25807.736711346624</v>
      </c>
      <c r="AO8" s="16">
        <f>L74</f>
        <v>0</v>
      </c>
      <c r="AP8" s="19">
        <f aca="true" t="shared" si="18" ref="AP8:AP17">AO8*AH8</f>
        <v>0</v>
      </c>
      <c r="AQ8" s="17">
        <f>L45</f>
        <v>24635.841032574815</v>
      </c>
      <c r="AR8" s="17">
        <f aca="true" t="shared" si="19" ref="AR8:AR17">AP8+AQ8</f>
        <v>24635.841032574815</v>
      </c>
      <c r="BE8" s="6">
        <f t="shared" si="0"/>
        <v>1995</v>
      </c>
      <c r="BF8" s="10">
        <f t="shared" si="2"/>
        <v>29981.464969023727</v>
      </c>
      <c r="BG8" s="10">
        <f t="shared" si="3"/>
        <v>28792.903461892376</v>
      </c>
      <c r="BH8" s="10">
        <f t="shared" si="4"/>
        <v>30074.4334210194</v>
      </c>
      <c r="BI8" s="10">
        <f t="shared" si="5"/>
        <v>29287.01098598455</v>
      </c>
      <c r="BK8" s="10">
        <f t="shared" si="6"/>
        <v>29533.953209480016</v>
      </c>
      <c r="BL8" s="10">
        <f t="shared" si="7"/>
        <v>3726.5542196065435</v>
      </c>
      <c r="BM8" s="10">
        <f t="shared" si="8"/>
        <v>331.78460906167675</v>
      </c>
      <c r="BN8" s="11">
        <f t="shared" si="9"/>
        <v>0.6336588786078109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1.0147208368390361</v>
      </c>
      <c r="U9" s="15">
        <f t="shared" si="11"/>
        <v>25518.113448424676</v>
      </c>
      <c r="X9" s="6">
        <f t="shared" si="12"/>
        <v>1994</v>
      </c>
      <c r="Y9" s="15">
        <f>K46</f>
        <v>22865.315632878333</v>
      </c>
      <c r="Z9" s="16">
        <f>K73</f>
        <v>1.043992634498861</v>
      </c>
      <c r="AA9" s="15">
        <f t="shared" si="13"/>
        <v>23871.221106216643</v>
      </c>
      <c r="AE9" s="6">
        <f t="shared" si="14"/>
        <v>1994</v>
      </c>
      <c r="AF9" s="17">
        <v>47396.7</v>
      </c>
      <c r="AG9" s="20">
        <f>Selections!K14</f>
        <v>0.72</v>
      </c>
      <c r="AH9" s="17">
        <f t="shared" si="15"/>
        <v>34125.623999999996</v>
      </c>
      <c r="AI9" s="17"/>
      <c r="AJ9" s="16">
        <f>K37</f>
        <v>0.014507277572906818</v>
      </c>
      <c r="AK9" s="19">
        <f t="shared" si="16"/>
        <v>495.0698997166506</v>
      </c>
      <c r="AL9" s="17">
        <f>K9</f>
        <v>25147.915093491454</v>
      </c>
      <c r="AM9" s="17">
        <f t="shared" si="17"/>
        <v>25642.984993208105</v>
      </c>
      <c r="AO9" s="16">
        <f>K74</f>
        <v>0.04213883608477609</v>
      </c>
      <c r="AP9" s="19">
        <f t="shared" si="18"/>
        <v>1438.0140760267006</v>
      </c>
      <c r="AQ9" s="17">
        <f>K46</f>
        <v>22865.315632878333</v>
      </c>
      <c r="AR9" s="17">
        <f t="shared" si="19"/>
        <v>24303.329708905036</v>
      </c>
      <c r="BE9" s="6">
        <f t="shared" si="0"/>
        <v>1996</v>
      </c>
      <c r="BF9" s="10">
        <f t="shared" si="2"/>
        <v>29712.079599743578</v>
      </c>
      <c r="BG9" s="10">
        <f t="shared" si="3"/>
        <v>28587.95949511444</v>
      </c>
      <c r="BH9" s="10">
        <f t="shared" si="4"/>
        <v>30096.35987414417</v>
      </c>
      <c r="BI9" s="10">
        <f t="shared" si="5"/>
        <v>29822.030993142354</v>
      </c>
      <c r="BK9" s="10">
        <f t="shared" si="6"/>
        <v>29554.607490536135</v>
      </c>
      <c r="BL9" s="10">
        <f t="shared" si="7"/>
        <v>5464.607535841897</v>
      </c>
      <c r="BM9" s="10">
        <f t="shared" si="8"/>
        <v>1541.7660041367708</v>
      </c>
      <c r="BN9" s="11">
        <f t="shared" si="9"/>
        <v>0.5840923866491197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1.0266862498901614</v>
      </c>
      <c r="U10" s="15">
        <f t="shared" si="11"/>
        <v>29981.464969023727</v>
      </c>
      <c r="X10" s="6">
        <f t="shared" si="12"/>
        <v>1995</v>
      </c>
      <c r="Y10" s="15">
        <f>J47</f>
        <v>25807.398989873473</v>
      </c>
      <c r="Z10" s="16">
        <f>J73</f>
        <v>1.1156840514299942</v>
      </c>
      <c r="AA10" s="15">
        <f t="shared" si="13"/>
        <v>28792.903461892376</v>
      </c>
      <c r="AE10" s="6">
        <f t="shared" si="14"/>
        <v>1995</v>
      </c>
      <c r="AF10" s="17">
        <v>46608.6</v>
      </c>
      <c r="AG10" s="20">
        <f>Selections!J14</f>
        <v>0.72</v>
      </c>
      <c r="AH10" s="17">
        <f t="shared" si="15"/>
        <v>33558.191999999995</v>
      </c>
      <c r="AI10" s="17"/>
      <c r="AJ10" s="16">
        <f>J37</f>
        <v>0.025992604744649483</v>
      </c>
      <c r="AK10" s="19">
        <f t="shared" si="16"/>
        <v>872.2648206010582</v>
      </c>
      <c r="AL10" s="17">
        <f>J10</f>
        <v>29202.16860041834</v>
      </c>
      <c r="AM10" s="17">
        <f t="shared" si="17"/>
        <v>30074.4334210194</v>
      </c>
      <c r="AO10" s="16">
        <f>J74</f>
        <v>0.10368889945295856</v>
      </c>
      <c r="AP10" s="19">
        <f t="shared" si="18"/>
        <v>3479.611996111078</v>
      </c>
      <c r="AQ10" s="17">
        <f>J47</f>
        <v>25807.398989873473</v>
      </c>
      <c r="AR10" s="17">
        <f t="shared" si="19"/>
        <v>29287.01098598455</v>
      </c>
      <c r="BE10" s="6">
        <f t="shared" si="0"/>
        <v>1997</v>
      </c>
      <c r="BF10" s="10">
        <f t="shared" si="2"/>
        <v>44122.42275131646</v>
      </c>
      <c r="BG10" s="10">
        <f t="shared" si="3"/>
        <v>41082.228255306414</v>
      </c>
      <c r="BH10" s="10">
        <f t="shared" si="4"/>
        <v>44347.59335201463</v>
      </c>
      <c r="BI10" s="10">
        <f t="shared" si="5"/>
        <v>42157.21489143212</v>
      </c>
      <c r="BK10" s="10">
        <f t="shared" si="6"/>
        <v>42927.36481251741</v>
      </c>
      <c r="BL10" s="10">
        <f t="shared" si="7"/>
        <v>9938.461904581796</v>
      </c>
      <c r="BM10" s="10">
        <f t="shared" si="8"/>
        <v>2916.2811284696436</v>
      </c>
      <c r="BN10" s="11">
        <f t="shared" si="9"/>
        <v>0.6641257973327734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1.0606592556549188</v>
      </c>
      <c r="U11" s="15">
        <f t="shared" si="11"/>
        <v>29712.079599743578</v>
      </c>
      <c r="X11" s="6">
        <f t="shared" si="12"/>
        <v>1996</v>
      </c>
      <c r="Y11" s="15">
        <f>I48</f>
        <v>24089.999954694238</v>
      </c>
      <c r="Z11" s="16">
        <f>I73</f>
        <v>1.1867148007006831</v>
      </c>
      <c r="AA11" s="15">
        <f t="shared" si="13"/>
        <v>28587.95949511444</v>
      </c>
      <c r="AE11" s="6">
        <f t="shared" si="14"/>
        <v>1996</v>
      </c>
      <c r="AF11" s="17">
        <v>50599.2</v>
      </c>
      <c r="AG11" s="20">
        <f>Selections!I14</f>
        <v>0.72</v>
      </c>
      <c r="AH11" s="17">
        <f t="shared" si="15"/>
        <v>36431.424</v>
      </c>
      <c r="AI11" s="17"/>
      <c r="AJ11" s="16">
        <f>I37</f>
        <v>0.057190144083986594</v>
      </c>
      <c r="AK11" s="19">
        <f t="shared" si="16"/>
        <v>2083.518387744807</v>
      </c>
      <c r="AL11" s="17">
        <f>I11</f>
        <v>28012.841486399364</v>
      </c>
      <c r="AM11" s="17">
        <f t="shared" si="17"/>
        <v>30096.35987414417</v>
      </c>
      <c r="AO11" s="16">
        <f>I74</f>
        <v>0.15733755118790071</v>
      </c>
      <c r="AP11" s="19">
        <f t="shared" si="18"/>
        <v>5732.0310384481145</v>
      </c>
      <c r="AQ11" s="17">
        <f>I48</f>
        <v>24089.999954694238</v>
      </c>
      <c r="AR11" s="17">
        <f t="shared" si="19"/>
        <v>29822.030993142354</v>
      </c>
      <c r="BE11" s="6">
        <f t="shared" si="0"/>
        <v>1998</v>
      </c>
      <c r="BF11" s="10">
        <f t="shared" si="2"/>
        <v>56740.14423691113</v>
      </c>
      <c r="BG11" s="10">
        <f t="shared" si="3"/>
        <v>50712.87712764507</v>
      </c>
      <c r="BH11" s="10">
        <f t="shared" si="4"/>
        <v>55810.35603470512</v>
      </c>
      <c r="BI11" s="10">
        <f t="shared" si="5"/>
        <v>50552.66581651275</v>
      </c>
      <c r="BK11" s="10">
        <f t="shared" si="6"/>
        <v>53454.010803943514</v>
      </c>
      <c r="BL11" s="10">
        <f t="shared" si="7"/>
        <v>14946.414883202619</v>
      </c>
      <c r="BM11" s="10">
        <f t="shared" si="8"/>
        <v>4596.244611062721</v>
      </c>
      <c r="BN11" s="11">
        <f t="shared" si="9"/>
        <v>0.769011808429629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1.1027550040817282</v>
      </c>
      <c r="U12" s="15">
        <f t="shared" si="11"/>
        <v>44122.42275131646</v>
      </c>
      <c r="X12" s="6">
        <f t="shared" si="12"/>
        <v>1997</v>
      </c>
      <c r="Y12" s="15">
        <f>H49</f>
        <v>32988.90290793561</v>
      </c>
      <c r="Z12" s="16">
        <f>H73</f>
        <v>1.2453347833347899</v>
      </c>
      <c r="AA12" s="15">
        <f t="shared" si="13"/>
        <v>41082.228255306414</v>
      </c>
      <c r="AE12" s="6">
        <f t="shared" si="14"/>
        <v>1997</v>
      </c>
      <c r="AF12" s="17">
        <v>64637.4</v>
      </c>
      <c r="AG12" s="20">
        <f>Selections!H14</f>
        <v>0.72</v>
      </c>
      <c r="AH12" s="17">
        <f t="shared" si="15"/>
        <v>46538.928</v>
      </c>
      <c r="AI12" s="17"/>
      <c r="AJ12" s="16">
        <f>H37</f>
        <v>0.09318026551808123</v>
      </c>
      <c r="AK12" s="19">
        <f t="shared" si="16"/>
        <v>4336.509667966865</v>
      </c>
      <c r="AL12" s="17">
        <f>H12</f>
        <v>40011.083684047764</v>
      </c>
      <c r="AM12" s="17">
        <f t="shared" si="17"/>
        <v>44347.59335201463</v>
      </c>
      <c r="AO12" s="16">
        <f>H74</f>
        <v>0.19700307629553715</v>
      </c>
      <c r="AP12" s="19">
        <f t="shared" si="18"/>
        <v>9168.311983496511</v>
      </c>
      <c r="AQ12" s="17">
        <f>H49</f>
        <v>32988.90290793561</v>
      </c>
      <c r="AR12" s="17">
        <f t="shared" si="19"/>
        <v>42157.21489143212</v>
      </c>
      <c r="BE12" s="6">
        <f t="shared" si="0"/>
        <v>1999</v>
      </c>
      <c r="BF12" s="10">
        <f t="shared" si="2"/>
        <v>77401.16833679564</v>
      </c>
      <c r="BG12" s="10">
        <f t="shared" si="3"/>
        <v>68583.8035498164</v>
      </c>
      <c r="BH12" s="10">
        <f t="shared" si="4"/>
        <v>74591.88677424478</v>
      </c>
      <c r="BI12" s="10">
        <f t="shared" si="5"/>
        <v>66671.7831112882</v>
      </c>
      <c r="BK12" s="10">
        <f t="shared" si="6"/>
        <v>71812.16044303625</v>
      </c>
      <c r="BL12" s="10">
        <f t="shared" si="7"/>
        <v>24042.546959042906</v>
      </c>
      <c r="BM12" s="10">
        <f t="shared" si="8"/>
        <v>8794.368472346403</v>
      </c>
      <c r="BN12" s="11">
        <f t="shared" si="9"/>
        <v>0.8301504010523814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1.1613331647810559</v>
      </c>
      <c r="U13" s="15">
        <f t="shared" si="11"/>
        <v>56740.14423691113</v>
      </c>
      <c r="X13" s="6">
        <f t="shared" si="12"/>
        <v>1998</v>
      </c>
      <c r="Y13" s="15">
        <f>G50</f>
        <v>38507.595920740896</v>
      </c>
      <c r="Z13" s="16">
        <f>G73</f>
        <v>1.3169577563872323</v>
      </c>
      <c r="AA13" s="15">
        <f t="shared" si="13"/>
        <v>50712.87712764507</v>
      </c>
      <c r="AE13" s="6">
        <f t="shared" si="14"/>
        <v>1998</v>
      </c>
      <c r="AF13" s="17">
        <v>69510</v>
      </c>
      <c r="AG13" s="20">
        <f>Selections!G14</f>
        <v>0.72</v>
      </c>
      <c r="AH13" s="17">
        <f t="shared" si="15"/>
        <v>50047.2</v>
      </c>
      <c r="AI13" s="17"/>
      <c r="AJ13" s="16">
        <f>G37</f>
        <v>0.13892065573747026</v>
      </c>
      <c r="AK13" s="19">
        <f t="shared" si="16"/>
        <v>6952.589841824321</v>
      </c>
      <c r="AL13" s="17">
        <f>G13</f>
        <v>48857.766192880794</v>
      </c>
      <c r="AM13" s="17">
        <f t="shared" si="17"/>
        <v>55810.35603470512</v>
      </c>
      <c r="AO13" s="16">
        <f>G74</f>
        <v>0.24067420146925012</v>
      </c>
      <c r="AP13" s="19">
        <f t="shared" si="18"/>
        <v>12045.069895771854</v>
      </c>
      <c r="AQ13" s="17">
        <f>G50</f>
        <v>38507.595920740896</v>
      </c>
      <c r="AR13" s="17">
        <f t="shared" si="19"/>
        <v>50552.66581651275</v>
      </c>
      <c r="BE13" s="6">
        <f t="shared" si="0"/>
        <v>2000</v>
      </c>
      <c r="BF13" s="10">
        <f t="shared" si="2"/>
        <v>92005.67075385526</v>
      </c>
      <c r="BG13" s="10">
        <f t="shared" si="3"/>
        <v>75795.96151012313</v>
      </c>
      <c r="BH13" s="10">
        <f t="shared" si="4"/>
        <v>85601.21463841546</v>
      </c>
      <c r="BI13" s="10">
        <f t="shared" si="5"/>
        <v>72213.50046546478</v>
      </c>
      <c r="BK13" s="10">
        <f t="shared" si="6"/>
        <v>81404.08684196466</v>
      </c>
      <c r="BL13" s="10">
        <f t="shared" si="7"/>
        <v>35284.817415105106</v>
      </c>
      <c r="BM13" s="10">
        <f t="shared" si="8"/>
        <v>12634.120457502795</v>
      </c>
      <c r="BN13" s="11">
        <f t="shared" si="9"/>
        <v>0.8794347575568137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1.2282431027224128</v>
      </c>
      <c r="U14" s="15">
        <f t="shared" si="11"/>
        <v>77401.16833679564</v>
      </c>
      <c r="X14" s="6">
        <f t="shared" si="12"/>
        <v>1999</v>
      </c>
      <c r="Y14" s="15">
        <f>F51</f>
        <v>47769.613483993344</v>
      </c>
      <c r="Z14" s="21">
        <f>F73</f>
        <v>1.4357202947182621</v>
      </c>
      <c r="AA14" s="15">
        <f t="shared" si="13"/>
        <v>68583.8035498164</v>
      </c>
      <c r="AE14" s="6">
        <f t="shared" si="14"/>
        <v>1999</v>
      </c>
      <c r="AF14" s="17">
        <v>86505</v>
      </c>
      <c r="AG14" s="20">
        <f>Selections!F14</f>
        <v>0.72</v>
      </c>
      <c r="AH14" s="17">
        <f t="shared" si="15"/>
        <v>62283.6</v>
      </c>
      <c r="AI14" s="17"/>
      <c r="AJ14" s="16">
        <f>F37</f>
        <v>0.18582893094739117</v>
      </c>
      <c r="AK14" s="19">
        <f t="shared" si="16"/>
        <v>11574.094803554932</v>
      </c>
      <c r="AL14" s="17">
        <f>F14</f>
        <v>63017.79197068985</v>
      </c>
      <c r="AM14" s="17">
        <f t="shared" si="17"/>
        <v>74591.88677424478</v>
      </c>
      <c r="AO14" s="16">
        <f>F74</f>
        <v>0.3034855022396723</v>
      </c>
      <c r="AP14" s="19">
        <f t="shared" si="18"/>
        <v>18902.169627294854</v>
      </c>
      <c r="AQ14" s="17">
        <f>F51</f>
        <v>47769.613483993344</v>
      </c>
      <c r="AR14" s="17">
        <f t="shared" si="19"/>
        <v>66671.7831112882</v>
      </c>
      <c r="BE14" s="6">
        <f t="shared" si="0"/>
        <v>2001</v>
      </c>
      <c r="BF14" s="10">
        <f t="shared" si="2"/>
        <v>84730.33462844117</v>
      </c>
      <c r="BG14" s="10">
        <f t="shared" si="3"/>
        <v>72769.31259516111</v>
      </c>
      <c r="BH14" s="10">
        <f t="shared" si="4"/>
        <v>79787.51936712085</v>
      </c>
      <c r="BI14" s="10">
        <f t="shared" si="5"/>
        <v>71297.5016884158</v>
      </c>
      <c r="BK14" s="10">
        <f t="shared" si="6"/>
        <v>77146.16706978474</v>
      </c>
      <c r="BL14" s="10">
        <f t="shared" si="7"/>
        <v>43309.56644462145</v>
      </c>
      <c r="BM14" s="10">
        <f t="shared" si="8"/>
        <v>20882.842900730444</v>
      </c>
      <c r="BN14" s="11">
        <f t="shared" si="9"/>
        <v>0.7932955439540961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1.3378757558131271</v>
      </c>
      <c r="U15" s="15">
        <f t="shared" si="11"/>
        <v>92005.67075385526</v>
      </c>
      <c r="X15" s="6">
        <f t="shared" si="12"/>
        <v>2000</v>
      </c>
      <c r="Y15" s="15">
        <f>E52</f>
        <v>46119.26942685955</v>
      </c>
      <c r="Z15" s="16">
        <f>E73</f>
        <v>1.6434770639705771</v>
      </c>
      <c r="AA15" s="15">
        <f t="shared" si="13"/>
        <v>75795.96151012313</v>
      </c>
      <c r="AE15" s="6">
        <f t="shared" si="14"/>
        <v>2000</v>
      </c>
      <c r="AF15" s="17">
        <v>92564.1</v>
      </c>
      <c r="AG15" s="20">
        <f>Selections!E14</f>
        <v>0.72</v>
      </c>
      <c r="AH15" s="17">
        <f t="shared" si="15"/>
        <v>66646.152</v>
      </c>
      <c r="AI15" s="17"/>
      <c r="AJ15" s="16">
        <f>E37</f>
        <v>0.2525464373990205</v>
      </c>
      <c r="AK15" s="19">
        <f t="shared" si="16"/>
        <v>16831.248253953607</v>
      </c>
      <c r="AL15" s="17">
        <f>E15</f>
        <v>68769.96638446186</v>
      </c>
      <c r="AM15" s="17">
        <f t="shared" si="17"/>
        <v>85601.21463841546</v>
      </c>
      <c r="AO15" s="16">
        <f>E74</f>
        <v>0.3915339484056817</v>
      </c>
      <c r="AP15" s="19">
        <f t="shared" si="18"/>
        <v>26094.23103860522</v>
      </c>
      <c r="AQ15" s="17">
        <f>E52</f>
        <v>46119.26942685955</v>
      </c>
      <c r="AR15" s="17">
        <f t="shared" si="19"/>
        <v>72213.50046546478</v>
      </c>
      <c r="BE15" s="6">
        <f t="shared" si="0"/>
        <v>2002</v>
      </c>
      <c r="BF15" s="10">
        <f t="shared" si="2"/>
        <v>85444.33697157826</v>
      </c>
      <c r="BG15" s="10">
        <f t="shared" si="3"/>
        <v>70840.79437336045</v>
      </c>
      <c r="BH15" s="10">
        <f t="shared" si="4"/>
        <v>81169.85622933097</v>
      </c>
      <c r="BI15" s="10">
        <f t="shared" si="5"/>
        <v>76036.10941303745</v>
      </c>
      <c r="BK15" s="10">
        <f t="shared" si="6"/>
        <v>78372.77424682678</v>
      </c>
      <c r="BL15" s="10">
        <f t="shared" si="7"/>
        <v>63411.22487163469</v>
      </c>
      <c r="BM15" s="10">
        <f t="shared" si="8"/>
        <v>38484.303800337344</v>
      </c>
      <c r="BN15" s="11">
        <f t="shared" si="9"/>
        <v>0.72879347658381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1.505960337036825</v>
      </c>
      <c r="U16" s="15">
        <f t="shared" si="11"/>
        <v>84730.33462844117</v>
      </c>
      <c r="X16" s="6">
        <f t="shared" si="12"/>
        <v>2001</v>
      </c>
      <c r="Y16" s="15">
        <f>D53</f>
        <v>33836.60062516329</v>
      </c>
      <c r="Z16" s="16">
        <f>D73</f>
        <v>2.1506094362518406</v>
      </c>
      <c r="AA16" s="15">
        <f t="shared" si="13"/>
        <v>72769.31259516111</v>
      </c>
      <c r="AE16" s="6">
        <f t="shared" si="14"/>
        <v>2001</v>
      </c>
      <c r="AF16" s="17">
        <v>97247.7</v>
      </c>
      <c r="AG16" s="20">
        <f>Selections!D14</f>
        <v>0.72</v>
      </c>
      <c r="AH16" s="17">
        <f t="shared" si="15"/>
        <v>70018.344</v>
      </c>
      <c r="AI16" s="17"/>
      <c r="AJ16" s="16">
        <f>D37</f>
        <v>0.3359718875680143</v>
      </c>
      <c r="AK16" s="19">
        <f t="shared" si="16"/>
        <v>23524.19519806655</v>
      </c>
      <c r="AL16" s="17">
        <f>D16</f>
        <v>56263.3241690543</v>
      </c>
      <c r="AM16" s="17">
        <f t="shared" si="17"/>
        <v>79787.51936712085</v>
      </c>
      <c r="AO16" s="16">
        <f>D74</f>
        <v>0.5350155248352133</v>
      </c>
      <c r="AP16" s="19">
        <f t="shared" si="18"/>
        <v>37460.90106325251</v>
      </c>
      <c r="AQ16" s="17">
        <f>D53</f>
        <v>33836.60062516329</v>
      </c>
      <c r="AR16" s="17">
        <f t="shared" si="19"/>
        <v>71297.5016884158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2.1420810578887006</v>
      </c>
      <c r="U17" s="15">
        <f t="shared" si="11"/>
        <v>85444.33697157826</v>
      </c>
      <c r="X17" s="6">
        <f t="shared" si="12"/>
        <v>2002</v>
      </c>
      <c r="Y17" s="15">
        <f>C54</f>
        <v>14961.549375192095</v>
      </c>
      <c r="Z17" s="16">
        <f>C73</f>
        <v>4.734856838478395</v>
      </c>
      <c r="AA17" s="15">
        <f t="shared" si="13"/>
        <v>70840.79437336045</v>
      </c>
      <c r="AE17" s="6">
        <f t="shared" si="14"/>
        <v>2002</v>
      </c>
      <c r="AF17" s="17">
        <v>107537.7</v>
      </c>
      <c r="AG17" s="22">
        <f>Selections!C14</f>
        <v>0.72</v>
      </c>
      <c r="AH17" s="17">
        <f t="shared" si="15"/>
        <v>77427.144</v>
      </c>
      <c r="AI17" s="17"/>
      <c r="AJ17" s="16">
        <f>C37</f>
        <v>0.5331642580390352</v>
      </c>
      <c r="AK17" s="19">
        <f t="shared" si="16"/>
        <v>41281.385782841535</v>
      </c>
      <c r="AL17" s="17">
        <f>C17</f>
        <v>39888.47044648944</v>
      </c>
      <c r="AM17" s="17">
        <f t="shared" si="17"/>
        <v>81169.85622933097</v>
      </c>
      <c r="AO17" s="16">
        <f>C74</f>
        <v>0.7888003726166803</v>
      </c>
      <c r="AP17" s="19">
        <f t="shared" si="18"/>
        <v>61074.56003784537</v>
      </c>
      <c r="AQ17" s="17">
        <f>C54</f>
        <v>14961.549375192095</v>
      </c>
      <c r="AR17" s="17">
        <f t="shared" si="19"/>
        <v>76036.10941303745</v>
      </c>
      <c r="BE17" s="23" t="s">
        <v>26</v>
      </c>
      <c r="BF17" s="10">
        <f>SUM(BF6:BF15)</f>
        <v>551463.4724074366</v>
      </c>
      <c r="BG17" s="10">
        <f>SUM(BG6:BG15)</f>
        <v>485672.90250721085</v>
      </c>
      <c r="BH17" s="10">
        <f>SUM(BH6:BH15)</f>
        <v>532929.9413955502</v>
      </c>
      <c r="BI17" s="10">
        <f>SUM(BI6:BI15)</f>
        <v>486976.98810675787</v>
      </c>
      <c r="BK17" s="10">
        <f>SUM(BK6:BK15)</f>
        <v>514260.82610423875</v>
      </c>
      <c r="BL17" s="10">
        <f>SUM(BL6:BL15)</f>
        <v>202678.73875433317</v>
      </c>
      <c r="BM17" s="10">
        <f>SUM(BM6:BM15)</f>
        <v>89281.76136495905</v>
      </c>
      <c r="BN17" s="11">
        <f>BK17/AF19</f>
        <v>0.7237185927579267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551463.4724074366</v>
      </c>
      <c r="X19" s="23" t="s">
        <v>26</v>
      </c>
      <c r="Y19" s="24">
        <f>SUM(Y8:Y17)</f>
        <v>311582.08734990563</v>
      </c>
      <c r="Z19" s="6"/>
      <c r="AA19" s="24">
        <f>SUM(AA8:AA17)</f>
        <v>485672.90250721085</v>
      </c>
      <c r="AE19" s="23" t="s">
        <v>26</v>
      </c>
      <c r="AF19" s="10">
        <f>SUM(AF8:AF17)</f>
        <v>710581.1999999998</v>
      </c>
      <c r="AG19" s="23"/>
      <c r="AH19" s="10">
        <f>SUM(AH8:AH17)</f>
        <v>511618.4639999999</v>
      </c>
      <c r="AI19" s="10"/>
      <c r="AJ19" s="23"/>
      <c r="AK19" s="10">
        <f>SUM(AK8:AK17)</f>
        <v>107950.87665627032</v>
      </c>
      <c r="AL19" s="10">
        <f>SUM(AL8:AL17)</f>
        <v>424979.0647392798</v>
      </c>
      <c r="AM19" s="10">
        <f>SUM(AM8:AM17)</f>
        <v>532929.9413955502</v>
      </c>
      <c r="AN19" s="10"/>
      <c r="AP19" s="10">
        <f>SUM(AP8:AP17)</f>
        <v>175394.9007568522</v>
      </c>
      <c r="AQ19" s="10">
        <f>SUM(AQ8:AQ17)</f>
        <v>311582.08734990563</v>
      </c>
      <c r="AR19" s="10">
        <f>SUM(AR8:AR17)</f>
        <v>486976.98810675787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1171.895678771809</v>
      </c>
      <c r="BG28" s="10">
        <f aca="true" t="shared" si="29" ref="BG28:BG37">BG6-AQ8</f>
        <v>0</v>
      </c>
      <c r="BH28" s="10">
        <f aca="true" t="shared" si="30" ref="BH28:BH37">BH6-AQ8</f>
        <v>1171.895678771809</v>
      </c>
      <c r="BI28" s="10">
        <f aca="true" t="shared" si="31" ref="BI28:BI37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2652.7978155463425</v>
      </c>
      <c r="BG29" s="10">
        <f t="shared" si="29"/>
        <v>1005.9054733383091</v>
      </c>
      <c r="BH29" s="10">
        <f t="shared" si="30"/>
        <v>2777.6693603297717</v>
      </c>
      <c r="BI29" s="10">
        <f t="shared" si="31"/>
        <v>1438.0140760267022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4174.065979150255</v>
      </c>
      <c r="BG30" s="10">
        <f t="shared" si="29"/>
        <v>2985.5044720189035</v>
      </c>
      <c r="BH30" s="10">
        <f t="shared" si="30"/>
        <v>4267.034431145927</v>
      </c>
      <c r="BI30" s="10">
        <f t="shared" si="31"/>
        <v>3479.611996111078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5622.07964504934</v>
      </c>
      <c r="BG31" s="10">
        <f t="shared" si="29"/>
        <v>4497.959540420201</v>
      </c>
      <c r="BH31" s="10">
        <f t="shared" si="30"/>
        <v>6006.359919449933</v>
      </c>
      <c r="BI31" s="10">
        <f t="shared" si="31"/>
        <v>5732.031038448116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11133.519843380847</v>
      </c>
      <c r="BG32" s="10">
        <f t="shared" si="29"/>
        <v>8093.325347370803</v>
      </c>
      <c r="BH32" s="10">
        <f t="shared" si="30"/>
        <v>11358.690444079017</v>
      </c>
      <c r="BI32" s="10">
        <f t="shared" si="31"/>
        <v>9168.311983496511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18232.548316170236</v>
      </c>
      <c r="BG33" s="10">
        <f t="shared" si="29"/>
        <v>12205.281206904176</v>
      </c>
      <c r="BH33" s="10">
        <f t="shared" si="30"/>
        <v>17302.76011396422</v>
      </c>
      <c r="BI33" s="10">
        <f t="shared" si="31"/>
        <v>12045.069895771856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29631.5548528023</v>
      </c>
      <c r="BG34" s="10">
        <f t="shared" si="29"/>
        <v>20814.19006582305</v>
      </c>
      <c r="BH34" s="10">
        <f t="shared" si="30"/>
        <v>26822.273290251433</v>
      </c>
      <c r="BI34" s="10">
        <f t="shared" si="31"/>
        <v>18902.169627294854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Selections!C11</f>
        <v>1.4224020415461451</v>
      </c>
      <c r="D35" s="31">
        <f>Selections!D11</f>
        <v>1.1256354190539466</v>
      </c>
      <c r="E35" s="31">
        <f>Selections!E11</f>
        <v>1.0892597343699408</v>
      </c>
      <c r="F35" s="31">
        <f>Selections!F11</f>
        <v>1.0576147654871901</v>
      </c>
      <c r="G35" s="31">
        <f>Selections!G11</f>
        <v>1.0531198321318034</v>
      </c>
      <c r="H35" s="31">
        <f>Selections!H11</f>
        <v>1.039688286508957</v>
      </c>
      <c r="I35" s="31">
        <f>Selections!I11</f>
        <v>1.0330899588539262</v>
      </c>
      <c r="J35" s="31">
        <f>Selections!J11</f>
        <v>1.0117918274827182</v>
      </c>
      <c r="K35" s="32">
        <f>Selections!K11</f>
        <v>1.0147208368390361</v>
      </c>
      <c r="L35" s="33">
        <f>Selections!L11</f>
        <v>1</v>
      </c>
      <c r="BE35" s="6">
        <f t="shared" si="27"/>
        <v>2000</v>
      </c>
      <c r="BF35" s="10">
        <f t="shared" si="28"/>
        <v>45886.40132699571</v>
      </c>
      <c r="BG35" s="10">
        <f t="shared" si="29"/>
        <v>29676.69208326358</v>
      </c>
      <c r="BH35" s="10">
        <f t="shared" si="30"/>
        <v>39481.94521155591</v>
      </c>
      <c r="BI35" s="10">
        <f t="shared" si="31"/>
        <v>26094.231038605227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2.1420810578887006</v>
      </c>
      <c r="D36" s="34">
        <f>PRODUCT(D35:$L35)</f>
        <v>1.505960337036825</v>
      </c>
      <c r="E36" s="34">
        <f>PRODUCT(E35:$L35)</f>
        <v>1.3378757558131271</v>
      </c>
      <c r="F36" s="34">
        <f>PRODUCT(F35:$L35)</f>
        <v>1.2282431027224128</v>
      </c>
      <c r="G36" s="34">
        <f>PRODUCT(G35:$L35)</f>
        <v>1.1613331647810559</v>
      </c>
      <c r="H36" s="34">
        <f>PRODUCT(H35:$L35)</f>
        <v>1.1027550040817282</v>
      </c>
      <c r="I36" s="34">
        <f>PRODUCT(I35:$L35)</f>
        <v>1.0606592556549188</v>
      </c>
      <c r="J36" s="34">
        <f>PRODUCT(J35:$L35)</f>
        <v>1.0266862498901614</v>
      </c>
      <c r="K36" s="34">
        <f>PRODUCT(K35:$L35)</f>
        <v>1.0147208368390361</v>
      </c>
      <c r="L36" s="34">
        <f>L35</f>
        <v>1</v>
      </c>
      <c r="BE36" s="6">
        <f t="shared" si="27"/>
        <v>2001</v>
      </c>
      <c r="BF36" s="10">
        <f t="shared" si="28"/>
        <v>50893.734003277874</v>
      </c>
      <c r="BG36" s="10">
        <f t="shared" si="29"/>
        <v>38932.71196999782</v>
      </c>
      <c r="BH36" s="10">
        <f t="shared" si="30"/>
        <v>45950.91874195756</v>
      </c>
      <c r="BI36" s="10">
        <f t="shared" si="31"/>
        <v>37460.9010632525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0.5331642580390352</v>
      </c>
      <c r="D37" s="35">
        <f t="shared" si="33"/>
        <v>0.3359718875680143</v>
      </c>
      <c r="E37" s="35">
        <f t="shared" si="33"/>
        <v>0.2525464373990205</v>
      </c>
      <c r="F37" s="35">
        <f t="shared" si="33"/>
        <v>0.18582893094739117</v>
      </c>
      <c r="G37" s="35">
        <f t="shared" si="33"/>
        <v>0.13892065573747026</v>
      </c>
      <c r="H37" s="35">
        <f t="shared" si="33"/>
        <v>0.09318026551808123</v>
      </c>
      <c r="I37" s="35">
        <f t="shared" si="33"/>
        <v>0.057190144083986594</v>
      </c>
      <c r="J37" s="35">
        <f t="shared" si="33"/>
        <v>0.025992604744649483</v>
      </c>
      <c r="K37" s="35">
        <f t="shared" si="33"/>
        <v>0.014507277572906818</v>
      </c>
      <c r="L37" s="35">
        <f t="shared" si="33"/>
        <v>0</v>
      </c>
      <c r="BE37" s="6">
        <f t="shared" si="27"/>
        <v>2002</v>
      </c>
      <c r="BF37" s="10">
        <f t="shared" si="28"/>
        <v>70482.78759638616</v>
      </c>
      <c r="BG37" s="10">
        <f t="shared" si="29"/>
        <v>55879.24499816835</v>
      </c>
      <c r="BH37" s="10">
        <f t="shared" si="30"/>
        <v>66208.30685413888</v>
      </c>
      <c r="BI37" s="10">
        <f t="shared" si="31"/>
        <v>61074.56003784536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239881.3850575309</v>
      </c>
      <c r="BG39" s="10">
        <f>SUM(BG28:BG37)</f>
        <v>174090.8151573052</v>
      </c>
      <c r="BH39" s="10">
        <f>SUM(BH28:BH37)</f>
        <v>221347.85404564446</v>
      </c>
      <c r="BI39" s="10">
        <f>SUM(BI28:BI37)</f>
        <v>175394.9007568522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Selections!C10</f>
        <v>2.2016349220202773</v>
      </c>
      <c r="D72" s="31">
        <f>Selections!D10</f>
        <v>1.3085728321976402</v>
      </c>
      <c r="E72" s="31">
        <f>Selections!E10</f>
        <v>1.1447056017920845</v>
      </c>
      <c r="F72" s="31">
        <f>Selections!F10</f>
        <v>1.090179459253748</v>
      </c>
      <c r="G72" s="31">
        <f>Selections!G10</f>
        <v>1.0575130270276791</v>
      </c>
      <c r="H72" s="31">
        <f>Selections!H10</f>
        <v>1.049396858115779</v>
      </c>
      <c r="I72" s="31">
        <f>Selections!I10</f>
        <v>1.0636656490514922</v>
      </c>
      <c r="J72" s="31">
        <f>Selections!J10</f>
        <v>1.0686704240643867</v>
      </c>
      <c r="K72" s="32">
        <f>Selections!K10</f>
        <v>1.043992634498861</v>
      </c>
      <c r="L72" s="33">
        <f>Selections!L10</f>
        <v>1</v>
      </c>
    </row>
    <row r="73" spans="2:12" ht="12.75">
      <c r="B73" s="8" t="s">
        <v>32</v>
      </c>
      <c r="C73" s="34">
        <f>PRODUCT(C72:$L72)</f>
        <v>4.734856838478395</v>
      </c>
      <c r="D73" s="34">
        <f>PRODUCT(D72:$L72)</f>
        <v>2.1506094362518406</v>
      </c>
      <c r="E73" s="34">
        <f>PRODUCT(E72:$L72)</f>
        <v>1.6434770639705771</v>
      </c>
      <c r="F73" s="34">
        <f>PRODUCT(F72:$L72)</f>
        <v>1.4357202947182621</v>
      </c>
      <c r="G73" s="34">
        <f>PRODUCT(G72:$L72)</f>
        <v>1.3169577563872323</v>
      </c>
      <c r="H73" s="34">
        <f>PRODUCT(H72:$L72)</f>
        <v>1.2453347833347899</v>
      </c>
      <c r="I73" s="34">
        <f>PRODUCT(I72:$L72)</f>
        <v>1.1867148007006831</v>
      </c>
      <c r="J73" s="34">
        <f>PRODUCT(J72:$L72)</f>
        <v>1.1156840514299942</v>
      </c>
      <c r="K73" s="34">
        <f>PRODUCT(K72:$L72)</f>
        <v>1.043992634498861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0.7888003726166803</v>
      </c>
      <c r="D74" s="35">
        <f t="shared" si="43"/>
        <v>0.5350155248352133</v>
      </c>
      <c r="E74" s="35">
        <f t="shared" si="43"/>
        <v>0.3915339484056817</v>
      </c>
      <c r="F74" s="35">
        <f t="shared" si="43"/>
        <v>0.3034855022396723</v>
      </c>
      <c r="G74" s="35">
        <f t="shared" si="43"/>
        <v>0.24067420146925012</v>
      </c>
      <c r="H74" s="35">
        <f t="shared" si="43"/>
        <v>0.19700307629553715</v>
      </c>
      <c r="I74" s="35">
        <f t="shared" si="43"/>
        <v>0.15733755118790071</v>
      </c>
      <c r="J74" s="35">
        <f t="shared" si="43"/>
        <v>0.10368889945295856</v>
      </c>
      <c r="K74" s="35">
        <f t="shared" si="43"/>
        <v>0.04213883608477609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1">
      <selection activeCell="B1" sqref="B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76" t="s">
        <v>62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25807.736711346624</v>
      </c>
      <c r="BG6" s="10">
        <f aca="true" t="shared" si="3" ref="BG6:BG15">AA8</f>
        <v>24635.841032574815</v>
      </c>
      <c r="BH6" s="10">
        <f aca="true" t="shared" si="4" ref="BH6:BH15">AM8</f>
        <v>25807.736711346624</v>
      </c>
      <c r="BI6" s="10">
        <f aca="true" t="shared" si="5" ref="BI6:BI15">AR8</f>
        <v>24635.841032574815</v>
      </c>
      <c r="BK6" s="10">
        <f aca="true" t="shared" si="6" ref="BK6:BK15">AVERAGE(BF6:BI6)</f>
        <v>25221.788871960718</v>
      </c>
      <c r="BL6" s="10">
        <f aca="true" t="shared" si="7" ref="BL6:BL15">BK6-AQ8</f>
        <v>585.9478393859026</v>
      </c>
      <c r="BM6" s="10">
        <f aca="true" t="shared" si="8" ref="BM6:BM15">BK6-AL8</f>
        <v>-585.9478393859063</v>
      </c>
      <c r="BN6" s="11">
        <f aca="true" t="shared" si="9" ref="BN6:BN15">BK6/AF8</f>
        <v>0.5257299430526176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25518.113448424676</v>
      </c>
      <c r="BG7" s="10">
        <f t="shared" si="3"/>
        <v>23871.221106216643</v>
      </c>
      <c r="BH7" s="10">
        <f t="shared" si="4"/>
        <v>25615.481109890512</v>
      </c>
      <c r="BI7" s="10">
        <f t="shared" si="5"/>
        <v>24223.44003801466</v>
      </c>
      <c r="BK7" s="10">
        <f t="shared" si="6"/>
        <v>24807.063925636627</v>
      </c>
      <c r="BL7" s="10">
        <f t="shared" si="7"/>
        <v>1941.7482927582932</v>
      </c>
      <c r="BM7" s="10">
        <f t="shared" si="8"/>
        <v>-340.8511678548275</v>
      </c>
      <c r="BN7" s="11">
        <f t="shared" si="9"/>
        <v>0.5233922177205719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</v>
      </c>
      <c r="U8" s="15">
        <f aca="true" t="shared" si="11" ref="U8:U17">T8*S8</f>
        <v>25807.736711346624</v>
      </c>
      <c r="X8" s="6">
        <f aca="true" t="shared" si="12" ref="X8:X17">B45</f>
        <v>1993</v>
      </c>
      <c r="Y8" s="15">
        <f>L45</f>
        <v>24635.841032574815</v>
      </c>
      <c r="Z8" s="16">
        <f>L73</f>
        <v>1</v>
      </c>
      <c r="AA8" s="15">
        <f aca="true" t="shared" si="13" ref="AA8:AA17">Z8*Y8</f>
        <v>24635.841032574815</v>
      </c>
      <c r="AE8" s="6">
        <f aca="true" t="shared" si="14" ref="AE8:AE17">B8</f>
        <v>1993</v>
      </c>
      <c r="AF8" s="17">
        <v>47974.8</v>
      </c>
      <c r="AG8" s="18">
        <f>Selections!L21</f>
        <v>0.68</v>
      </c>
      <c r="AH8" s="17">
        <f aca="true" t="shared" si="15" ref="AH8:AH17">AF8*AG8</f>
        <v>32622.864000000005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25807.736711346624</v>
      </c>
      <c r="AM8" s="17">
        <f aca="true" t="shared" si="17" ref="AM8:AM17">AK8+AL8</f>
        <v>25807.736711346624</v>
      </c>
      <c r="AO8" s="16">
        <f>L74</f>
        <v>0</v>
      </c>
      <c r="AP8" s="19">
        <f aca="true" t="shared" si="18" ref="AP8:AP16">AO8*AH8</f>
        <v>0</v>
      </c>
      <c r="AQ8" s="17">
        <f>L45</f>
        <v>24635.841032574815</v>
      </c>
      <c r="AR8" s="17">
        <f aca="true" t="shared" si="19" ref="AR8:AR17">AP8+AQ8</f>
        <v>24635.841032574815</v>
      </c>
      <c r="BE8" s="6">
        <f t="shared" si="0"/>
        <v>1995</v>
      </c>
      <c r="BF8" s="10">
        <f t="shared" si="2"/>
        <v>29981.464969023727</v>
      </c>
      <c r="BG8" s="10">
        <f t="shared" si="3"/>
        <v>28792.903461892376</v>
      </c>
      <c r="BH8" s="10">
        <f t="shared" si="4"/>
        <v>30025.97426431934</v>
      </c>
      <c r="BI8" s="10">
        <f t="shared" si="5"/>
        <v>29093.699208422826</v>
      </c>
      <c r="BK8" s="10">
        <f t="shared" si="6"/>
        <v>29473.51047591457</v>
      </c>
      <c r="BL8" s="10">
        <f t="shared" si="7"/>
        <v>3666.111486041096</v>
      </c>
      <c r="BM8" s="10">
        <f t="shared" si="8"/>
        <v>271.3418754962295</v>
      </c>
      <c r="BN8" s="11">
        <f t="shared" si="9"/>
        <v>0.6323620635658348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1.0147208368390361</v>
      </c>
      <c r="U9" s="15">
        <f t="shared" si="11"/>
        <v>25518.113448424676</v>
      </c>
      <c r="X9" s="6">
        <f t="shared" si="12"/>
        <v>1994</v>
      </c>
      <c r="Y9" s="15">
        <f>K46</f>
        <v>22865.315632878333</v>
      </c>
      <c r="Z9" s="16">
        <f>K73</f>
        <v>1.043992634498861</v>
      </c>
      <c r="AA9" s="15">
        <f t="shared" si="13"/>
        <v>23871.221106216643</v>
      </c>
      <c r="AE9" s="6">
        <f t="shared" si="14"/>
        <v>1994</v>
      </c>
      <c r="AF9" s="17">
        <v>47396.7</v>
      </c>
      <c r="AG9" s="20">
        <f>Selections!K21</f>
        <v>0.68</v>
      </c>
      <c r="AH9" s="17">
        <f t="shared" si="15"/>
        <v>32229.756</v>
      </c>
      <c r="AI9" s="17"/>
      <c r="AJ9" s="16">
        <f>K37</f>
        <v>0.014507277572906818</v>
      </c>
      <c r="AK9" s="19">
        <f t="shared" si="16"/>
        <v>467.566016399059</v>
      </c>
      <c r="AL9" s="17">
        <f>K9</f>
        <v>25147.915093491454</v>
      </c>
      <c r="AM9" s="17">
        <f t="shared" si="17"/>
        <v>25615.481109890512</v>
      </c>
      <c r="AO9" s="16">
        <f>K74</f>
        <v>0.04213883608477609</v>
      </c>
      <c r="AP9" s="19">
        <f t="shared" si="18"/>
        <v>1358.1244051363287</v>
      </c>
      <c r="AQ9" s="17">
        <f>K46</f>
        <v>22865.315632878333</v>
      </c>
      <c r="AR9" s="17">
        <f t="shared" si="19"/>
        <v>24223.44003801466</v>
      </c>
      <c r="BE9" s="6">
        <f t="shared" si="0"/>
        <v>1996</v>
      </c>
      <c r="BF9" s="10">
        <f t="shared" si="2"/>
        <v>29712.079599743578</v>
      </c>
      <c r="BG9" s="10">
        <f t="shared" si="3"/>
        <v>28587.95949511444</v>
      </c>
      <c r="BH9" s="10">
        <f t="shared" si="4"/>
        <v>29980.608852602792</v>
      </c>
      <c r="BI9" s="10">
        <f t="shared" si="5"/>
        <v>29503.58482433968</v>
      </c>
      <c r="BK9" s="10">
        <f t="shared" si="6"/>
        <v>29446.05819295012</v>
      </c>
      <c r="BL9" s="10">
        <f t="shared" si="7"/>
        <v>5356.058238255882</v>
      </c>
      <c r="BM9" s="10">
        <f t="shared" si="8"/>
        <v>1433.2167065507565</v>
      </c>
      <c r="BN9" s="11">
        <f t="shared" si="9"/>
        <v>0.5819471096964007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1.0266862498901614</v>
      </c>
      <c r="U10" s="15">
        <f t="shared" si="11"/>
        <v>29981.464969023727</v>
      </c>
      <c r="X10" s="6">
        <f t="shared" si="12"/>
        <v>1995</v>
      </c>
      <c r="Y10" s="15">
        <f>J47</f>
        <v>25807.398989873473</v>
      </c>
      <c r="Z10" s="16">
        <f>J73</f>
        <v>1.1156840514299942</v>
      </c>
      <c r="AA10" s="15">
        <f t="shared" si="13"/>
        <v>28792.903461892376</v>
      </c>
      <c r="AE10" s="6">
        <f t="shared" si="14"/>
        <v>1995</v>
      </c>
      <c r="AF10" s="17">
        <v>46608.6</v>
      </c>
      <c r="AG10" s="20">
        <f>Selections!J21</f>
        <v>0.68</v>
      </c>
      <c r="AH10" s="17">
        <f t="shared" si="15"/>
        <v>31693.848</v>
      </c>
      <c r="AI10" s="17"/>
      <c r="AJ10" s="16">
        <f>J37</f>
        <v>0.025992604744649483</v>
      </c>
      <c r="AK10" s="19">
        <f t="shared" si="16"/>
        <v>823.8056639009995</v>
      </c>
      <c r="AL10" s="17">
        <f>J10</f>
        <v>29202.16860041834</v>
      </c>
      <c r="AM10" s="17">
        <f t="shared" si="17"/>
        <v>30025.97426431934</v>
      </c>
      <c r="AO10" s="16">
        <f>J74</f>
        <v>0.10368889945295856</v>
      </c>
      <c r="AP10" s="19">
        <f t="shared" si="18"/>
        <v>3286.300218549352</v>
      </c>
      <c r="AQ10" s="17">
        <f>J47</f>
        <v>25807.398989873473</v>
      </c>
      <c r="AR10" s="17">
        <f t="shared" si="19"/>
        <v>29093.699208422826</v>
      </c>
      <c r="BE10" s="6">
        <f t="shared" si="0"/>
        <v>1997</v>
      </c>
      <c r="BF10" s="10">
        <f t="shared" si="2"/>
        <v>44122.42275131646</v>
      </c>
      <c r="BG10" s="10">
        <f t="shared" si="3"/>
        <v>41082.228255306414</v>
      </c>
      <c r="BH10" s="10">
        <f t="shared" si="4"/>
        <v>44106.676148238694</v>
      </c>
      <c r="BI10" s="10">
        <f t="shared" si="5"/>
        <v>41647.864225682315</v>
      </c>
      <c r="BK10" s="10">
        <f t="shared" si="6"/>
        <v>42739.797845135974</v>
      </c>
      <c r="BL10" s="10">
        <f t="shared" si="7"/>
        <v>9750.894937200363</v>
      </c>
      <c r="BM10" s="10">
        <f t="shared" si="8"/>
        <v>2728.71416108821</v>
      </c>
      <c r="BN10" s="11">
        <f t="shared" si="9"/>
        <v>0.6612239639146372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1.0606592556549188</v>
      </c>
      <c r="U11" s="15">
        <f t="shared" si="11"/>
        <v>29712.079599743578</v>
      </c>
      <c r="X11" s="6">
        <f t="shared" si="12"/>
        <v>1996</v>
      </c>
      <c r="Y11" s="15">
        <f>I48</f>
        <v>24089.999954694238</v>
      </c>
      <c r="Z11" s="16">
        <f>I73</f>
        <v>1.1867148007006831</v>
      </c>
      <c r="AA11" s="15">
        <f t="shared" si="13"/>
        <v>28587.95949511444</v>
      </c>
      <c r="AE11" s="6">
        <f t="shared" si="14"/>
        <v>1996</v>
      </c>
      <c r="AF11" s="17">
        <v>50599.2</v>
      </c>
      <c r="AG11" s="20">
        <f>Selections!I21</f>
        <v>0.68</v>
      </c>
      <c r="AH11" s="17">
        <f t="shared" si="15"/>
        <v>34407.456</v>
      </c>
      <c r="AI11" s="17"/>
      <c r="AJ11" s="16">
        <f>I37</f>
        <v>0.057190144083986594</v>
      </c>
      <c r="AK11" s="19">
        <f t="shared" si="16"/>
        <v>1967.767366203429</v>
      </c>
      <c r="AL11" s="17">
        <f>I11</f>
        <v>28012.841486399364</v>
      </c>
      <c r="AM11" s="17">
        <f t="shared" si="17"/>
        <v>29980.608852602792</v>
      </c>
      <c r="AO11" s="16">
        <f>I74</f>
        <v>0.15733755118790071</v>
      </c>
      <c r="AP11" s="19">
        <f t="shared" si="18"/>
        <v>5413.584869645441</v>
      </c>
      <c r="AQ11" s="17">
        <f>I48</f>
        <v>24089.999954694238</v>
      </c>
      <c r="AR11" s="17">
        <f t="shared" si="19"/>
        <v>29503.58482433968</v>
      </c>
      <c r="BE11" s="6">
        <f t="shared" si="0"/>
        <v>1998</v>
      </c>
      <c r="BF11" s="10">
        <f t="shared" si="2"/>
        <v>56740.14423691113</v>
      </c>
      <c r="BG11" s="10">
        <f t="shared" si="3"/>
        <v>50712.87712764507</v>
      </c>
      <c r="BH11" s="10">
        <f t="shared" si="4"/>
        <v>55424.10104349265</v>
      </c>
      <c r="BI11" s="10">
        <f t="shared" si="5"/>
        <v>49883.49526674765</v>
      </c>
      <c r="BK11" s="10">
        <f t="shared" si="6"/>
        <v>53190.15441869912</v>
      </c>
      <c r="BL11" s="10">
        <f t="shared" si="7"/>
        <v>14682.558497958227</v>
      </c>
      <c r="BM11" s="10">
        <f t="shared" si="8"/>
        <v>4332.388225818329</v>
      </c>
      <c r="BN11" s="11">
        <f t="shared" si="9"/>
        <v>0.7652158598575618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1.1027550040817282</v>
      </c>
      <c r="U12" s="15">
        <f t="shared" si="11"/>
        <v>44122.42275131646</v>
      </c>
      <c r="X12" s="6">
        <f t="shared" si="12"/>
        <v>1997</v>
      </c>
      <c r="Y12" s="15">
        <f>H49</f>
        <v>32988.90290793561</v>
      </c>
      <c r="Z12" s="16">
        <f>H73</f>
        <v>1.2453347833347899</v>
      </c>
      <c r="AA12" s="15">
        <f t="shared" si="13"/>
        <v>41082.228255306414</v>
      </c>
      <c r="AE12" s="6">
        <f t="shared" si="14"/>
        <v>1997</v>
      </c>
      <c r="AF12" s="17">
        <v>64637.4</v>
      </c>
      <c r="AG12" s="20">
        <f>Selections!H21</f>
        <v>0.68</v>
      </c>
      <c r="AH12" s="17">
        <f t="shared" si="15"/>
        <v>43953.432</v>
      </c>
      <c r="AI12" s="17"/>
      <c r="AJ12" s="16">
        <f>H37</f>
        <v>0.09318026551808123</v>
      </c>
      <c r="AK12" s="19">
        <f t="shared" si="16"/>
        <v>4095.5924641909282</v>
      </c>
      <c r="AL12" s="17">
        <f>H12</f>
        <v>40011.083684047764</v>
      </c>
      <c r="AM12" s="17">
        <f t="shared" si="17"/>
        <v>44106.676148238694</v>
      </c>
      <c r="AO12" s="16">
        <f>H74</f>
        <v>0.19700307629553715</v>
      </c>
      <c r="AP12" s="19">
        <f t="shared" si="18"/>
        <v>8658.961317746704</v>
      </c>
      <c r="AQ12" s="17">
        <f>H49</f>
        <v>32988.90290793561</v>
      </c>
      <c r="AR12" s="17">
        <f t="shared" si="19"/>
        <v>41647.864225682315</v>
      </c>
      <c r="BE12" s="6">
        <f t="shared" si="0"/>
        <v>1999</v>
      </c>
      <c r="BF12" s="10">
        <f t="shared" si="2"/>
        <v>77401.16833679564</v>
      </c>
      <c r="BG12" s="10">
        <f t="shared" si="3"/>
        <v>68583.8035498164</v>
      </c>
      <c r="BH12" s="10">
        <f t="shared" si="4"/>
        <v>73948.88150738062</v>
      </c>
      <c r="BI12" s="10">
        <f t="shared" si="5"/>
        <v>65621.66257643848</v>
      </c>
      <c r="BK12" s="10">
        <f t="shared" si="6"/>
        <v>71388.87899260779</v>
      </c>
      <c r="BL12" s="10">
        <f t="shared" si="7"/>
        <v>23619.265508614444</v>
      </c>
      <c r="BM12" s="10">
        <f t="shared" si="8"/>
        <v>8371.087021917941</v>
      </c>
      <c r="BN12" s="11">
        <f t="shared" si="9"/>
        <v>0.8252572567205109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1.1613331647810559</v>
      </c>
      <c r="U13" s="15">
        <f t="shared" si="11"/>
        <v>56740.14423691113</v>
      </c>
      <c r="X13" s="6">
        <f t="shared" si="12"/>
        <v>1998</v>
      </c>
      <c r="Y13" s="15">
        <f>G50</f>
        <v>38507.595920740896</v>
      </c>
      <c r="Z13" s="16">
        <f>G73</f>
        <v>1.3169577563872323</v>
      </c>
      <c r="AA13" s="15">
        <f t="shared" si="13"/>
        <v>50712.87712764507</v>
      </c>
      <c r="AE13" s="6">
        <f t="shared" si="14"/>
        <v>1998</v>
      </c>
      <c r="AF13" s="17">
        <v>69510</v>
      </c>
      <c r="AG13" s="20">
        <f>Selections!G21</f>
        <v>0.68</v>
      </c>
      <c r="AH13" s="17">
        <f t="shared" si="15"/>
        <v>47266.8</v>
      </c>
      <c r="AI13" s="17"/>
      <c r="AJ13" s="16">
        <f>G37</f>
        <v>0.13892065573747026</v>
      </c>
      <c r="AK13" s="19">
        <f t="shared" si="16"/>
        <v>6566.334850611859</v>
      </c>
      <c r="AL13" s="17">
        <f>G13</f>
        <v>48857.766192880794</v>
      </c>
      <c r="AM13" s="17">
        <f t="shared" si="17"/>
        <v>55424.10104349265</v>
      </c>
      <c r="AO13" s="16">
        <f>G74</f>
        <v>0.24067420146925012</v>
      </c>
      <c r="AP13" s="19">
        <f t="shared" si="18"/>
        <v>11375.899346006752</v>
      </c>
      <c r="AQ13" s="17">
        <f>G50</f>
        <v>38507.595920740896</v>
      </c>
      <c r="AR13" s="17">
        <f t="shared" si="19"/>
        <v>49883.49526674765</v>
      </c>
      <c r="BE13" s="6">
        <f t="shared" si="0"/>
        <v>2000</v>
      </c>
      <c r="BF13" s="10">
        <f t="shared" si="2"/>
        <v>92005.67075385526</v>
      </c>
      <c r="BG13" s="10">
        <f t="shared" si="3"/>
        <v>75795.96151012313</v>
      </c>
      <c r="BH13" s="10">
        <f t="shared" si="4"/>
        <v>84666.1452909736</v>
      </c>
      <c r="BI13" s="10">
        <f t="shared" si="5"/>
        <v>70763.82096332003</v>
      </c>
      <c r="BK13" s="10">
        <f t="shared" si="6"/>
        <v>80807.89962956801</v>
      </c>
      <c r="BL13" s="10">
        <f t="shared" si="7"/>
        <v>34688.63020270846</v>
      </c>
      <c r="BM13" s="10">
        <f t="shared" si="8"/>
        <v>12037.93324510615</v>
      </c>
      <c r="BN13" s="11">
        <f t="shared" si="9"/>
        <v>0.8729939536987666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1.2282431027224128</v>
      </c>
      <c r="U14" s="15">
        <f t="shared" si="11"/>
        <v>77401.16833679564</v>
      </c>
      <c r="X14" s="6">
        <f t="shared" si="12"/>
        <v>1999</v>
      </c>
      <c r="Y14" s="15">
        <f>F51</f>
        <v>47769.613483993344</v>
      </c>
      <c r="Z14" s="21">
        <f>F73</f>
        <v>1.4357202947182621</v>
      </c>
      <c r="AA14" s="15">
        <f t="shared" si="13"/>
        <v>68583.8035498164</v>
      </c>
      <c r="AE14" s="6">
        <f t="shared" si="14"/>
        <v>1999</v>
      </c>
      <c r="AF14" s="17">
        <v>86505</v>
      </c>
      <c r="AG14" s="20">
        <f>Selections!F21</f>
        <v>0.68</v>
      </c>
      <c r="AH14" s="17">
        <f t="shared" si="15"/>
        <v>58823.4</v>
      </c>
      <c r="AI14" s="17"/>
      <c r="AJ14" s="16">
        <f>F37</f>
        <v>0.18582893094739117</v>
      </c>
      <c r="AK14" s="19">
        <f t="shared" si="16"/>
        <v>10931.08953669077</v>
      </c>
      <c r="AL14" s="17">
        <f>F14</f>
        <v>63017.79197068985</v>
      </c>
      <c r="AM14" s="17">
        <f t="shared" si="17"/>
        <v>73948.88150738062</v>
      </c>
      <c r="AO14" s="16">
        <f>F74</f>
        <v>0.3034855022396723</v>
      </c>
      <c r="AP14" s="19">
        <f t="shared" si="18"/>
        <v>17852.04909244514</v>
      </c>
      <c r="AQ14" s="17">
        <f>F51</f>
        <v>47769.613483993344</v>
      </c>
      <c r="AR14" s="17">
        <f t="shared" si="19"/>
        <v>65621.66257643848</v>
      </c>
      <c r="BE14" s="6">
        <f t="shared" si="0"/>
        <v>2001</v>
      </c>
      <c r="BF14" s="10">
        <f t="shared" si="2"/>
        <v>84730.33462844117</v>
      </c>
      <c r="BG14" s="10">
        <f t="shared" si="3"/>
        <v>72769.31259516111</v>
      </c>
      <c r="BH14" s="10">
        <f t="shared" si="4"/>
        <v>78480.61963389494</v>
      </c>
      <c r="BI14" s="10">
        <f t="shared" si="5"/>
        <v>69216.34051823511</v>
      </c>
      <c r="BK14" s="10">
        <f t="shared" si="6"/>
        <v>76299.15184393308</v>
      </c>
      <c r="BL14" s="10">
        <f t="shared" si="7"/>
        <v>42462.55121876979</v>
      </c>
      <c r="BM14" s="10">
        <f t="shared" si="8"/>
        <v>20035.827674878783</v>
      </c>
      <c r="BN14" s="11">
        <f t="shared" si="9"/>
        <v>0.7845856698300637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1.3378757558131271</v>
      </c>
      <c r="U15" s="15">
        <f t="shared" si="11"/>
        <v>92005.67075385526</v>
      </c>
      <c r="X15" s="6">
        <f t="shared" si="12"/>
        <v>2000</v>
      </c>
      <c r="Y15" s="15">
        <f>E52</f>
        <v>46119.26942685955</v>
      </c>
      <c r="Z15" s="16">
        <f>E73</f>
        <v>1.6434770639705771</v>
      </c>
      <c r="AA15" s="15">
        <f t="shared" si="13"/>
        <v>75795.96151012313</v>
      </c>
      <c r="AE15" s="6">
        <f t="shared" si="14"/>
        <v>2000</v>
      </c>
      <c r="AF15" s="17">
        <v>92564.1</v>
      </c>
      <c r="AG15" s="20">
        <f>Selections!E21</f>
        <v>0.68</v>
      </c>
      <c r="AH15" s="17">
        <f t="shared" si="15"/>
        <v>62943.58800000001</v>
      </c>
      <c r="AI15" s="17"/>
      <c r="AJ15" s="16">
        <f>E37</f>
        <v>0.2525464373990205</v>
      </c>
      <c r="AK15" s="19">
        <f t="shared" si="16"/>
        <v>15896.178906511741</v>
      </c>
      <c r="AL15" s="17">
        <f>E15</f>
        <v>68769.96638446186</v>
      </c>
      <c r="AM15" s="17">
        <f t="shared" si="17"/>
        <v>84666.1452909736</v>
      </c>
      <c r="AO15" s="16">
        <f>E74</f>
        <v>0.3915339484056817</v>
      </c>
      <c r="AP15" s="19">
        <f t="shared" si="18"/>
        <v>24644.551536460487</v>
      </c>
      <c r="AQ15" s="17">
        <f>E52</f>
        <v>46119.26942685955</v>
      </c>
      <c r="AR15" s="17">
        <f t="shared" si="19"/>
        <v>70763.82096332003</v>
      </c>
      <c r="BE15" s="6">
        <f t="shared" si="0"/>
        <v>2002</v>
      </c>
      <c r="BF15" s="10">
        <f t="shared" si="2"/>
        <v>85444.33697157826</v>
      </c>
      <c r="BG15" s="10">
        <f t="shared" si="3"/>
        <v>70840.79437336045</v>
      </c>
      <c r="BH15" s="10">
        <f t="shared" si="4"/>
        <v>78876.445908062</v>
      </c>
      <c r="BI15" s="10">
        <f t="shared" si="5"/>
        <v>72643.07829982383</v>
      </c>
      <c r="BK15" s="10">
        <f t="shared" si="6"/>
        <v>76951.16388820612</v>
      </c>
      <c r="BL15" s="10">
        <f t="shared" si="7"/>
        <v>61989.61451301403</v>
      </c>
      <c r="BM15" s="10">
        <f t="shared" si="8"/>
        <v>37062.693441716685</v>
      </c>
      <c r="BN15" s="11">
        <f t="shared" si="9"/>
        <v>0.7155738302772527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1.505960337036825</v>
      </c>
      <c r="U16" s="15">
        <f t="shared" si="11"/>
        <v>84730.33462844117</v>
      </c>
      <c r="X16" s="6">
        <f t="shared" si="12"/>
        <v>2001</v>
      </c>
      <c r="Y16" s="15">
        <f>D53</f>
        <v>33836.60062516329</v>
      </c>
      <c r="Z16" s="16">
        <f>D73</f>
        <v>2.1506094362518406</v>
      </c>
      <c r="AA16" s="15">
        <f t="shared" si="13"/>
        <v>72769.31259516111</v>
      </c>
      <c r="AE16" s="6">
        <f t="shared" si="14"/>
        <v>2001</v>
      </c>
      <c r="AF16" s="17">
        <v>97247.7</v>
      </c>
      <c r="AG16" s="20">
        <f>Selections!D21</f>
        <v>0.68</v>
      </c>
      <c r="AH16" s="17">
        <f t="shared" si="15"/>
        <v>66128.436</v>
      </c>
      <c r="AI16" s="17"/>
      <c r="AJ16" s="16">
        <f>D37</f>
        <v>0.3359718875680143</v>
      </c>
      <c r="AK16" s="19">
        <f t="shared" si="16"/>
        <v>22217.29546484063</v>
      </c>
      <c r="AL16" s="17">
        <f>D16</f>
        <v>56263.3241690543</v>
      </c>
      <c r="AM16" s="17">
        <f t="shared" si="17"/>
        <v>78480.61963389494</v>
      </c>
      <c r="AO16" s="16">
        <f>D74</f>
        <v>0.5350155248352133</v>
      </c>
      <c r="AP16" s="19">
        <f t="shared" si="18"/>
        <v>35379.73989307181</v>
      </c>
      <c r="AQ16" s="17">
        <f>D53</f>
        <v>33836.60062516329</v>
      </c>
      <c r="AR16" s="17">
        <f t="shared" si="19"/>
        <v>69216.34051823511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2.1420810578887006</v>
      </c>
      <c r="U17" s="15">
        <f t="shared" si="11"/>
        <v>85444.33697157826</v>
      </c>
      <c r="X17" s="6">
        <f t="shared" si="12"/>
        <v>2002</v>
      </c>
      <c r="Y17" s="15">
        <f>C54</f>
        <v>14961.549375192095</v>
      </c>
      <c r="Z17" s="16">
        <f>C73</f>
        <v>4.734856838478395</v>
      </c>
      <c r="AA17" s="15">
        <f t="shared" si="13"/>
        <v>70840.79437336045</v>
      </c>
      <c r="AE17" s="6">
        <f t="shared" si="14"/>
        <v>2002</v>
      </c>
      <c r="AF17" s="17">
        <v>107537.7</v>
      </c>
      <c r="AG17" s="22">
        <f>Selections!C21</f>
        <v>0.68</v>
      </c>
      <c r="AH17" s="17">
        <f t="shared" si="15"/>
        <v>73125.636</v>
      </c>
      <c r="AI17" s="17"/>
      <c r="AJ17" s="16">
        <f>C37</f>
        <v>0.5331642580390352</v>
      </c>
      <c r="AK17" s="19">
        <f t="shared" si="16"/>
        <v>38987.97546157256</v>
      </c>
      <c r="AL17" s="17">
        <f>C17</f>
        <v>39888.47044648944</v>
      </c>
      <c r="AM17" s="17">
        <f t="shared" si="17"/>
        <v>78876.445908062</v>
      </c>
      <c r="AO17" s="16">
        <f>C74</f>
        <v>0.7888003726166803</v>
      </c>
      <c r="AP17" s="19">
        <f>AO17*AH17</f>
        <v>57681.52892463173</v>
      </c>
      <c r="AQ17" s="17">
        <f>C54</f>
        <v>14961.549375192095</v>
      </c>
      <c r="AR17" s="17">
        <f t="shared" si="19"/>
        <v>72643.07829982383</v>
      </c>
      <c r="BE17" s="23" t="s">
        <v>26</v>
      </c>
      <c r="BF17" s="10">
        <f>SUM(BF6:BF15)</f>
        <v>551463.4724074366</v>
      </c>
      <c r="BG17" s="10">
        <f>SUM(BG6:BG15)</f>
        <v>485672.90250721085</v>
      </c>
      <c r="BH17" s="10">
        <f>SUM(BH6:BH15)</f>
        <v>526932.6704702018</v>
      </c>
      <c r="BI17" s="10">
        <f>SUM(BI6:BI15)</f>
        <v>477232.82695359946</v>
      </c>
      <c r="BK17" s="10">
        <f>SUM(BK6:BK15)</f>
        <v>510325.4680846121</v>
      </c>
      <c r="BL17" s="10">
        <f>SUM(BL6:BL15)</f>
        <v>198743.38073470647</v>
      </c>
      <c r="BM17" s="10">
        <f>SUM(BM6:BM15)</f>
        <v>85346.40334533235</v>
      </c>
      <c r="BN17" s="11">
        <f>BK17/AF19</f>
        <v>0.7181803685273579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551463.4724074366</v>
      </c>
      <c r="X19" s="23" t="s">
        <v>26</v>
      </c>
      <c r="Y19" s="24">
        <f>SUM(Y8:Y17)</f>
        <v>311582.08734990563</v>
      </c>
      <c r="Z19" s="6"/>
      <c r="AA19" s="24">
        <f>SUM(AA8:AA17)</f>
        <v>485672.90250721085</v>
      </c>
      <c r="AE19" s="23" t="s">
        <v>26</v>
      </c>
      <c r="AF19" s="10">
        <f>SUM(AF8:AF17)</f>
        <v>710581.1999999998</v>
      </c>
      <c r="AG19" s="23"/>
      <c r="AH19" s="10">
        <f>SUM(AH8:AH17)</f>
        <v>483195.216</v>
      </c>
      <c r="AI19" s="10"/>
      <c r="AJ19" s="23"/>
      <c r="AK19" s="10">
        <f>SUM(AK8:AK17)</f>
        <v>101953.60573092198</v>
      </c>
      <c r="AL19" s="10">
        <f>SUM(AL8:AL17)</f>
        <v>424979.0647392798</v>
      </c>
      <c r="AM19" s="10">
        <f>SUM(AM8:AM17)</f>
        <v>526932.6704702018</v>
      </c>
      <c r="AN19" s="10"/>
      <c r="AP19" s="10">
        <f>SUM(AP8:AP17)</f>
        <v>165650.73960369377</v>
      </c>
      <c r="AQ19" s="10">
        <f>SUM(AQ8:AQ17)</f>
        <v>311582.08734990563</v>
      </c>
      <c r="AR19" s="10">
        <f>SUM(AR8:AR17)</f>
        <v>477232.82695359946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1171.895678771809</v>
      </c>
      <c r="BG28" s="10">
        <f aca="true" t="shared" si="29" ref="BG28:BG37">BG6-AQ8</f>
        <v>0</v>
      </c>
      <c r="BH28" s="10">
        <f aca="true" t="shared" si="30" ref="BH28:BH37">BH6-AQ8</f>
        <v>1171.895678771809</v>
      </c>
      <c r="BI28" s="10">
        <f aca="true" t="shared" si="31" ref="BI28:BI36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2652.7978155463425</v>
      </c>
      <c r="BG29" s="10">
        <f t="shared" si="29"/>
        <v>1005.9054733383091</v>
      </c>
      <c r="BH29" s="10">
        <f t="shared" si="30"/>
        <v>2750.1654770121786</v>
      </c>
      <c r="BI29" s="10">
        <f t="shared" si="31"/>
        <v>1358.1244051363283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4174.065979150255</v>
      </c>
      <c r="BG30" s="10">
        <f t="shared" si="29"/>
        <v>2985.5044720189035</v>
      </c>
      <c r="BH30" s="10">
        <f t="shared" si="30"/>
        <v>4218.575274445866</v>
      </c>
      <c r="BI30" s="10">
        <f t="shared" si="31"/>
        <v>3286.3002185493533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5622.07964504934</v>
      </c>
      <c r="BG31" s="10">
        <f t="shared" si="29"/>
        <v>4497.959540420201</v>
      </c>
      <c r="BH31" s="10">
        <f t="shared" si="30"/>
        <v>5890.608897908554</v>
      </c>
      <c r="BI31" s="10">
        <f t="shared" si="31"/>
        <v>5413.584869645441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11133.519843380847</v>
      </c>
      <c r="BG32" s="10">
        <f t="shared" si="29"/>
        <v>8093.325347370803</v>
      </c>
      <c r="BH32" s="10">
        <f t="shared" si="30"/>
        <v>11117.773240303082</v>
      </c>
      <c r="BI32" s="10">
        <f t="shared" si="31"/>
        <v>8658.961317746704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18232.548316170236</v>
      </c>
      <c r="BG33" s="10">
        <f t="shared" si="29"/>
        <v>12205.281206904176</v>
      </c>
      <c r="BH33" s="10">
        <f t="shared" si="30"/>
        <v>16916.505122751754</v>
      </c>
      <c r="BI33" s="10">
        <f t="shared" si="31"/>
        <v>11375.89934600675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29631.5548528023</v>
      </c>
      <c r="BG34" s="10">
        <f t="shared" si="29"/>
        <v>20814.19006582305</v>
      </c>
      <c r="BH34" s="10">
        <f t="shared" si="30"/>
        <v>26179.268023387274</v>
      </c>
      <c r="BI34" s="10">
        <f t="shared" si="31"/>
        <v>17852.049092445137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Selections!C18</f>
        <v>1.4224020415461451</v>
      </c>
      <c r="D35" s="31">
        <f>Selections!D18</f>
        <v>1.1256354190539466</v>
      </c>
      <c r="E35" s="31">
        <f>Selections!E18</f>
        <v>1.0892597343699408</v>
      </c>
      <c r="F35" s="31">
        <f>Selections!F18</f>
        <v>1.0576147654871901</v>
      </c>
      <c r="G35" s="31">
        <f>Selections!G18</f>
        <v>1.0531198321318034</v>
      </c>
      <c r="H35" s="31">
        <f>Selections!H18</f>
        <v>1.039688286508957</v>
      </c>
      <c r="I35" s="31">
        <f>Selections!I18</f>
        <v>1.0330899588539262</v>
      </c>
      <c r="J35" s="31">
        <f>Selections!J18</f>
        <v>1.0117918274827182</v>
      </c>
      <c r="K35" s="31">
        <f>Selections!K18</f>
        <v>1.0147208368390361</v>
      </c>
      <c r="L35" s="31">
        <f>Selections!L18</f>
        <v>1</v>
      </c>
      <c r="BE35" s="6">
        <f t="shared" si="27"/>
        <v>2000</v>
      </c>
      <c r="BF35" s="10">
        <f t="shared" si="28"/>
        <v>45886.40132699571</v>
      </c>
      <c r="BG35" s="10">
        <f t="shared" si="29"/>
        <v>29676.69208326358</v>
      </c>
      <c r="BH35" s="10">
        <f t="shared" si="30"/>
        <v>38546.875864114045</v>
      </c>
      <c r="BI35" s="10">
        <f t="shared" si="31"/>
        <v>24644.55153646048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2.1420810578887006</v>
      </c>
      <c r="D36" s="34">
        <f>PRODUCT(D35:$L35)</f>
        <v>1.505960337036825</v>
      </c>
      <c r="E36" s="34">
        <f>PRODUCT(E35:$L35)</f>
        <v>1.3378757558131271</v>
      </c>
      <c r="F36" s="34">
        <f>PRODUCT(F35:$L35)</f>
        <v>1.2282431027224128</v>
      </c>
      <c r="G36" s="34">
        <f>PRODUCT(G35:$L35)</f>
        <v>1.1613331647810559</v>
      </c>
      <c r="H36" s="34">
        <f>PRODUCT(H35:$L35)</f>
        <v>1.1027550040817282</v>
      </c>
      <c r="I36" s="34">
        <f>PRODUCT(I35:$L35)</f>
        <v>1.0606592556549188</v>
      </c>
      <c r="J36" s="34">
        <f>PRODUCT(J35:$L35)</f>
        <v>1.0266862498901614</v>
      </c>
      <c r="K36" s="34">
        <f>PRODUCT(K35:$L35)</f>
        <v>1.0147208368390361</v>
      </c>
      <c r="L36" s="34">
        <f>L35</f>
        <v>1</v>
      </c>
      <c r="BE36" s="6">
        <f t="shared" si="27"/>
        <v>2001</v>
      </c>
      <c r="BF36" s="10">
        <f t="shared" si="28"/>
        <v>50893.734003277874</v>
      </c>
      <c r="BG36" s="10">
        <f t="shared" si="29"/>
        <v>38932.71196999782</v>
      </c>
      <c r="BH36" s="10">
        <f t="shared" si="30"/>
        <v>44644.019008731644</v>
      </c>
      <c r="BI36" s="10">
        <f t="shared" si="31"/>
        <v>35379.73989307182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0.5331642580390352</v>
      </c>
      <c r="D37" s="35">
        <f t="shared" si="33"/>
        <v>0.3359718875680143</v>
      </c>
      <c r="E37" s="35">
        <f t="shared" si="33"/>
        <v>0.2525464373990205</v>
      </c>
      <c r="F37" s="35">
        <f t="shared" si="33"/>
        <v>0.18582893094739117</v>
      </c>
      <c r="G37" s="35">
        <f t="shared" si="33"/>
        <v>0.13892065573747026</v>
      </c>
      <c r="H37" s="35">
        <f t="shared" si="33"/>
        <v>0.09318026551808123</v>
      </c>
      <c r="I37" s="35">
        <f t="shared" si="33"/>
        <v>0.057190144083986594</v>
      </c>
      <c r="J37" s="35">
        <f t="shared" si="33"/>
        <v>0.025992604744649483</v>
      </c>
      <c r="K37" s="35">
        <f t="shared" si="33"/>
        <v>0.014507277572906818</v>
      </c>
      <c r="L37" s="35">
        <f t="shared" si="33"/>
        <v>0</v>
      </c>
      <c r="BE37" s="6">
        <f t="shared" si="27"/>
        <v>2002</v>
      </c>
      <c r="BF37" s="10">
        <f t="shared" si="28"/>
        <v>70482.78759638616</v>
      </c>
      <c r="BG37" s="10">
        <f t="shared" si="29"/>
        <v>55879.24499816835</v>
      </c>
      <c r="BH37" s="10">
        <f t="shared" si="30"/>
        <v>63914.896532869905</v>
      </c>
      <c r="BI37" s="10">
        <f>BI15-AQ17</f>
        <v>57681.52892463173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239881.3850575309</v>
      </c>
      <c r="BG39" s="10">
        <f>SUM(BG28:BG37)</f>
        <v>174090.8151573052</v>
      </c>
      <c r="BH39" s="10">
        <f>SUM(BH28:BH37)</f>
        <v>215350.58312029613</v>
      </c>
      <c r="BI39" s="10">
        <f>SUM(BI28:BI37)</f>
        <v>165650.73960369374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Selections!C17</f>
        <v>2.2016349220202773</v>
      </c>
      <c r="D72" s="31">
        <f>Selections!D17</f>
        <v>1.3085728321976402</v>
      </c>
      <c r="E72" s="31">
        <f>Selections!E17</f>
        <v>1.1447056017920845</v>
      </c>
      <c r="F72" s="31">
        <f>Selections!F17</f>
        <v>1.090179459253748</v>
      </c>
      <c r="G72" s="31">
        <f>Selections!G17</f>
        <v>1.0575130270276791</v>
      </c>
      <c r="H72" s="31">
        <f>Selections!H17</f>
        <v>1.049396858115779</v>
      </c>
      <c r="I72" s="31">
        <f>Selections!I17</f>
        <v>1.0636656490514922</v>
      </c>
      <c r="J72" s="31">
        <f>Selections!J17</f>
        <v>1.0686704240643867</v>
      </c>
      <c r="K72" s="31">
        <f>Selections!K17</f>
        <v>1.043992634498861</v>
      </c>
      <c r="L72" s="31">
        <f>Selections!L17</f>
        <v>1</v>
      </c>
    </row>
    <row r="73" spans="2:12" ht="12.75">
      <c r="B73" s="8" t="s">
        <v>32</v>
      </c>
      <c r="C73" s="34">
        <f>PRODUCT(C72:$L72)</f>
        <v>4.734856838478395</v>
      </c>
      <c r="D73" s="34">
        <f>PRODUCT(D72:$L72)</f>
        <v>2.1506094362518406</v>
      </c>
      <c r="E73" s="34">
        <f>PRODUCT(E72:$L72)</f>
        <v>1.6434770639705771</v>
      </c>
      <c r="F73" s="34">
        <f>PRODUCT(F72:$L72)</f>
        <v>1.4357202947182621</v>
      </c>
      <c r="G73" s="34">
        <f>PRODUCT(G72:$L72)</f>
        <v>1.3169577563872323</v>
      </c>
      <c r="H73" s="34">
        <f>PRODUCT(H72:$L72)</f>
        <v>1.2453347833347899</v>
      </c>
      <c r="I73" s="34">
        <f>PRODUCT(I72:$L72)</f>
        <v>1.1867148007006831</v>
      </c>
      <c r="J73" s="34">
        <f>PRODUCT(J72:$L72)</f>
        <v>1.1156840514299942</v>
      </c>
      <c r="K73" s="34">
        <f>PRODUCT(K72:$L72)</f>
        <v>1.043992634498861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0.7888003726166803</v>
      </c>
      <c r="D74" s="35">
        <f t="shared" si="43"/>
        <v>0.5350155248352133</v>
      </c>
      <c r="E74" s="35">
        <f t="shared" si="43"/>
        <v>0.3915339484056817</v>
      </c>
      <c r="F74" s="35">
        <f t="shared" si="43"/>
        <v>0.3034855022396723</v>
      </c>
      <c r="G74" s="35">
        <f t="shared" si="43"/>
        <v>0.24067420146925012</v>
      </c>
      <c r="H74" s="35">
        <f t="shared" si="43"/>
        <v>0.19700307629553715</v>
      </c>
      <c r="I74" s="35">
        <f t="shared" si="43"/>
        <v>0.15733755118790071</v>
      </c>
      <c r="J74" s="35">
        <f t="shared" si="43"/>
        <v>0.10368889945295856</v>
      </c>
      <c r="K74" s="35">
        <f t="shared" si="43"/>
        <v>0.04213883608477609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1">
      <selection activeCell="B1" sqref="B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76" t="s">
        <v>62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25807.736711346624</v>
      </c>
      <c r="BG6" s="10">
        <f aca="true" t="shared" si="3" ref="BG6:BG15">AA8</f>
        <v>24635.841032574815</v>
      </c>
      <c r="BH6" s="10">
        <f aca="true" t="shared" si="4" ref="BH6:BH15">AM8</f>
        <v>25807.736711346624</v>
      </c>
      <c r="BI6" s="10">
        <f aca="true" t="shared" si="5" ref="BI6:BI15">AR8</f>
        <v>24635.841032574815</v>
      </c>
      <c r="BK6" s="10">
        <f aca="true" t="shared" si="6" ref="BK6:BK15">AVERAGE(BF6:BI6)</f>
        <v>25221.788871960718</v>
      </c>
      <c r="BL6" s="10">
        <f aca="true" t="shared" si="7" ref="BL6:BL15">BK6-AQ8</f>
        <v>585.9478393859026</v>
      </c>
      <c r="BM6" s="10">
        <f aca="true" t="shared" si="8" ref="BM6:BM15">BK6-AL8</f>
        <v>-585.9478393859063</v>
      </c>
      <c r="BN6" s="11">
        <f aca="true" t="shared" si="9" ref="BN6:BN15">BK6/AF8</f>
        <v>0.5257299430526176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25518.113448424676</v>
      </c>
      <c r="BG7" s="10">
        <f t="shared" si="3"/>
        <v>23871.221106216643</v>
      </c>
      <c r="BH7" s="10">
        <f t="shared" si="4"/>
        <v>25663.6129056963</v>
      </c>
      <c r="BI7" s="10">
        <f t="shared" si="5"/>
        <v>24363.24696207281</v>
      </c>
      <c r="BK7" s="10">
        <f t="shared" si="6"/>
        <v>24854.048605602606</v>
      </c>
      <c r="BL7" s="10">
        <f t="shared" si="7"/>
        <v>1988.7329727242723</v>
      </c>
      <c r="BM7" s="10">
        <f t="shared" si="8"/>
        <v>-293.8664878888485</v>
      </c>
      <c r="BN7" s="11">
        <f t="shared" si="9"/>
        <v>0.5243835247095812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</v>
      </c>
      <c r="U8" s="15">
        <f aca="true" t="shared" si="11" ref="U8:U17">T8*S8</f>
        <v>25807.736711346624</v>
      </c>
      <c r="X8" s="6">
        <f aca="true" t="shared" si="12" ref="X8:X17">B45</f>
        <v>1993</v>
      </c>
      <c r="Y8" s="15">
        <f>L45</f>
        <v>24635.841032574815</v>
      </c>
      <c r="Z8" s="16">
        <f>L73</f>
        <v>1</v>
      </c>
      <c r="AA8" s="15">
        <f aca="true" t="shared" si="13" ref="AA8:AA17">Z8*Y8</f>
        <v>24635.841032574815</v>
      </c>
      <c r="AE8" s="6">
        <f aca="true" t="shared" si="14" ref="AE8:AE17">B8</f>
        <v>1993</v>
      </c>
      <c r="AF8" s="17">
        <v>47974.8</v>
      </c>
      <c r="AG8" s="18">
        <f>Selections!L28</f>
        <v>0.75</v>
      </c>
      <c r="AH8" s="17">
        <f aca="true" t="shared" si="15" ref="AH8:AH17">AF8*AG8</f>
        <v>35981.100000000006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25807.736711346624</v>
      </c>
      <c r="AM8" s="17">
        <f aca="true" t="shared" si="17" ref="AM8:AM17">AK8+AL8</f>
        <v>25807.736711346624</v>
      </c>
      <c r="AO8" s="16">
        <f>L74</f>
        <v>0</v>
      </c>
      <c r="AP8" s="19">
        <f aca="true" t="shared" si="18" ref="AP8:AP17">AO8*AH8</f>
        <v>0</v>
      </c>
      <c r="AQ8" s="17">
        <f>L45</f>
        <v>24635.841032574815</v>
      </c>
      <c r="AR8" s="17">
        <f aca="true" t="shared" si="19" ref="AR8:AR17">AP8+AQ8</f>
        <v>24635.841032574815</v>
      </c>
      <c r="BE8" s="6">
        <f t="shared" si="0"/>
        <v>1995</v>
      </c>
      <c r="BF8" s="10">
        <f t="shared" si="2"/>
        <v>29981.464969023727</v>
      </c>
      <c r="BG8" s="10">
        <f t="shared" si="3"/>
        <v>28792.903461892376</v>
      </c>
      <c r="BH8" s="10">
        <f t="shared" si="4"/>
        <v>30098.662999369426</v>
      </c>
      <c r="BI8" s="10">
        <f t="shared" si="5"/>
        <v>29383.666874765415</v>
      </c>
      <c r="BK8" s="10">
        <f t="shared" si="6"/>
        <v>29564.174576262736</v>
      </c>
      <c r="BL8" s="10">
        <f t="shared" si="7"/>
        <v>3756.7755863892635</v>
      </c>
      <c r="BM8" s="10">
        <f t="shared" si="8"/>
        <v>362.00597584439674</v>
      </c>
      <c r="BN8" s="11">
        <f t="shared" si="9"/>
        <v>0.6343072861287989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1.0147208368390361</v>
      </c>
      <c r="U9" s="15">
        <f t="shared" si="11"/>
        <v>25518.113448424676</v>
      </c>
      <c r="X9" s="6">
        <f t="shared" si="12"/>
        <v>1994</v>
      </c>
      <c r="Y9" s="15">
        <f>K46</f>
        <v>22865.315632878333</v>
      </c>
      <c r="Z9" s="16">
        <f>K73</f>
        <v>1.043992634498861</v>
      </c>
      <c r="AA9" s="15">
        <f t="shared" si="13"/>
        <v>23871.221106216643</v>
      </c>
      <c r="AE9" s="6">
        <f t="shared" si="14"/>
        <v>1994</v>
      </c>
      <c r="AF9" s="17">
        <v>47396.7</v>
      </c>
      <c r="AG9" s="20">
        <f>Selections!K28</f>
        <v>0.75</v>
      </c>
      <c r="AH9" s="17">
        <f t="shared" si="15"/>
        <v>35547.524999999994</v>
      </c>
      <c r="AI9" s="17"/>
      <c r="AJ9" s="16">
        <f>K37</f>
        <v>0.014507277572906818</v>
      </c>
      <c r="AK9" s="19">
        <f t="shared" si="16"/>
        <v>515.6978122048444</v>
      </c>
      <c r="AL9" s="17">
        <f>K9</f>
        <v>25147.915093491454</v>
      </c>
      <c r="AM9" s="17">
        <f t="shared" si="17"/>
        <v>25663.6129056963</v>
      </c>
      <c r="AO9" s="16">
        <f>K74</f>
        <v>0.04213883608477609</v>
      </c>
      <c r="AP9" s="19">
        <f t="shared" si="18"/>
        <v>1497.9313291944798</v>
      </c>
      <c r="AQ9" s="17">
        <f>K46</f>
        <v>22865.315632878333</v>
      </c>
      <c r="AR9" s="17">
        <f t="shared" si="19"/>
        <v>24363.24696207281</v>
      </c>
      <c r="BE9" s="6">
        <f t="shared" si="0"/>
        <v>1996</v>
      </c>
      <c r="BF9" s="10">
        <f t="shared" si="2"/>
        <v>29712.079599743578</v>
      </c>
      <c r="BG9" s="10">
        <f t="shared" si="3"/>
        <v>28587.95949511444</v>
      </c>
      <c r="BH9" s="10">
        <f t="shared" si="4"/>
        <v>30154.23538491486</v>
      </c>
      <c r="BI9" s="10">
        <f t="shared" si="5"/>
        <v>29981.254077543686</v>
      </c>
      <c r="BK9" s="10">
        <f t="shared" si="6"/>
        <v>29608.882139329144</v>
      </c>
      <c r="BL9" s="10">
        <f t="shared" si="7"/>
        <v>5518.882184634906</v>
      </c>
      <c r="BM9" s="10">
        <f t="shared" si="8"/>
        <v>1596.0406529297798</v>
      </c>
      <c r="BN9" s="11">
        <f t="shared" si="9"/>
        <v>0.5851650251254792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1.0266862498901614</v>
      </c>
      <c r="U10" s="15">
        <f t="shared" si="11"/>
        <v>29981.464969023727</v>
      </c>
      <c r="X10" s="6">
        <f t="shared" si="12"/>
        <v>1995</v>
      </c>
      <c r="Y10" s="15">
        <f>J47</f>
        <v>25807.398989873473</v>
      </c>
      <c r="Z10" s="16">
        <f>J73</f>
        <v>1.1156840514299942</v>
      </c>
      <c r="AA10" s="15">
        <f t="shared" si="13"/>
        <v>28792.903461892376</v>
      </c>
      <c r="AE10" s="6">
        <f t="shared" si="14"/>
        <v>1995</v>
      </c>
      <c r="AF10" s="17">
        <v>46608.6</v>
      </c>
      <c r="AG10" s="20">
        <f>Selections!J28</f>
        <v>0.74</v>
      </c>
      <c r="AH10" s="17">
        <f t="shared" si="15"/>
        <v>34490.364</v>
      </c>
      <c r="AI10" s="17"/>
      <c r="AJ10" s="16">
        <f>J37</f>
        <v>0.025992604744649483</v>
      </c>
      <c r="AK10" s="19">
        <f t="shared" si="16"/>
        <v>896.4943989510878</v>
      </c>
      <c r="AL10" s="17">
        <f>J10</f>
        <v>29202.16860041834</v>
      </c>
      <c r="AM10" s="17">
        <f t="shared" si="17"/>
        <v>30098.662999369426</v>
      </c>
      <c r="AO10" s="16">
        <f>J74</f>
        <v>0.10368889945295856</v>
      </c>
      <c r="AP10" s="19">
        <f t="shared" si="18"/>
        <v>3576.267884891942</v>
      </c>
      <c r="AQ10" s="17">
        <f>J47</f>
        <v>25807.398989873473</v>
      </c>
      <c r="AR10" s="17">
        <f t="shared" si="19"/>
        <v>29383.666874765415</v>
      </c>
      <c r="BE10" s="6">
        <f t="shared" si="0"/>
        <v>1997</v>
      </c>
      <c r="BF10" s="10">
        <f t="shared" si="2"/>
        <v>44122.42275131646</v>
      </c>
      <c r="BG10" s="10">
        <f t="shared" si="3"/>
        <v>41082.228255306414</v>
      </c>
      <c r="BH10" s="10">
        <f t="shared" si="4"/>
        <v>44468.0519539026</v>
      </c>
      <c r="BI10" s="10">
        <f t="shared" si="5"/>
        <v>42411.890224307026</v>
      </c>
      <c r="BK10" s="10">
        <f t="shared" si="6"/>
        <v>43021.14829620813</v>
      </c>
      <c r="BL10" s="10">
        <f t="shared" si="7"/>
        <v>10032.245388272517</v>
      </c>
      <c r="BM10" s="10">
        <f t="shared" si="8"/>
        <v>3010.064612160364</v>
      </c>
      <c r="BN10" s="11">
        <f t="shared" si="9"/>
        <v>0.6655767140418415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1.0606592556549188</v>
      </c>
      <c r="U11" s="15">
        <f t="shared" si="11"/>
        <v>29712.079599743578</v>
      </c>
      <c r="X11" s="6">
        <f t="shared" si="12"/>
        <v>1996</v>
      </c>
      <c r="Y11" s="15">
        <f>I48</f>
        <v>24089.999954694238</v>
      </c>
      <c r="Z11" s="16">
        <f>I73</f>
        <v>1.1867148007006831</v>
      </c>
      <c r="AA11" s="15">
        <f t="shared" si="13"/>
        <v>28587.95949511444</v>
      </c>
      <c r="AE11" s="6">
        <f t="shared" si="14"/>
        <v>1996</v>
      </c>
      <c r="AF11" s="17">
        <v>50599.2</v>
      </c>
      <c r="AG11" s="20">
        <f>Selections!I28</f>
        <v>0.74</v>
      </c>
      <c r="AH11" s="17">
        <f t="shared" si="15"/>
        <v>37443.407999999996</v>
      </c>
      <c r="AI11" s="17"/>
      <c r="AJ11" s="16">
        <f>I37</f>
        <v>0.057190144083986594</v>
      </c>
      <c r="AK11" s="19">
        <f t="shared" si="16"/>
        <v>2141.393898515496</v>
      </c>
      <c r="AL11" s="17">
        <f>I11</f>
        <v>28012.841486399364</v>
      </c>
      <c r="AM11" s="17">
        <f t="shared" si="17"/>
        <v>30154.23538491486</v>
      </c>
      <c r="AO11" s="16">
        <f>I74</f>
        <v>0.15733755118790071</v>
      </c>
      <c r="AP11" s="19">
        <f t="shared" si="18"/>
        <v>5891.25412284945</v>
      </c>
      <c r="AQ11" s="17">
        <f>I48</f>
        <v>24089.999954694238</v>
      </c>
      <c r="AR11" s="17">
        <f t="shared" si="19"/>
        <v>29981.254077543686</v>
      </c>
      <c r="BE11" s="6">
        <f t="shared" si="0"/>
        <v>1998</v>
      </c>
      <c r="BF11" s="10">
        <f t="shared" si="2"/>
        <v>56740.14423691113</v>
      </c>
      <c r="BG11" s="10">
        <f t="shared" si="3"/>
        <v>50712.87712764507</v>
      </c>
      <c r="BH11" s="10">
        <f t="shared" si="4"/>
        <v>55810.35603470512</v>
      </c>
      <c r="BI11" s="10">
        <f t="shared" si="5"/>
        <v>50552.66581651275</v>
      </c>
      <c r="BK11" s="10">
        <f t="shared" si="6"/>
        <v>53454.010803943514</v>
      </c>
      <c r="BL11" s="10">
        <f t="shared" si="7"/>
        <v>14946.414883202619</v>
      </c>
      <c r="BM11" s="10">
        <f t="shared" si="8"/>
        <v>4596.244611062721</v>
      </c>
      <c r="BN11" s="11">
        <f t="shared" si="9"/>
        <v>0.769011808429629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1.1027550040817282</v>
      </c>
      <c r="U12" s="15">
        <f t="shared" si="11"/>
        <v>44122.42275131646</v>
      </c>
      <c r="X12" s="6">
        <f t="shared" si="12"/>
        <v>1997</v>
      </c>
      <c r="Y12" s="15">
        <f>H49</f>
        <v>32988.90290793561</v>
      </c>
      <c r="Z12" s="16">
        <f>H73</f>
        <v>1.2453347833347899</v>
      </c>
      <c r="AA12" s="15">
        <f t="shared" si="13"/>
        <v>41082.228255306414</v>
      </c>
      <c r="AE12" s="6">
        <f t="shared" si="14"/>
        <v>1997</v>
      </c>
      <c r="AF12" s="17">
        <v>64637.4</v>
      </c>
      <c r="AG12" s="20">
        <f>Selections!H28</f>
        <v>0.74</v>
      </c>
      <c r="AH12" s="17">
        <f t="shared" si="15"/>
        <v>47831.676</v>
      </c>
      <c r="AI12" s="17"/>
      <c r="AJ12" s="16">
        <f>H37</f>
        <v>0.09318026551808123</v>
      </c>
      <c r="AK12" s="19">
        <f t="shared" si="16"/>
        <v>4456.968269854833</v>
      </c>
      <c r="AL12" s="17">
        <f>H12</f>
        <v>40011.083684047764</v>
      </c>
      <c r="AM12" s="17">
        <f t="shared" si="17"/>
        <v>44468.0519539026</v>
      </c>
      <c r="AO12" s="16">
        <f>H74</f>
        <v>0.19700307629553715</v>
      </c>
      <c r="AP12" s="19">
        <f t="shared" si="18"/>
        <v>9422.987316371413</v>
      </c>
      <c r="AQ12" s="17">
        <f>H49</f>
        <v>32988.90290793561</v>
      </c>
      <c r="AR12" s="17">
        <f t="shared" si="19"/>
        <v>42411.890224307026</v>
      </c>
      <c r="BE12" s="6">
        <f t="shared" si="0"/>
        <v>1999</v>
      </c>
      <c r="BF12" s="10">
        <f t="shared" si="2"/>
        <v>77401.16833679564</v>
      </c>
      <c r="BG12" s="10">
        <f t="shared" si="3"/>
        <v>68583.8035498164</v>
      </c>
      <c r="BH12" s="10">
        <f t="shared" si="4"/>
        <v>74591.88677424478</v>
      </c>
      <c r="BI12" s="10">
        <f t="shared" si="5"/>
        <v>66671.7831112882</v>
      </c>
      <c r="BK12" s="10">
        <f t="shared" si="6"/>
        <v>71812.16044303625</v>
      </c>
      <c r="BL12" s="10">
        <f t="shared" si="7"/>
        <v>24042.546959042906</v>
      </c>
      <c r="BM12" s="10">
        <f t="shared" si="8"/>
        <v>8794.368472346403</v>
      </c>
      <c r="BN12" s="11">
        <f t="shared" si="9"/>
        <v>0.8301504010523814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1.1613331647810559</v>
      </c>
      <c r="U13" s="15">
        <f t="shared" si="11"/>
        <v>56740.14423691113</v>
      </c>
      <c r="X13" s="6">
        <f t="shared" si="12"/>
        <v>1998</v>
      </c>
      <c r="Y13" s="15">
        <f>G50</f>
        <v>38507.595920740896</v>
      </c>
      <c r="Z13" s="16">
        <f>G73</f>
        <v>1.3169577563872323</v>
      </c>
      <c r="AA13" s="15">
        <f t="shared" si="13"/>
        <v>50712.87712764507</v>
      </c>
      <c r="AE13" s="6">
        <f t="shared" si="14"/>
        <v>1998</v>
      </c>
      <c r="AF13" s="17">
        <v>69510</v>
      </c>
      <c r="AG13" s="20">
        <f>Selections!G28</f>
        <v>0.72</v>
      </c>
      <c r="AH13" s="17">
        <f t="shared" si="15"/>
        <v>50047.2</v>
      </c>
      <c r="AI13" s="17"/>
      <c r="AJ13" s="16">
        <f>G37</f>
        <v>0.13892065573747026</v>
      </c>
      <c r="AK13" s="19">
        <f t="shared" si="16"/>
        <v>6952.589841824321</v>
      </c>
      <c r="AL13" s="17">
        <f>G13</f>
        <v>48857.766192880794</v>
      </c>
      <c r="AM13" s="17">
        <f t="shared" si="17"/>
        <v>55810.35603470512</v>
      </c>
      <c r="AO13" s="16">
        <f>G74</f>
        <v>0.24067420146925012</v>
      </c>
      <c r="AP13" s="19">
        <f t="shared" si="18"/>
        <v>12045.069895771854</v>
      </c>
      <c r="AQ13" s="17">
        <f>G50</f>
        <v>38507.595920740896</v>
      </c>
      <c r="AR13" s="17">
        <f t="shared" si="19"/>
        <v>50552.66581651275</v>
      </c>
      <c r="BE13" s="6">
        <f t="shared" si="0"/>
        <v>2000</v>
      </c>
      <c r="BF13" s="10">
        <f t="shared" si="2"/>
        <v>92005.67075385526</v>
      </c>
      <c r="BG13" s="10">
        <f t="shared" si="3"/>
        <v>75795.96151012313</v>
      </c>
      <c r="BH13" s="10">
        <f t="shared" si="4"/>
        <v>85601.21463841546</v>
      </c>
      <c r="BI13" s="10">
        <f t="shared" si="5"/>
        <v>72213.50046546478</v>
      </c>
      <c r="BK13" s="10">
        <f t="shared" si="6"/>
        <v>81404.08684196466</v>
      </c>
      <c r="BL13" s="10">
        <f t="shared" si="7"/>
        <v>35284.817415105106</v>
      </c>
      <c r="BM13" s="10">
        <f t="shared" si="8"/>
        <v>12634.120457502795</v>
      </c>
      <c r="BN13" s="11">
        <f t="shared" si="9"/>
        <v>0.8794347575568137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1.2282431027224128</v>
      </c>
      <c r="U14" s="15">
        <f t="shared" si="11"/>
        <v>77401.16833679564</v>
      </c>
      <c r="X14" s="6">
        <f t="shared" si="12"/>
        <v>1999</v>
      </c>
      <c r="Y14" s="15">
        <f>F51</f>
        <v>47769.613483993344</v>
      </c>
      <c r="Z14" s="21">
        <f>F73</f>
        <v>1.4357202947182621</v>
      </c>
      <c r="AA14" s="15">
        <f t="shared" si="13"/>
        <v>68583.8035498164</v>
      </c>
      <c r="AE14" s="6">
        <f t="shared" si="14"/>
        <v>1999</v>
      </c>
      <c r="AF14" s="17">
        <v>86505</v>
      </c>
      <c r="AG14" s="20">
        <f>Selections!F28</f>
        <v>0.72</v>
      </c>
      <c r="AH14" s="17">
        <f t="shared" si="15"/>
        <v>62283.6</v>
      </c>
      <c r="AI14" s="17"/>
      <c r="AJ14" s="16">
        <f>F37</f>
        <v>0.18582893094739117</v>
      </c>
      <c r="AK14" s="19">
        <f t="shared" si="16"/>
        <v>11574.094803554932</v>
      </c>
      <c r="AL14" s="17">
        <f>F14</f>
        <v>63017.79197068985</v>
      </c>
      <c r="AM14" s="17">
        <f t="shared" si="17"/>
        <v>74591.88677424478</v>
      </c>
      <c r="AO14" s="16">
        <f>F74</f>
        <v>0.3034855022396723</v>
      </c>
      <c r="AP14" s="19">
        <f t="shared" si="18"/>
        <v>18902.169627294854</v>
      </c>
      <c r="AQ14" s="17">
        <f>F51</f>
        <v>47769.613483993344</v>
      </c>
      <c r="AR14" s="17">
        <f t="shared" si="19"/>
        <v>66671.7831112882</v>
      </c>
      <c r="BE14" s="6">
        <f t="shared" si="0"/>
        <v>2001</v>
      </c>
      <c r="BF14" s="10">
        <f t="shared" si="2"/>
        <v>84730.33462844117</v>
      </c>
      <c r="BG14" s="10">
        <f t="shared" si="3"/>
        <v>72769.31259516111</v>
      </c>
      <c r="BH14" s="10">
        <f t="shared" si="4"/>
        <v>79134.06950050789</v>
      </c>
      <c r="BI14" s="10">
        <f t="shared" si="5"/>
        <v>70256.92110332545</v>
      </c>
      <c r="BK14" s="10">
        <f t="shared" si="6"/>
        <v>76722.6594568589</v>
      </c>
      <c r="BL14" s="10">
        <f t="shared" si="7"/>
        <v>42886.05883169561</v>
      </c>
      <c r="BM14" s="10">
        <f t="shared" si="8"/>
        <v>20459.335287804606</v>
      </c>
      <c r="BN14" s="11">
        <f t="shared" si="9"/>
        <v>0.7889406068920798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1.3378757558131271</v>
      </c>
      <c r="U15" s="15">
        <f t="shared" si="11"/>
        <v>92005.67075385526</v>
      </c>
      <c r="X15" s="6">
        <f t="shared" si="12"/>
        <v>2000</v>
      </c>
      <c r="Y15" s="15">
        <f>E52</f>
        <v>46119.26942685955</v>
      </c>
      <c r="Z15" s="16">
        <f>E73</f>
        <v>1.6434770639705771</v>
      </c>
      <c r="AA15" s="15">
        <f t="shared" si="13"/>
        <v>75795.96151012313</v>
      </c>
      <c r="AE15" s="6">
        <f t="shared" si="14"/>
        <v>2000</v>
      </c>
      <c r="AF15" s="17">
        <v>92564.1</v>
      </c>
      <c r="AG15" s="20">
        <f>Selections!E28</f>
        <v>0.72</v>
      </c>
      <c r="AH15" s="17">
        <f t="shared" si="15"/>
        <v>66646.152</v>
      </c>
      <c r="AI15" s="17"/>
      <c r="AJ15" s="16">
        <f>E37</f>
        <v>0.2525464373990205</v>
      </c>
      <c r="AK15" s="19">
        <f t="shared" si="16"/>
        <v>16831.248253953607</v>
      </c>
      <c r="AL15" s="17">
        <f>E15</f>
        <v>68769.96638446186</v>
      </c>
      <c r="AM15" s="17">
        <f t="shared" si="17"/>
        <v>85601.21463841546</v>
      </c>
      <c r="AO15" s="16">
        <f>E74</f>
        <v>0.3915339484056817</v>
      </c>
      <c r="AP15" s="19">
        <f t="shared" si="18"/>
        <v>26094.23103860522</v>
      </c>
      <c r="AQ15" s="17">
        <f>E52</f>
        <v>46119.26942685955</v>
      </c>
      <c r="AR15" s="17">
        <f t="shared" si="19"/>
        <v>72213.50046546478</v>
      </c>
      <c r="BE15" s="6">
        <f t="shared" si="0"/>
        <v>2002</v>
      </c>
      <c r="BF15" s="10">
        <f t="shared" si="2"/>
        <v>85444.33697157826</v>
      </c>
      <c r="BG15" s="10">
        <f t="shared" si="3"/>
        <v>70840.79437336045</v>
      </c>
      <c r="BH15" s="10">
        <f t="shared" si="4"/>
        <v>80023.15106869649</v>
      </c>
      <c r="BI15" s="10">
        <f t="shared" si="5"/>
        <v>74339.59385643064</v>
      </c>
      <c r="BK15" s="10">
        <f t="shared" si="6"/>
        <v>77661.96906751646</v>
      </c>
      <c r="BL15" s="10">
        <f t="shared" si="7"/>
        <v>62700.419692324365</v>
      </c>
      <c r="BM15" s="10">
        <f t="shared" si="8"/>
        <v>37773.49862102702</v>
      </c>
      <c r="BN15" s="11">
        <f t="shared" si="9"/>
        <v>0.7221836534305315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1.505960337036825</v>
      </c>
      <c r="U16" s="15">
        <f t="shared" si="11"/>
        <v>84730.33462844117</v>
      </c>
      <c r="X16" s="6">
        <f t="shared" si="12"/>
        <v>2001</v>
      </c>
      <c r="Y16" s="15">
        <f>D53</f>
        <v>33836.60062516329</v>
      </c>
      <c r="Z16" s="16">
        <f>D73</f>
        <v>2.1506094362518406</v>
      </c>
      <c r="AA16" s="15">
        <f t="shared" si="13"/>
        <v>72769.31259516111</v>
      </c>
      <c r="AE16" s="6">
        <f t="shared" si="14"/>
        <v>2001</v>
      </c>
      <c r="AF16" s="17">
        <v>97247.7</v>
      </c>
      <c r="AG16" s="20">
        <f>Selections!D28</f>
        <v>0.7</v>
      </c>
      <c r="AH16" s="17">
        <f t="shared" si="15"/>
        <v>68073.39</v>
      </c>
      <c r="AI16" s="17"/>
      <c r="AJ16" s="16">
        <f>D37</f>
        <v>0.3359718875680143</v>
      </c>
      <c r="AK16" s="19">
        <f t="shared" si="16"/>
        <v>22870.745331453592</v>
      </c>
      <c r="AL16" s="17">
        <f>D16</f>
        <v>56263.3241690543</v>
      </c>
      <c r="AM16" s="17">
        <f t="shared" si="17"/>
        <v>79134.06950050789</v>
      </c>
      <c r="AO16" s="16">
        <f>D74</f>
        <v>0.5350155248352133</v>
      </c>
      <c r="AP16" s="19">
        <f t="shared" si="18"/>
        <v>36420.32047816216</v>
      </c>
      <c r="AQ16" s="17">
        <f>D53</f>
        <v>33836.60062516329</v>
      </c>
      <c r="AR16" s="17">
        <f t="shared" si="19"/>
        <v>70256.92110332545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2.1420810578887006</v>
      </c>
      <c r="U17" s="15">
        <f t="shared" si="11"/>
        <v>85444.33697157826</v>
      </c>
      <c r="X17" s="6">
        <f t="shared" si="12"/>
        <v>2002</v>
      </c>
      <c r="Y17" s="15">
        <f>C54</f>
        <v>14961.549375192095</v>
      </c>
      <c r="Z17" s="16">
        <f>C73</f>
        <v>4.734856838478395</v>
      </c>
      <c r="AA17" s="15">
        <f t="shared" si="13"/>
        <v>70840.79437336045</v>
      </c>
      <c r="AE17" s="6">
        <f t="shared" si="14"/>
        <v>2002</v>
      </c>
      <c r="AF17" s="17">
        <v>107537.7</v>
      </c>
      <c r="AG17" s="22">
        <f>Selections!C28</f>
        <v>0.7</v>
      </c>
      <c r="AH17" s="17">
        <f t="shared" si="15"/>
        <v>75276.39</v>
      </c>
      <c r="AI17" s="17"/>
      <c r="AJ17" s="16">
        <f>C37</f>
        <v>0.5331642580390352</v>
      </c>
      <c r="AK17" s="19">
        <f t="shared" si="16"/>
        <v>40134.68062220705</v>
      </c>
      <c r="AL17" s="17">
        <f>C17</f>
        <v>39888.47044648944</v>
      </c>
      <c r="AM17" s="17">
        <f t="shared" si="17"/>
        <v>80023.15106869649</v>
      </c>
      <c r="AO17" s="16">
        <f>C74</f>
        <v>0.7888003726166803</v>
      </c>
      <c r="AP17" s="19">
        <f t="shared" si="18"/>
        <v>59378.04448123855</v>
      </c>
      <c r="AQ17" s="17">
        <f>C54</f>
        <v>14961.549375192095</v>
      </c>
      <c r="AR17" s="17">
        <f t="shared" si="19"/>
        <v>74339.59385643064</v>
      </c>
      <c r="BE17" s="23" t="s">
        <v>26</v>
      </c>
      <c r="BF17" s="10">
        <f>SUM(BF6:BF15)</f>
        <v>551463.4724074366</v>
      </c>
      <c r="BG17" s="10">
        <f>SUM(BG6:BG15)</f>
        <v>485672.90250721085</v>
      </c>
      <c r="BH17" s="10">
        <f>SUM(BH6:BH15)</f>
        <v>531352.9779717996</v>
      </c>
      <c r="BI17" s="10">
        <f>SUM(BI6:BI15)</f>
        <v>484810.3635242855</v>
      </c>
      <c r="BK17" s="10">
        <f>SUM(BK6:BK15)</f>
        <v>513324.92910268303</v>
      </c>
      <c r="BL17" s="10">
        <f>SUM(BL6:BL15)</f>
        <v>201742.84175277746</v>
      </c>
      <c r="BM17" s="10">
        <f>SUM(BM6:BM15)</f>
        <v>88345.86436340332</v>
      </c>
      <c r="BN17" s="11">
        <f>BK17/AF19</f>
        <v>0.7224015061229923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551463.4724074366</v>
      </c>
      <c r="X19" s="23" t="s">
        <v>26</v>
      </c>
      <c r="Y19" s="24">
        <f>SUM(Y8:Y17)</f>
        <v>311582.08734990563</v>
      </c>
      <c r="Z19" s="6"/>
      <c r="AA19" s="24">
        <f>SUM(AA8:AA17)</f>
        <v>485672.90250721085</v>
      </c>
      <c r="AE19" s="23" t="s">
        <v>26</v>
      </c>
      <c r="AF19" s="10">
        <f>SUM(AF8:AF17)</f>
        <v>710581.1999999998</v>
      </c>
      <c r="AG19" s="23"/>
      <c r="AH19" s="10">
        <f>SUM(AH8:AH17)</f>
        <v>513620.805</v>
      </c>
      <c r="AI19" s="10"/>
      <c r="AJ19" s="23"/>
      <c r="AK19" s="10">
        <f>SUM(AK8:AK17)</f>
        <v>106373.91323251976</v>
      </c>
      <c r="AL19" s="10">
        <f>SUM(AL8:AL17)</f>
        <v>424979.0647392798</v>
      </c>
      <c r="AM19" s="10">
        <f>SUM(AM8:AM17)</f>
        <v>531352.9779717996</v>
      </c>
      <c r="AN19" s="10"/>
      <c r="AP19" s="10">
        <f>SUM(AP8:AP17)</f>
        <v>173228.27617437992</v>
      </c>
      <c r="AQ19" s="10">
        <f>SUM(AQ8:AQ17)</f>
        <v>311582.08734990563</v>
      </c>
      <c r="AR19" s="10">
        <f>SUM(AR8:AR17)</f>
        <v>484810.3635242855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1171.895678771809</v>
      </c>
      <c r="BG28" s="10">
        <f aca="true" t="shared" si="29" ref="BG28:BG37">BG6-AQ8</f>
        <v>0</v>
      </c>
      <c r="BH28" s="10">
        <f aca="true" t="shared" si="30" ref="BH28:BH37">BH6-AQ8</f>
        <v>1171.895678771809</v>
      </c>
      <c r="BI28" s="10">
        <f aca="true" t="shared" si="31" ref="BI28:BI37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2652.7978155463425</v>
      </c>
      <c r="BG29" s="10">
        <f t="shared" si="29"/>
        <v>1005.9054733383091</v>
      </c>
      <c r="BH29" s="10">
        <f t="shared" si="30"/>
        <v>2798.2972728179666</v>
      </c>
      <c r="BI29" s="10">
        <f t="shared" si="31"/>
        <v>1497.9313291944782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4174.065979150255</v>
      </c>
      <c r="BG30" s="10">
        <f t="shared" si="29"/>
        <v>2985.5044720189035</v>
      </c>
      <c r="BH30" s="10">
        <f t="shared" si="30"/>
        <v>4291.264009495953</v>
      </c>
      <c r="BI30" s="10">
        <f t="shared" si="31"/>
        <v>3576.2678848919422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5622.07964504934</v>
      </c>
      <c r="BG31" s="10">
        <f t="shared" si="29"/>
        <v>4497.959540420201</v>
      </c>
      <c r="BH31" s="10">
        <f t="shared" si="30"/>
        <v>6064.235430220622</v>
      </c>
      <c r="BI31" s="10">
        <f t="shared" si="31"/>
        <v>5891.254122849448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11133.519843380847</v>
      </c>
      <c r="BG32" s="10">
        <f t="shared" si="29"/>
        <v>8093.325347370803</v>
      </c>
      <c r="BH32" s="10">
        <f t="shared" si="30"/>
        <v>11479.149045966988</v>
      </c>
      <c r="BI32" s="10">
        <f t="shared" si="31"/>
        <v>9422.987316371415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18232.548316170236</v>
      </c>
      <c r="BG33" s="10">
        <f t="shared" si="29"/>
        <v>12205.281206904176</v>
      </c>
      <c r="BH33" s="10">
        <f t="shared" si="30"/>
        <v>17302.76011396422</v>
      </c>
      <c r="BI33" s="10">
        <f t="shared" si="31"/>
        <v>12045.069895771856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29631.5548528023</v>
      </c>
      <c r="BG34" s="10">
        <f t="shared" si="29"/>
        <v>20814.19006582305</v>
      </c>
      <c r="BH34" s="10">
        <f t="shared" si="30"/>
        <v>26822.273290251433</v>
      </c>
      <c r="BI34" s="10">
        <f t="shared" si="31"/>
        <v>18902.169627294854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Selections!C25</f>
        <v>1.4224020415461451</v>
      </c>
      <c r="D35" s="31">
        <f>Selections!D25</f>
        <v>1.1256354190539466</v>
      </c>
      <c r="E35" s="31">
        <f>Selections!E25</f>
        <v>1.0892597343699408</v>
      </c>
      <c r="F35" s="31">
        <f>Selections!F25</f>
        <v>1.0576147654871901</v>
      </c>
      <c r="G35" s="31">
        <f>Selections!G25</f>
        <v>1.0531198321318034</v>
      </c>
      <c r="H35" s="31">
        <f>Selections!H25</f>
        <v>1.039688286508957</v>
      </c>
      <c r="I35" s="31">
        <f>Selections!I25</f>
        <v>1.0330899588539262</v>
      </c>
      <c r="J35" s="31">
        <f>Selections!J25</f>
        <v>1.0117918274827182</v>
      </c>
      <c r="K35" s="31">
        <f>Selections!K25</f>
        <v>1.0147208368390361</v>
      </c>
      <c r="L35" s="31">
        <f>Selections!L25</f>
        <v>1</v>
      </c>
      <c r="BE35" s="6">
        <f t="shared" si="27"/>
        <v>2000</v>
      </c>
      <c r="BF35" s="10">
        <f t="shared" si="28"/>
        <v>45886.40132699571</v>
      </c>
      <c r="BG35" s="10">
        <f t="shared" si="29"/>
        <v>29676.69208326358</v>
      </c>
      <c r="BH35" s="10">
        <f t="shared" si="30"/>
        <v>39481.94521155591</v>
      </c>
      <c r="BI35" s="10">
        <f t="shared" si="31"/>
        <v>26094.231038605227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2.1420810578887006</v>
      </c>
      <c r="D36" s="34">
        <f>PRODUCT(D35:$L35)</f>
        <v>1.505960337036825</v>
      </c>
      <c r="E36" s="34">
        <f>PRODUCT(E35:$L35)</f>
        <v>1.3378757558131271</v>
      </c>
      <c r="F36" s="34">
        <f>PRODUCT(F35:$L35)</f>
        <v>1.2282431027224128</v>
      </c>
      <c r="G36" s="34">
        <f>PRODUCT(G35:$L35)</f>
        <v>1.1613331647810559</v>
      </c>
      <c r="H36" s="34">
        <f>PRODUCT(H35:$L35)</f>
        <v>1.1027550040817282</v>
      </c>
      <c r="I36" s="34">
        <f>PRODUCT(I35:$L35)</f>
        <v>1.0606592556549188</v>
      </c>
      <c r="J36" s="34">
        <f>PRODUCT(J35:$L35)</f>
        <v>1.0266862498901614</v>
      </c>
      <c r="K36" s="34">
        <f>PRODUCT(K35:$L35)</f>
        <v>1.0147208368390361</v>
      </c>
      <c r="L36" s="34">
        <f>L35</f>
        <v>1</v>
      </c>
      <c r="BE36" s="6">
        <f t="shared" si="27"/>
        <v>2001</v>
      </c>
      <c r="BF36" s="10">
        <f t="shared" si="28"/>
        <v>50893.734003277874</v>
      </c>
      <c r="BG36" s="10">
        <f t="shared" si="29"/>
        <v>38932.71196999782</v>
      </c>
      <c r="BH36" s="10">
        <f t="shared" si="30"/>
        <v>45297.468875344595</v>
      </c>
      <c r="BI36" s="10">
        <f t="shared" si="31"/>
        <v>36420.32047816216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0.5331642580390352</v>
      </c>
      <c r="D37" s="35">
        <f t="shared" si="33"/>
        <v>0.3359718875680143</v>
      </c>
      <c r="E37" s="35">
        <f t="shared" si="33"/>
        <v>0.2525464373990205</v>
      </c>
      <c r="F37" s="35">
        <f t="shared" si="33"/>
        <v>0.18582893094739117</v>
      </c>
      <c r="G37" s="35">
        <f t="shared" si="33"/>
        <v>0.13892065573747026</v>
      </c>
      <c r="H37" s="35">
        <f t="shared" si="33"/>
        <v>0.09318026551808123</v>
      </c>
      <c r="I37" s="35">
        <f t="shared" si="33"/>
        <v>0.057190144083986594</v>
      </c>
      <c r="J37" s="35">
        <f t="shared" si="33"/>
        <v>0.025992604744649483</v>
      </c>
      <c r="K37" s="35">
        <f t="shared" si="33"/>
        <v>0.014507277572906818</v>
      </c>
      <c r="L37" s="35">
        <f t="shared" si="33"/>
        <v>0</v>
      </c>
      <c r="BE37" s="6">
        <f t="shared" si="27"/>
        <v>2002</v>
      </c>
      <c r="BF37" s="10">
        <f t="shared" si="28"/>
        <v>70482.78759638616</v>
      </c>
      <c r="BG37" s="10">
        <f t="shared" si="29"/>
        <v>55879.24499816835</v>
      </c>
      <c r="BH37" s="10">
        <f t="shared" si="30"/>
        <v>65061.601693504395</v>
      </c>
      <c r="BI37" s="10">
        <f t="shared" si="31"/>
        <v>59378.04448123855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239881.3850575309</v>
      </c>
      <c r="BG39" s="10">
        <f>SUM(BG28:BG37)</f>
        <v>174090.8151573052</v>
      </c>
      <c r="BH39" s="10">
        <f>SUM(BH28:BH37)</f>
        <v>219770.8906218939</v>
      </c>
      <c r="BI39" s="10">
        <f>SUM(BI28:BI37)</f>
        <v>173228.27617437992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Selections!C24</f>
        <v>2.2016349220202773</v>
      </c>
      <c r="D72" s="31">
        <f>Selections!D24</f>
        <v>1.3085728321976402</v>
      </c>
      <c r="E72" s="31">
        <f>Selections!E24</f>
        <v>1.1447056017920845</v>
      </c>
      <c r="F72" s="31">
        <f>Selections!F24</f>
        <v>1.090179459253748</v>
      </c>
      <c r="G72" s="31">
        <f>Selections!G24</f>
        <v>1.0575130270276791</v>
      </c>
      <c r="H72" s="31">
        <f>Selections!H24</f>
        <v>1.049396858115779</v>
      </c>
      <c r="I72" s="31">
        <f>Selections!I24</f>
        <v>1.0636656490514922</v>
      </c>
      <c r="J72" s="31">
        <f>Selections!J24</f>
        <v>1.0686704240643867</v>
      </c>
      <c r="K72" s="31">
        <f>Selections!K24</f>
        <v>1.043992634498861</v>
      </c>
      <c r="L72" s="31">
        <f>Selections!L24</f>
        <v>1</v>
      </c>
    </row>
    <row r="73" spans="2:12" ht="12.75">
      <c r="B73" s="8" t="s">
        <v>32</v>
      </c>
      <c r="C73" s="34">
        <f>PRODUCT(C72:$L72)</f>
        <v>4.734856838478395</v>
      </c>
      <c r="D73" s="34">
        <f>PRODUCT(D72:$L72)</f>
        <v>2.1506094362518406</v>
      </c>
      <c r="E73" s="34">
        <f>PRODUCT(E72:$L72)</f>
        <v>1.6434770639705771</v>
      </c>
      <c r="F73" s="34">
        <f>PRODUCT(F72:$L72)</f>
        <v>1.4357202947182621</v>
      </c>
      <c r="G73" s="34">
        <f>PRODUCT(G72:$L72)</f>
        <v>1.3169577563872323</v>
      </c>
      <c r="H73" s="34">
        <f>PRODUCT(H72:$L72)</f>
        <v>1.2453347833347899</v>
      </c>
      <c r="I73" s="34">
        <f>PRODUCT(I72:$L72)</f>
        <v>1.1867148007006831</v>
      </c>
      <c r="J73" s="34">
        <f>PRODUCT(J72:$L72)</f>
        <v>1.1156840514299942</v>
      </c>
      <c r="K73" s="34">
        <f>PRODUCT(K72:$L72)</f>
        <v>1.043992634498861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0.7888003726166803</v>
      </c>
      <c r="D74" s="35">
        <f t="shared" si="43"/>
        <v>0.5350155248352133</v>
      </c>
      <c r="E74" s="35">
        <f t="shared" si="43"/>
        <v>0.3915339484056817</v>
      </c>
      <c r="F74" s="35">
        <f t="shared" si="43"/>
        <v>0.3034855022396723</v>
      </c>
      <c r="G74" s="35">
        <f t="shared" si="43"/>
        <v>0.24067420146925012</v>
      </c>
      <c r="H74" s="35">
        <f t="shared" si="43"/>
        <v>0.19700307629553715</v>
      </c>
      <c r="I74" s="35">
        <f t="shared" si="43"/>
        <v>0.15733755118790071</v>
      </c>
      <c r="J74" s="35">
        <f t="shared" si="43"/>
        <v>0.10368889945295856</v>
      </c>
      <c r="K74" s="35">
        <f t="shared" si="43"/>
        <v>0.04213883608477609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Richard J. Marcks</cp:lastModifiedBy>
  <cp:lastPrinted>2003-07-09T18:21:29Z</cp:lastPrinted>
  <dcterms:created xsi:type="dcterms:W3CDTF">2003-06-26T14:42:00Z</dcterms:created>
  <cp:category/>
  <cp:version/>
  <cp:contentType/>
  <cp:contentStatus/>
</cp:coreProperties>
</file>