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120" yWindow="120" windowWidth="15180" windowHeight="8835" activeTab="0"/>
  </bookViews>
  <sheets>
    <sheet name="Selections" sheetId="1" r:id="rId1"/>
    <sheet name="Graph" sheetId="2" r:id="rId2"/>
    <sheet name="Results" sheetId="3" state="hidden" r:id="rId3"/>
    <sheet name="Line B_Selection 1" sheetId="4" state="hidden" r:id="rId4"/>
    <sheet name="Line B_Selection 2" sheetId="5" state="hidden" r:id="rId5"/>
    <sheet name="Line B_Selection 3" sheetId="6" state="hidden" r:id="rId6"/>
    <sheet name="Line B_Selection 4" sheetId="7" state="hidden" r:id="rId7"/>
  </sheets>
  <definedNames>
    <definedName name="_xlnm.Print_Area" localSheetId="1">'Graph'!$A$1:$K$32</definedName>
    <definedName name="_xlnm.Print_Area" localSheetId="3">'Line B_Selection 1'!$BE$2:$BM$17</definedName>
    <definedName name="_xlnm.Print_Area" localSheetId="4">'Line B_Selection 2'!$BE$2:$BM$17</definedName>
    <definedName name="_xlnm.Print_Area" localSheetId="5">'Line B_Selection 3'!$BE$2:$BM$17</definedName>
    <definedName name="_xlnm.Print_Area" localSheetId="6">'Line B_Selection 4'!$BE$2:$BM$17</definedName>
  </definedNames>
  <calcPr fullCalcOnLoad="1"/>
</workbook>
</file>

<file path=xl/sharedStrings.xml><?xml version="1.0" encoding="utf-8"?>
<sst xmlns="http://schemas.openxmlformats.org/spreadsheetml/2006/main" count="443" uniqueCount="60">
  <si>
    <t>Incurred LDF Method</t>
  </si>
  <si>
    <t>Paid LDF Method</t>
  </si>
  <si>
    <t>Incurred BF Method</t>
  </si>
  <si>
    <t>Paid BF Method</t>
  </si>
  <si>
    <t>Indicated Ultimates</t>
  </si>
  <si>
    <t>Incurred</t>
  </si>
  <si>
    <t>Paid</t>
  </si>
  <si>
    <t>Selected</t>
  </si>
  <si>
    <t>Indicated</t>
  </si>
  <si>
    <t>LDF</t>
  </si>
  <si>
    <t>BF</t>
  </si>
  <si>
    <t>Ultimate</t>
  </si>
  <si>
    <t>Reserve</t>
  </si>
  <si>
    <t>IBNR</t>
  </si>
  <si>
    <t>Loss Ratio</t>
  </si>
  <si>
    <t>Accident</t>
  </si>
  <si>
    <t>Line B:</t>
  </si>
  <si>
    <t>Incurred Losses ($000) at Accident Period Maturity in Months</t>
  </si>
  <si>
    <t>Loss (000)</t>
  </si>
  <si>
    <t>Age to Ult</t>
  </si>
  <si>
    <t>Earned</t>
  </si>
  <si>
    <t>Expected</t>
  </si>
  <si>
    <t>Year</t>
  </si>
  <si>
    <t>Premium</t>
  </si>
  <si>
    <t>ELR</t>
  </si>
  <si>
    <t>Losses</t>
  </si>
  <si>
    <t>Factor</t>
  </si>
  <si>
    <t>Total</t>
  </si>
  <si>
    <t>Incurred Loss Development Factors (LDF's)</t>
  </si>
  <si>
    <t>Indicated Reserves</t>
  </si>
  <si>
    <t>All Yr. Avg</t>
  </si>
  <si>
    <t>Latest 3 Yr Avg</t>
  </si>
  <si>
    <t>X High/Low</t>
  </si>
  <si>
    <t>Age to Ult.</t>
  </si>
  <si>
    <t>IBNR Factor</t>
  </si>
  <si>
    <t>Paid Losses ($000) at Accident Period Maturity in Months</t>
  </si>
  <si>
    <t>Paid Loss Development Factors (LDF's)</t>
  </si>
  <si>
    <t>Reserve Factor</t>
  </si>
  <si>
    <t>Paid LDFs</t>
  </si>
  <si>
    <t>Incurred LDFs</t>
  </si>
  <si>
    <t>AY</t>
  </si>
  <si>
    <t>Selection 1</t>
  </si>
  <si>
    <t>Selection 4</t>
  </si>
  <si>
    <t>Selection 3</t>
  </si>
  <si>
    <t>Selection 2</t>
  </si>
  <si>
    <t>Indication</t>
  </si>
  <si>
    <t xml:space="preserve">High Estimate  </t>
  </si>
  <si>
    <t xml:space="preserve">Midpoint  </t>
  </si>
  <si>
    <t xml:space="preserve">Average  </t>
  </si>
  <si>
    <t xml:space="preserve">Low Estimate  </t>
  </si>
  <si>
    <t>at 12/31/02</t>
  </si>
  <si>
    <t xml:space="preserve">Median  </t>
  </si>
  <si>
    <t xml:space="preserve"> = High Estimate - Low Estimate</t>
  </si>
  <si>
    <t xml:space="preserve"> = Surplus</t>
  </si>
  <si>
    <t xml:space="preserve"> = Range as percent of surplus</t>
  </si>
  <si>
    <t>PICK FOUR SETS</t>
  </si>
  <si>
    <t>OF LDFs</t>
  </si>
  <si>
    <t>AND ELRs</t>
  </si>
  <si>
    <t>GO TO THE GRAPH TAB TO SEE RESULTS</t>
  </si>
  <si>
    <t>YOU SET THE RESERVE FOR LINE B  (Example 2)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</si>
</sst>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\ #,##0;&quot;$&quot;\ \-#,##0"/>
    <numFmt numFmtId="167" formatCode="&quot;$&quot;\ #,##0;[Red]&quot;$&quot;\ \-#,##0"/>
    <numFmt numFmtId="168" formatCode="&quot;$&quot;\ #,##0.00;&quot;$&quot;\ \-#,##0.00"/>
    <numFmt numFmtId="169" formatCode="&quot;$&quot;\ #,##0.00;[Red]&quot;$&quot;\ \-#,##0.00"/>
    <numFmt numFmtId="170" formatCode="_ &quot;$&quot;\ * #,##0_ ;_ &quot;$&quot;\ * \-#,##0_ ;_ &quot;$&quot;\ * &quot;-&quot;_ ;_ @_ "/>
    <numFmt numFmtId="171" formatCode="_ * #,##0_ ;_ * \-#,##0_ ;_ * &quot;-&quot;_ ;_ @_ "/>
    <numFmt numFmtId="172" formatCode="_ &quot;$&quot;\ * #,##0.00_ ;_ &quot;$&quot;\ * \-#,##0.00_ ;_ &quot;$&quot;\ * &quot;-&quot;??_ ;_ @_ "/>
    <numFmt numFmtId="173" formatCode="_ * #,##0.00_ ;_ * \-#,##0.00_ ;_ * &quot;-&quot;??_ ;_ @_ "/>
    <numFmt numFmtId="174" formatCode="#,##0.0_);\(#,##0.0\)"/>
    <numFmt numFmtId="175" formatCode="_ &quot;$&quot;\ * #,##0.0_ ;_ &quot;$&quot;\ * \-#,##0.0_ ;_ &quot;$&quot;\ * &quot;-&quot;??_ ;_ @_ "/>
    <numFmt numFmtId="176" formatCode="_ &quot;$&quot;\ * #,##0_ ;_ &quot;$&quot;\ * \-#,##0_ ;_ &quot;$&quot;\ * &quot;-&quot;??_ ;_ @_ "/>
    <numFmt numFmtId="177" formatCode="_ * #,##0.0_ ;_ * \-#,##0.0_ ;_ * &quot;-&quot;??_ ;_ @_ "/>
    <numFmt numFmtId="178" formatCode="_ * #,##0_ ;_ * \-#,##0_ ;_ * &quot;-&quot;??_ ;_ @_ "/>
    <numFmt numFmtId="179" formatCode="&quot;$&quot;#,##0"/>
    <numFmt numFmtId="180" formatCode="0.000"/>
    <numFmt numFmtId="181" formatCode="&quot;$&quot;#,##0.000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0_);\(0\)"/>
    <numFmt numFmtId="187" formatCode="_(* #,##0.0_);_(* \(#,##0.0\);_(* &quot;-&quot;?_);_(@_)"/>
    <numFmt numFmtId="188" formatCode="0.00000"/>
    <numFmt numFmtId="189" formatCode="0.0000"/>
    <numFmt numFmtId="190" formatCode="_(* #,##0.000_);_(* \(#,##0.000\);_(* &quot;-&quot;???_);_(@_)"/>
    <numFmt numFmtId="191" formatCode="mm/dd/yy"/>
    <numFmt numFmtId="192" formatCode="#,##0.000_);[Red]\(#,##0.000\)"/>
    <numFmt numFmtId="193" formatCode="#,##0.0_);[Red]\(#,##0.0\)"/>
    <numFmt numFmtId="194" formatCode=";;;"/>
    <numFmt numFmtId="195" formatCode="0.000%"/>
    <numFmt numFmtId="196" formatCode="0.0"/>
    <numFmt numFmtId="197" formatCode=".000"/>
    <numFmt numFmtId="198" formatCode=".0"/>
    <numFmt numFmtId="199" formatCode="0.0000000"/>
    <numFmt numFmtId="200" formatCode="0.000000"/>
    <numFmt numFmtId="201" formatCode="mmmm\ d\,\ yyyy"/>
    <numFmt numFmtId="202" formatCode="0."/>
  </numFmts>
  <fonts count="2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u val="single"/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17.75"/>
      <name val="Arial"/>
      <family val="0"/>
    </font>
    <font>
      <sz val="18.75"/>
      <name val="Arial"/>
      <family val="0"/>
    </font>
    <font>
      <b/>
      <sz val="21.25"/>
      <name val="Arial"/>
      <family val="0"/>
    </font>
    <font>
      <sz val="10"/>
      <color indexed="10"/>
      <name val="Arial"/>
      <family val="2"/>
    </font>
    <font>
      <sz val="12"/>
      <color indexed="13"/>
      <name val="Helv"/>
      <family val="0"/>
    </font>
    <font>
      <sz val="24"/>
      <color indexed="13"/>
      <name val="Arial"/>
      <family val="2"/>
    </font>
    <font>
      <b/>
      <sz val="14"/>
      <color indexed="13"/>
      <name val="Helv"/>
      <family val="0"/>
    </font>
    <font>
      <b/>
      <sz val="16"/>
      <color indexed="13"/>
      <name val="Helv"/>
      <family val="0"/>
    </font>
    <font>
      <sz val="16"/>
      <name val="Helv"/>
      <family val="0"/>
    </font>
    <font>
      <sz val="16"/>
      <color indexed="13"/>
      <name val="Helv"/>
      <family val="0"/>
    </font>
    <font>
      <sz val="14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5" fillId="0" borderId="0" applyProtection="0">
      <alignment/>
    </xf>
    <xf numFmtId="0" fontId="4" fillId="0" borderId="0">
      <alignment/>
      <protection/>
    </xf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82">
    <xf numFmtId="164" fontId="0" fillId="0" borderId="0" xfId="0" applyAlignment="1">
      <alignment/>
    </xf>
    <xf numFmtId="0" fontId="5" fillId="0" borderId="0" xfId="24">
      <alignment/>
    </xf>
    <xf numFmtId="194" fontId="5" fillId="0" borderId="0" xfId="17" applyNumberFormat="1" applyAlignment="1">
      <alignment horizontal="center"/>
    </xf>
    <xf numFmtId="0" fontId="6" fillId="0" borderId="0" xfId="24" applyFont="1">
      <alignment/>
    </xf>
    <xf numFmtId="0" fontId="7" fillId="0" borderId="0" xfId="24" applyFont="1">
      <alignment/>
    </xf>
    <xf numFmtId="0" fontId="5" fillId="0" borderId="1" xfId="24" applyBorder="1">
      <alignment/>
    </xf>
    <xf numFmtId="0" fontId="5" fillId="0" borderId="0" xfId="24" applyAlignment="1">
      <alignment horizontal="center"/>
    </xf>
    <xf numFmtId="0" fontId="4" fillId="0" borderId="0" xfId="24" applyFont="1" applyAlignment="1">
      <alignment horizontal="center"/>
    </xf>
    <xf numFmtId="0" fontId="4" fillId="0" borderId="0" xfId="24" applyFont="1">
      <alignment/>
    </xf>
    <xf numFmtId="0" fontId="5" fillId="0" borderId="1" xfId="24" applyBorder="1" applyAlignment="1">
      <alignment horizontal="center"/>
    </xf>
    <xf numFmtId="38" fontId="5" fillId="0" borderId="0" xfId="24" applyNumberFormat="1">
      <alignment/>
    </xf>
    <xf numFmtId="165" fontId="5" fillId="0" borderId="0" xfId="27" applyAlignment="1">
      <alignment/>
    </xf>
    <xf numFmtId="0" fontId="4" fillId="0" borderId="1" xfId="24" applyFont="1" applyBorder="1" applyAlignment="1">
      <alignment horizontal="center"/>
    </xf>
    <xf numFmtId="0" fontId="5" fillId="0" borderId="0" xfId="24" applyBorder="1" applyAlignment="1">
      <alignment horizontal="center"/>
    </xf>
    <xf numFmtId="38" fontId="4" fillId="0" borderId="0" xfId="17" applyFont="1" applyAlignment="1">
      <alignment/>
    </xf>
    <xf numFmtId="38" fontId="5" fillId="0" borderId="0" xfId="17" applyAlignment="1">
      <alignment horizontal="center"/>
    </xf>
    <xf numFmtId="192" fontId="5" fillId="0" borderId="0" xfId="17" applyNumberFormat="1" applyAlignment="1">
      <alignment horizontal="center"/>
    </xf>
    <xf numFmtId="38" fontId="5" fillId="0" borderId="0" xfId="17" applyAlignment="1">
      <alignment/>
    </xf>
    <xf numFmtId="165" fontId="5" fillId="0" borderId="2" xfId="27" applyBorder="1" applyAlignment="1">
      <alignment horizontal="center"/>
    </xf>
    <xf numFmtId="38" fontId="5" fillId="0" borderId="0" xfId="17" applyNumberFormat="1" applyAlignment="1">
      <alignment horizontal="center"/>
    </xf>
    <xf numFmtId="165" fontId="5" fillId="0" borderId="3" xfId="27" applyBorder="1" applyAlignment="1">
      <alignment horizontal="center"/>
    </xf>
    <xf numFmtId="192" fontId="4" fillId="0" borderId="0" xfId="17" applyNumberFormat="1" applyFont="1" applyAlignment="1">
      <alignment horizontal="center"/>
    </xf>
    <xf numFmtId="165" fontId="5" fillId="0" borderId="4" xfId="27" applyBorder="1" applyAlignment="1">
      <alignment horizontal="center"/>
    </xf>
    <xf numFmtId="38" fontId="4" fillId="0" borderId="0" xfId="17" applyFont="1" applyAlignment="1">
      <alignment horizontal="center"/>
    </xf>
    <xf numFmtId="38" fontId="5" fillId="0" borderId="0" xfId="24" applyNumberFormat="1" applyAlignment="1">
      <alignment horizontal="center"/>
    </xf>
    <xf numFmtId="192" fontId="5" fillId="0" borderId="0" xfId="17" applyNumberFormat="1" applyBorder="1" applyAlignment="1">
      <alignment/>
    </xf>
    <xf numFmtId="194" fontId="4" fillId="0" borderId="0" xfId="17" applyNumberFormat="1" applyFont="1" applyAlignment="1">
      <alignment horizontal="center"/>
    </xf>
    <xf numFmtId="0" fontId="4" fillId="0" borderId="0" xfId="24" applyFont="1" applyAlignment="1">
      <alignment/>
    </xf>
    <xf numFmtId="192" fontId="5" fillId="0" borderId="0" xfId="24" applyNumberFormat="1">
      <alignment/>
    </xf>
    <xf numFmtId="192" fontId="4" fillId="0" borderId="0" xfId="17" applyNumberFormat="1" applyFont="1" applyAlignment="1">
      <alignment/>
    </xf>
    <xf numFmtId="0" fontId="4" fillId="0" borderId="5" xfId="24" applyFont="1" applyBorder="1">
      <alignment/>
    </xf>
    <xf numFmtId="192" fontId="4" fillId="0" borderId="5" xfId="17" applyNumberFormat="1" applyFont="1" applyBorder="1" applyAlignment="1">
      <alignment/>
    </xf>
    <xf numFmtId="192" fontId="4" fillId="0" borderId="6" xfId="17" applyNumberFormat="1" applyFont="1" applyBorder="1" applyAlignment="1">
      <alignment/>
    </xf>
    <xf numFmtId="192" fontId="4" fillId="0" borderId="7" xfId="17" applyNumberFormat="1" applyFont="1" applyBorder="1" applyAlignment="1">
      <alignment/>
    </xf>
    <xf numFmtId="192" fontId="5" fillId="0" borderId="0" xfId="17" applyNumberFormat="1" applyAlignment="1">
      <alignment/>
    </xf>
    <xf numFmtId="180" fontId="5" fillId="0" borderId="0" xfId="24" applyNumberFormat="1">
      <alignment/>
    </xf>
    <xf numFmtId="10" fontId="4" fillId="0" borderId="0" xfId="27" applyNumberFormat="1" applyFont="1" applyAlignment="1">
      <alignment/>
    </xf>
    <xf numFmtId="164" fontId="10" fillId="0" borderId="0" xfId="0" applyFont="1" applyBorder="1" applyAlignment="1">
      <alignment horizontal="center"/>
    </xf>
    <xf numFmtId="164" fontId="13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4" fontId="10" fillId="0" borderId="8" xfId="0" applyFont="1" applyBorder="1" applyAlignment="1">
      <alignment horizontal="center"/>
    </xf>
    <xf numFmtId="164" fontId="13" fillId="0" borderId="9" xfId="0" applyFont="1" applyBorder="1" applyAlignment="1">
      <alignment/>
    </xf>
    <xf numFmtId="164" fontId="13" fillId="0" borderId="8" xfId="0" applyFont="1" applyBorder="1" applyAlignment="1">
      <alignment/>
    </xf>
    <xf numFmtId="164" fontId="10" fillId="0" borderId="8" xfId="0" applyFont="1" applyBorder="1" applyAlignment="1">
      <alignment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0" fillId="0" borderId="12" xfId="0" applyBorder="1" applyAlignment="1">
      <alignment/>
    </xf>
    <xf numFmtId="164" fontId="13" fillId="0" borderId="13" xfId="0" applyFont="1" applyBorder="1" applyAlignment="1">
      <alignment/>
    </xf>
    <xf numFmtId="164" fontId="13" fillId="0" borderId="14" xfId="0" applyFont="1" applyBorder="1" applyAlignment="1">
      <alignment/>
    </xf>
    <xf numFmtId="164" fontId="12" fillId="0" borderId="9" xfId="0" applyFont="1" applyBorder="1" applyAlignment="1">
      <alignment/>
    </xf>
    <xf numFmtId="164" fontId="12" fillId="0" borderId="12" xfId="0" applyFont="1" applyBorder="1" applyAlignment="1">
      <alignment/>
    </xf>
    <xf numFmtId="164" fontId="11" fillId="0" borderId="12" xfId="0" applyFont="1" applyBorder="1" applyAlignment="1">
      <alignment/>
    </xf>
    <xf numFmtId="164" fontId="12" fillId="0" borderId="15" xfId="0" applyFont="1" applyBorder="1" applyAlignment="1">
      <alignment/>
    </xf>
    <xf numFmtId="0" fontId="5" fillId="0" borderId="9" xfId="24" applyBorder="1" applyAlignment="1">
      <alignment horizontal="center"/>
    </xf>
    <xf numFmtId="0" fontId="5" fillId="0" borderId="8" xfId="24" applyBorder="1" applyAlignment="1">
      <alignment horizontal="center"/>
    </xf>
    <xf numFmtId="0" fontId="5" fillId="0" borderId="12" xfId="24" applyBorder="1" applyAlignment="1">
      <alignment horizontal="center"/>
    </xf>
    <xf numFmtId="0" fontId="5" fillId="0" borderId="13" xfId="24" applyBorder="1" applyAlignment="1">
      <alignment horizontal="center"/>
    </xf>
    <xf numFmtId="0" fontId="5" fillId="0" borderId="14" xfId="24" applyBorder="1" applyAlignment="1">
      <alignment horizontal="center"/>
    </xf>
    <xf numFmtId="185" fontId="0" fillId="0" borderId="0" xfId="15" applyNumberFormat="1" applyAlignment="1">
      <alignment/>
    </xf>
    <xf numFmtId="0" fontId="17" fillId="0" borderId="0" xfId="24" applyFont="1" applyAlignment="1">
      <alignment horizont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17" fillId="0" borderId="1" xfId="24" applyFont="1" applyBorder="1" applyAlignment="1">
      <alignment horizontal="center"/>
    </xf>
    <xf numFmtId="164" fontId="0" fillId="2" borderId="0" xfId="0" applyFill="1" applyAlignment="1">
      <alignment/>
    </xf>
    <xf numFmtId="164" fontId="0" fillId="2" borderId="0" xfId="0" applyFill="1" applyBorder="1" applyAlignment="1">
      <alignment/>
    </xf>
    <xf numFmtId="164" fontId="18" fillId="2" borderId="0" xfId="0" applyFont="1" applyFill="1" applyAlignment="1">
      <alignment/>
    </xf>
    <xf numFmtId="164" fontId="19" fillId="2" borderId="0" xfId="0" applyFont="1" applyFill="1" applyAlignment="1">
      <alignment horizontal="right"/>
    </xf>
    <xf numFmtId="3" fontId="19" fillId="2" borderId="0" xfId="0" applyNumberFormat="1" applyFont="1" applyFill="1" applyAlignment="1">
      <alignment/>
    </xf>
    <xf numFmtId="164" fontId="19" fillId="2" borderId="0" xfId="0" applyFont="1" applyFill="1" applyAlignment="1">
      <alignment/>
    </xf>
    <xf numFmtId="9" fontId="19" fillId="2" borderId="0" xfId="26" applyFont="1" applyFill="1" applyAlignment="1">
      <alignment/>
    </xf>
    <xf numFmtId="164" fontId="19" fillId="3" borderId="0" xfId="0" applyFont="1" applyFill="1" applyAlignment="1">
      <alignment/>
    </xf>
    <xf numFmtId="164" fontId="20" fillId="2" borderId="0" xfId="0" applyFont="1" applyFill="1" applyAlignment="1">
      <alignment horizontal="center"/>
    </xf>
    <xf numFmtId="164" fontId="22" fillId="2" borderId="0" xfId="0" applyFont="1" applyFill="1" applyAlignment="1">
      <alignment/>
    </xf>
    <xf numFmtId="164" fontId="23" fillId="2" borderId="0" xfId="0" applyFont="1" applyFill="1" applyBorder="1" applyAlignment="1">
      <alignment/>
    </xf>
    <xf numFmtId="180" fontId="24" fillId="4" borderId="0" xfId="0" applyNumberFormat="1" applyFont="1" applyFill="1" applyBorder="1" applyAlignment="1">
      <alignment horizontal="center"/>
    </xf>
    <xf numFmtId="180" fontId="24" fillId="4" borderId="8" xfId="0" applyNumberFormat="1" applyFont="1" applyFill="1" applyBorder="1" applyAlignment="1">
      <alignment horizontal="center"/>
    </xf>
    <xf numFmtId="165" fontId="24" fillId="4" borderId="0" xfId="26" applyNumberFormat="1" applyFont="1" applyFill="1" applyBorder="1" applyAlignment="1">
      <alignment horizontal="center"/>
    </xf>
    <xf numFmtId="165" fontId="24" fillId="4" borderId="16" xfId="26" applyNumberFormat="1" applyFont="1" applyFill="1" applyBorder="1" applyAlignment="1">
      <alignment horizontal="center"/>
    </xf>
    <xf numFmtId="164" fontId="21" fillId="2" borderId="0" xfId="0" applyFont="1" applyFill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1" xfId="0" applyBorder="1" applyAlignment="1">
      <alignment horizontal="center"/>
    </xf>
  </cellXfs>
  <cellStyles count="14">
    <cellStyle name="Normal" xfId="0"/>
    <cellStyle name="Comma" xfId="15"/>
    <cellStyle name="Comma [0]" xfId="16"/>
    <cellStyle name="Comma_new basic 3A" xfId="17"/>
    <cellStyle name="Currency" xfId="18"/>
    <cellStyle name="Currency [0]" xfId="19"/>
    <cellStyle name="Normal_2003basic1and2" xfId="20"/>
    <cellStyle name="Normal_basic1and2" xfId="21"/>
    <cellStyle name="Normal_basic3home" xfId="22"/>
    <cellStyle name="Normal_basic3old" xfId="23"/>
    <cellStyle name="Normal_new basic 3A" xfId="24"/>
    <cellStyle name="Normal_SHEET" xfId="25"/>
    <cellStyle name="Percent" xfId="26"/>
    <cellStyle name="Percent_new basic 3A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/>
              <a:t>Line B: Indicated Reserves ($000s)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1975"/>
          <c:w val="0.962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Results!$B$4:$Q$4</c:f>
              <c:numCache>
                <c:ptCount val="16"/>
                <c:pt idx="0">
                  <c:v>183329.65802027544</c:v>
                </c:pt>
                <c:pt idx="1">
                  <c:v>178238.8404740509</c:v>
                </c:pt>
                <c:pt idx="2">
                  <c:v>190784.93686892968</c:v>
                </c:pt>
                <c:pt idx="3">
                  <c:v>187150.4347767842</c:v>
                </c:pt>
                <c:pt idx="4">
                  <c:v>183329.65802027544</c:v>
                </c:pt>
                <c:pt idx="5">
                  <c:v>178238.8404740509</c:v>
                </c:pt>
                <c:pt idx="6">
                  <c:v>190784.93686892968</c:v>
                </c:pt>
                <c:pt idx="7">
                  <c:v>187150.4347767842</c:v>
                </c:pt>
                <c:pt idx="8">
                  <c:v>183329.65802027544</c:v>
                </c:pt>
                <c:pt idx="9">
                  <c:v>178238.8404740509</c:v>
                </c:pt>
                <c:pt idx="10">
                  <c:v>190784.93686892968</c:v>
                </c:pt>
                <c:pt idx="11">
                  <c:v>187150.4347767842</c:v>
                </c:pt>
                <c:pt idx="12">
                  <c:v>183329.65802027544</c:v>
                </c:pt>
                <c:pt idx="13">
                  <c:v>178238.8404740509</c:v>
                </c:pt>
                <c:pt idx="14">
                  <c:v>190784.93686892968</c:v>
                </c:pt>
                <c:pt idx="15">
                  <c:v>187150.4347767842</c:v>
                </c:pt>
              </c:numCache>
            </c:numRef>
          </c:val>
        </c:ser>
        <c:axId val="36882781"/>
        <c:axId val="63509574"/>
      </c:barChart>
      <c:catAx>
        <c:axId val="36882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3509574"/>
        <c:crosses val="autoZero"/>
        <c:auto val="1"/>
        <c:lblOffset val="100"/>
        <c:noMultiLvlLbl val="0"/>
      </c:catAx>
      <c:valAx>
        <c:axId val="63509574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82781"/>
        <c:crossesAt val="1"/>
        <c:crossBetween val="between"/>
        <c:dispUnits/>
        <c:majorUnit val="10000"/>
      </c:valAx>
      <c:spPr>
        <a:solidFill>
          <a:srgbClr val="0000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975"/>
          <c:w val="0.92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B_Selection 1'!$BE$28:$BE$37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B_Selection 1'!$BF$28:$BF$37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Paid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B_Selection 1'!$BE$28:$BE$37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B_Selection 1'!$BG$28:$BG$37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v>Incurred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B_Selection 1'!$BE$28:$BE$37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B_Selection 1'!$BH$28:$BH$37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v>Paid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B_Selection 1'!$BE$28:$BE$37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B_Selection 1'!$BI$28:$BI$37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4715255"/>
        <c:axId val="44001840"/>
      </c:barChart>
      <c:catAx>
        <c:axId val="34715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01840"/>
        <c:crosses val="autoZero"/>
        <c:auto val="1"/>
        <c:lblOffset val="100"/>
        <c:noMultiLvlLbl val="0"/>
      </c:catAx>
      <c:valAx>
        <c:axId val="44001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15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ayout>
        <c:manualLayout>
          <c:xMode val="edge"/>
          <c:yMode val="edge"/>
          <c:x val="0.11675"/>
          <c:y val="0.08325"/>
          <c:w val="0.28125"/>
          <c:h val="0.4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"/>
          <c:w val="0.9067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B_Selection 2'!$BE$28:$BE$37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'Line B_Selection 2'!$BF$28:$BF$37</c:f>
              <c:numCache>
                <c:ptCount val="10"/>
                <c:pt idx="0">
                  <c:v>540.7246653873044</c:v>
                </c:pt>
                <c:pt idx="1">
                  <c:v>1297.7077714720326</c:v>
                </c:pt>
                <c:pt idx="2">
                  <c:v>3523.943108857253</c:v>
                </c:pt>
                <c:pt idx="3">
                  <c:v>4890.53246185902</c:v>
                </c:pt>
                <c:pt idx="4">
                  <c:v>8966.882395789937</c:v>
                </c:pt>
                <c:pt idx="5">
                  <c:v>13464.604771779537</c:v>
                </c:pt>
                <c:pt idx="6">
                  <c:v>22940.343142875492</c:v>
                </c:pt>
                <c:pt idx="7">
                  <c:v>35499.90573339332</c:v>
                </c:pt>
                <c:pt idx="8">
                  <c:v>39979.93482678222</c:v>
                </c:pt>
                <c:pt idx="9">
                  <c:v>52266.17399598508</c:v>
                </c:pt>
              </c:numCache>
            </c:numRef>
          </c:val>
        </c:ser>
        <c:ser>
          <c:idx val="1"/>
          <c:order val="1"/>
          <c:tx>
            <c:v>Paid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B_Selection 2'!$BE$28:$BE$37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'Line B_Selection 2'!$BG$28:$BG$37</c:f>
              <c:numCache>
                <c:ptCount val="10"/>
                <c:pt idx="0">
                  <c:v>0</c:v>
                </c:pt>
                <c:pt idx="1">
                  <c:v>574.7479604253058</c:v>
                </c:pt>
                <c:pt idx="2">
                  <c:v>2238.600427195841</c:v>
                </c:pt>
                <c:pt idx="3">
                  <c:v>3863.668590634763</c:v>
                </c:pt>
                <c:pt idx="4">
                  <c:v>7126.648090601593</c:v>
                </c:pt>
                <c:pt idx="5">
                  <c:v>11504.965999632892</c:v>
                </c:pt>
                <c:pt idx="6">
                  <c:v>19094.786954318603</c:v>
                </c:pt>
                <c:pt idx="7">
                  <c:v>30873.028751665064</c:v>
                </c:pt>
                <c:pt idx="8">
                  <c:v>42275.939341306395</c:v>
                </c:pt>
                <c:pt idx="9">
                  <c:v>60605.203085423505</c:v>
                </c:pt>
              </c:numCache>
            </c:numRef>
          </c:val>
        </c:ser>
        <c:ser>
          <c:idx val="2"/>
          <c:order val="2"/>
          <c:tx>
            <c:v>Incurred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B_Selection 2'!$BE$28:$BE$37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'Line B_Selection 2'!$BH$28:$BH$37</c:f>
              <c:numCache>
                <c:ptCount val="10"/>
                <c:pt idx="0">
                  <c:v>540.7246653873044</c:v>
                </c:pt>
                <c:pt idx="1">
                  <c:v>1297.7077714720326</c:v>
                </c:pt>
                <c:pt idx="2">
                  <c:v>3592.3453637289203</c:v>
                </c:pt>
                <c:pt idx="3">
                  <c:v>5225.618343862534</c:v>
                </c:pt>
                <c:pt idx="4">
                  <c:v>9270.07814279262</c:v>
                </c:pt>
                <c:pt idx="5">
                  <c:v>13172.217333837209</c:v>
                </c:pt>
                <c:pt idx="6">
                  <c:v>21392.24843084116</c:v>
                </c:pt>
                <c:pt idx="7">
                  <c:v>31348.333864972687</c:v>
                </c:pt>
                <c:pt idx="8">
                  <c:v>37454.977360078265</c:v>
                </c:pt>
                <c:pt idx="9">
                  <c:v>55979.14931986734</c:v>
                </c:pt>
              </c:numCache>
            </c:numRef>
          </c:val>
        </c:ser>
        <c:ser>
          <c:idx val="3"/>
          <c:order val="3"/>
          <c:tx>
            <c:v>Paid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B_Selection 2'!$BE$28:$BE$37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'Line B_Selection 2'!$BI$28:$BI$37</c:f>
              <c:numCache>
                <c:ptCount val="10"/>
                <c:pt idx="0">
                  <c:v>0</c:v>
                </c:pt>
                <c:pt idx="1">
                  <c:v>879.0092710883546</c:v>
                </c:pt>
                <c:pt idx="2">
                  <c:v>2749.3733457319468</c:v>
                </c:pt>
                <c:pt idx="3">
                  <c:v>5113.285957898144</c:v>
                </c:pt>
                <c:pt idx="4">
                  <c:v>8326.952628019637</c:v>
                </c:pt>
                <c:pt idx="5">
                  <c:v>11247.0310175669</c:v>
                </c:pt>
                <c:pt idx="6">
                  <c:v>17187.84746036611</c:v>
                </c:pt>
                <c:pt idx="7">
                  <c:v>25027.005236810808</c:v>
                </c:pt>
                <c:pt idx="8">
                  <c:v>36660.27332050592</c:v>
                </c:pt>
                <c:pt idx="9">
                  <c:v>59643.50811886032</c:v>
                </c:pt>
              </c:numCache>
            </c:numRef>
          </c:val>
        </c:ser>
        <c:axId val="60472241"/>
        <c:axId val="7379258"/>
      </c:barChart>
      <c:catAx>
        <c:axId val="60472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79258"/>
        <c:crosses val="autoZero"/>
        <c:auto val="1"/>
        <c:lblOffset val="100"/>
        <c:noMultiLvlLbl val="0"/>
      </c:catAx>
      <c:valAx>
        <c:axId val="73792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72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ayout>
        <c:manualLayout>
          <c:xMode val="edge"/>
          <c:yMode val="edge"/>
          <c:x val="0.138"/>
          <c:y val="0.01525"/>
          <c:w val="0.28125"/>
          <c:h val="0.4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"/>
          <c:w val="0.9067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B_Selection 3'!$BE$28:$BE$37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B_Selection 3'!$BF$28:$BF$37</c:f>
              <c:numCache>
                <c:ptCount val="10"/>
                <c:pt idx="0">
                  <c:v>540.7246653873044</c:v>
                </c:pt>
                <c:pt idx="1">
                  <c:v>1297.7077714720326</c:v>
                </c:pt>
                <c:pt idx="2">
                  <c:v>3136.2183443175672</c:v>
                </c:pt>
                <c:pt idx="3">
                  <c:v>3686.2932621928376</c:v>
                </c:pt>
                <c:pt idx="4">
                  <c:v>6414.771641783489</c:v>
                </c:pt>
                <c:pt idx="5">
                  <c:v>8381.427366812488</c:v>
                </c:pt>
                <c:pt idx="6">
                  <c:v>12383.519256975458</c:v>
                </c:pt>
                <c:pt idx="7">
                  <c:v>17647.37043261082</c:v>
                </c:pt>
                <c:pt idx="8">
                  <c:v>16401.017702799778</c:v>
                </c:pt>
                <c:pt idx="9">
                  <c:v>16752.645897914303</c:v>
                </c:pt>
              </c:numCache>
            </c:numRef>
          </c:val>
        </c:ser>
        <c:ser>
          <c:idx val="1"/>
          <c:order val="1"/>
          <c:tx>
            <c:v>Paid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B_Selection 3'!$BE$28:$BE$37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B_Selection 3'!$BG$28:$BG$37</c:f>
              <c:numCache>
                <c:ptCount val="10"/>
                <c:pt idx="0">
                  <c:v>605.7844303456586</c:v>
                </c:pt>
                <c:pt idx="1">
                  <c:v>1163.4943401414675</c:v>
                </c:pt>
                <c:pt idx="2">
                  <c:v>2950.3073764912515</c:v>
                </c:pt>
                <c:pt idx="3">
                  <c:v>4571.38389593126</c:v>
                </c:pt>
                <c:pt idx="4">
                  <c:v>8137.170435880551</c:v>
                </c:pt>
                <c:pt idx="5">
                  <c:v>12786.493746826462</c:v>
                </c:pt>
                <c:pt idx="6">
                  <c:v>20803.459950634708</c:v>
                </c:pt>
                <c:pt idx="7">
                  <c:v>32875.41102109559</c:v>
                </c:pt>
                <c:pt idx="8">
                  <c:v>44215.202798429236</c:v>
                </c:pt>
                <c:pt idx="9">
                  <c:v>18806.499569114796</c:v>
                </c:pt>
              </c:numCache>
            </c:numRef>
          </c:val>
        </c:ser>
        <c:ser>
          <c:idx val="2"/>
          <c:order val="2"/>
          <c:tx>
            <c:v>Incurred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B_Selection 3'!$BE$28:$BE$37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B_Selection 3'!$BH$28:$BH$37</c:f>
              <c:numCache>
                <c:ptCount val="10"/>
                <c:pt idx="0">
                  <c:v>540.7246653873044</c:v>
                </c:pt>
                <c:pt idx="1">
                  <c:v>1297.7077714720326</c:v>
                </c:pt>
                <c:pt idx="2">
                  <c:v>3136.2183443175672</c:v>
                </c:pt>
                <c:pt idx="3">
                  <c:v>3686.2932621928376</c:v>
                </c:pt>
                <c:pt idx="4">
                  <c:v>6414.771641783489</c:v>
                </c:pt>
                <c:pt idx="5">
                  <c:v>8381.427366812488</c:v>
                </c:pt>
                <c:pt idx="6">
                  <c:v>12383.519256975458</c:v>
                </c:pt>
                <c:pt idx="7">
                  <c:v>17647.37043261082</c:v>
                </c:pt>
                <c:pt idx="8">
                  <c:v>16401.017702799778</c:v>
                </c:pt>
                <c:pt idx="9">
                  <c:v>16752.645897914303</c:v>
                </c:pt>
              </c:numCache>
            </c:numRef>
          </c:val>
        </c:ser>
        <c:ser>
          <c:idx val="3"/>
          <c:order val="3"/>
          <c:tx>
            <c:v>Paid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B_Selection 3'!$BE$28:$BE$37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B_Selection 3'!$BI$28:$BI$37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6413323"/>
        <c:axId val="60848996"/>
      </c:barChart>
      <c:catAx>
        <c:axId val="66413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48996"/>
        <c:crosses val="autoZero"/>
        <c:auto val="1"/>
        <c:lblOffset val="100"/>
        <c:noMultiLvlLbl val="0"/>
      </c:catAx>
      <c:valAx>
        <c:axId val="608489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13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ayout>
        <c:manualLayout>
          <c:xMode val="edge"/>
          <c:yMode val="edge"/>
          <c:x val="0.138"/>
          <c:y val="0.01525"/>
          <c:w val="0.28125"/>
          <c:h val="0.4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"/>
          <c:w val="0.9067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B_Selection 4'!$BE$28:$BE$37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B_Selection 4'!$BF$28:$BF$37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Paid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B_Selection 4'!$BE$28:$BE$37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B_Selection 4'!$BG$28:$BG$37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v>Incurred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B_Selection 4'!$BE$28:$BE$37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B_Selection 4'!$BH$28:$BH$37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v>Paid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B_Selection 4'!$BE$28:$BE$37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B_Selection 4'!$BI$28:$BI$37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0770053"/>
        <c:axId val="29821614"/>
      </c:barChart>
      <c:catAx>
        <c:axId val="10770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21614"/>
        <c:crosses val="autoZero"/>
        <c:auto val="1"/>
        <c:lblOffset val="100"/>
        <c:noMultiLvlLbl val="0"/>
      </c:catAx>
      <c:valAx>
        <c:axId val="29821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70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ayout>
        <c:manualLayout>
          <c:xMode val="edge"/>
          <c:yMode val="edge"/>
          <c:x val="0.09025"/>
          <c:y val="0.01525"/>
          <c:w val="0.28125"/>
          <c:h val="0.4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38100</xdr:rowOff>
    </xdr:from>
    <xdr:to>
      <xdr:col>11</xdr:col>
      <xdr:colOff>152400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247650" y="38100"/>
        <a:ext cx="110013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3425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3425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1520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1520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workbookViewId="0" topLeftCell="A1">
      <selection activeCell="B1" sqref="B1:L1"/>
    </sheetView>
  </sheetViews>
  <sheetFormatPr defaultColWidth="8.88671875" defaultRowHeight="15.75"/>
  <cols>
    <col min="1" max="1" width="20.77734375" style="0" bestFit="1" customWidth="1"/>
    <col min="2" max="2" width="11.3359375" style="0" customWidth="1"/>
    <col min="3" max="3" width="9.5546875" style="0" customWidth="1"/>
    <col min="4" max="4" width="10.21484375" style="0" customWidth="1"/>
    <col min="5" max="6" width="9.99609375" style="0" customWidth="1"/>
    <col min="7" max="7" width="9.77734375" style="0" customWidth="1"/>
    <col min="8" max="8" width="9.5546875" style="0" customWidth="1"/>
    <col min="9" max="9" width="10.4453125" style="0" customWidth="1"/>
    <col min="10" max="12" width="8.77734375" style="0" customWidth="1"/>
  </cols>
  <sheetData>
    <row r="1" spans="1:14" ht="23.25" customHeight="1" thickBot="1">
      <c r="A1" s="72"/>
      <c r="B1" s="78" t="s">
        <v>59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63"/>
      <c r="N1" s="63"/>
    </row>
    <row r="2" spans="1:14" ht="16.5" customHeight="1">
      <c r="A2" s="63"/>
      <c r="B2" s="52" t="s">
        <v>41</v>
      </c>
      <c r="C2" s="44" t="str">
        <f>'Line B_Selection 1'!C20</f>
        <v>12 - 24</v>
      </c>
      <c r="D2" s="44" t="str">
        <f>'Line B_Selection 1'!D20</f>
        <v>24 - 36</v>
      </c>
      <c r="E2" s="44" t="str">
        <f>'Line B_Selection 1'!E20</f>
        <v>36 - 48</v>
      </c>
      <c r="F2" s="44" t="str">
        <f>'Line B_Selection 1'!F20</f>
        <v>48 - 60</v>
      </c>
      <c r="G2" s="44" t="str">
        <f>'Line B_Selection 1'!G20</f>
        <v>60 - 72</v>
      </c>
      <c r="H2" s="44" t="str">
        <f>'Line B_Selection 1'!H20</f>
        <v>72 - 84</v>
      </c>
      <c r="I2" s="44" t="str">
        <f>'Line B_Selection 1'!I20</f>
        <v>84 - 96</v>
      </c>
      <c r="J2" s="44" t="str">
        <f>'Line B_Selection 1'!J20</f>
        <v>96 - 108</v>
      </c>
      <c r="K2" s="44" t="str">
        <f>'Line B_Selection 1'!K20</f>
        <v>108 - 120</v>
      </c>
      <c r="L2" s="45" t="str">
        <f>'Line B_Selection 1'!L20</f>
        <v>120 - ULT</v>
      </c>
      <c r="M2" s="63"/>
      <c r="N2" s="63"/>
    </row>
    <row r="3" spans="1:14" ht="21.75" customHeight="1">
      <c r="A3" s="63"/>
      <c r="B3" s="49" t="s">
        <v>38</v>
      </c>
      <c r="C3" s="74">
        <v>2.2161144313106647</v>
      </c>
      <c r="D3" s="74">
        <v>1.3194220433159338</v>
      </c>
      <c r="E3" s="74">
        <v>1.1489642832846758</v>
      </c>
      <c r="F3" s="74">
        <v>1.0946051259376397</v>
      </c>
      <c r="G3" s="74">
        <v>1.0590874933335523</v>
      </c>
      <c r="H3" s="74">
        <v>1.0484851107224569</v>
      </c>
      <c r="I3" s="74">
        <v>1.0650011796138383</v>
      </c>
      <c r="J3" s="74">
        <v>1.0572149959636685</v>
      </c>
      <c r="K3" s="74">
        <v>1.0243557528773057</v>
      </c>
      <c r="L3" s="75">
        <v>1</v>
      </c>
      <c r="M3" s="63"/>
      <c r="N3" s="63"/>
    </row>
    <row r="4" spans="1:14" ht="21.75" customHeight="1">
      <c r="A4" s="71" t="s">
        <v>55</v>
      </c>
      <c r="B4" s="49" t="s">
        <v>39</v>
      </c>
      <c r="C4" s="74">
        <v>1.4526973221976849</v>
      </c>
      <c r="D4" s="74">
        <v>1.1165732265712431</v>
      </c>
      <c r="E4" s="74">
        <v>1.0822793628702805</v>
      </c>
      <c r="F4" s="74">
        <v>1.0582979486134088</v>
      </c>
      <c r="G4" s="74">
        <v>1.0426052500072482</v>
      </c>
      <c r="H4" s="74">
        <v>1.0220031416965216</v>
      </c>
      <c r="I4" s="74">
        <v>1.0284584936938543</v>
      </c>
      <c r="J4" s="74">
        <v>1.0128731273273655</v>
      </c>
      <c r="K4" s="74">
        <v>1</v>
      </c>
      <c r="L4" s="75">
        <v>1</v>
      </c>
      <c r="M4" s="63"/>
      <c r="N4" s="63"/>
    </row>
    <row r="5" spans="1:14" ht="16.5" customHeight="1">
      <c r="A5" s="71" t="s">
        <v>56</v>
      </c>
      <c r="B5" s="49"/>
      <c r="C5" s="38"/>
      <c r="D5" s="38"/>
      <c r="E5" s="38"/>
      <c r="F5" s="38"/>
      <c r="G5" s="38"/>
      <c r="H5" s="38"/>
      <c r="I5" s="38"/>
      <c r="J5" s="38"/>
      <c r="K5" s="38"/>
      <c r="L5" s="42"/>
      <c r="M5" s="63"/>
      <c r="N5" s="63"/>
    </row>
    <row r="6" spans="1:14" ht="16.5" customHeight="1">
      <c r="A6" s="65"/>
      <c r="B6" s="49" t="s">
        <v>40</v>
      </c>
      <c r="C6" s="39">
        <v>2002</v>
      </c>
      <c r="D6" s="39">
        <v>2001</v>
      </c>
      <c r="E6" s="39">
        <v>2000</v>
      </c>
      <c r="F6" s="39">
        <v>1999</v>
      </c>
      <c r="G6" s="39">
        <v>1998</v>
      </c>
      <c r="H6" s="39">
        <v>1997</v>
      </c>
      <c r="I6" s="39">
        <v>1996</v>
      </c>
      <c r="J6" s="39">
        <v>1995</v>
      </c>
      <c r="K6" s="39">
        <v>1994</v>
      </c>
      <c r="L6" s="43">
        <v>1993</v>
      </c>
      <c r="M6" s="63"/>
      <c r="N6" s="63"/>
    </row>
    <row r="7" spans="1:14" ht="21" customHeight="1">
      <c r="A7" s="71" t="s">
        <v>57</v>
      </c>
      <c r="B7" s="49" t="s">
        <v>24</v>
      </c>
      <c r="C7" s="76">
        <v>0.8</v>
      </c>
      <c r="D7" s="76">
        <v>0.8</v>
      </c>
      <c r="E7" s="76">
        <v>0.8</v>
      </c>
      <c r="F7" s="76">
        <v>0.8</v>
      </c>
      <c r="G7" s="76">
        <v>0.8</v>
      </c>
      <c r="H7" s="76">
        <v>0.8</v>
      </c>
      <c r="I7" s="76">
        <v>0.8</v>
      </c>
      <c r="J7" s="76">
        <v>0.8</v>
      </c>
      <c r="K7" s="76">
        <v>0.8</v>
      </c>
      <c r="L7" s="77">
        <v>0.8</v>
      </c>
      <c r="M7" s="63"/>
      <c r="N7" s="63"/>
    </row>
    <row r="8" spans="1:14" ht="6" customHeight="1" thickBot="1">
      <c r="A8" s="65"/>
      <c r="B8" s="51"/>
      <c r="C8" s="47"/>
      <c r="D8" s="47"/>
      <c r="E8" s="47"/>
      <c r="F8" s="47"/>
      <c r="G8" s="47"/>
      <c r="H8" s="47"/>
      <c r="I8" s="47"/>
      <c r="J8" s="47"/>
      <c r="K8" s="47"/>
      <c r="L8" s="48"/>
      <c r="M8" s="63"/>
      <c r="N8" s="63"/>
    </row>
    <row r="9" spans="1:14" ht="16.5" customHeight="1">
      <c r="A9" s="65"/>
      <c r="B9" s="52" t="s">
        <v>44</v>
      </c>
      <c r="C9" s="44" t="str">
        <f>C2</f>
        <v>12 - 24</v>
      </c>
      <c r="D9" s="44" t="str">
        <f aca="true" t="shared" si="0" ref="D9:L9">D2</f>
        <v>24 - 36</v>
      </c>
      <c r="E9" s="44" t="str">
        <f t="shared" si="0"/>
        <v>36 - 48</v>
      </c>
      <c r="F9" s="44" t="str">
        <f t="shared" si="0"/>
        <v>48 - 60</v>
      </c>
      <c r="G9" s="44" t="str">
        <f t="shared" si="0"/>
        <v>60 - 72</v>
      </c>
      <c r="H9" s="44" t="str">
        <f t="shared" si="0"/>
        <v>72 - 84</v>
      </c>
      <c r="I9" s="44" t="str">
        <f t="shared" si="0"/>
        <v>84 - 96</v>
      </c>
      <c r="J9" s="44" t="str">
        <f t="shared" si="0"/>
        <v>96 - 108</v>
      </c>
      <c r="K9" s="44" t="str">
        <f t="shared" si="0"/>
        <v>108 - 120</v>
      </c>
      <c r="L9" s="45" t="str">
        <f t="shared" si="0"/>
        <v>120 - ULT</v>
      </c>
      <c r="M9" s="63"/>
      <c r="N9" s="63"/>
    </row>
    <row r="10" spans="1:14" ht="21.75" customHeight="1">
      <c r="A10" s="63"/>
      <c r="B10" s="49" t="s">
        <v>38</v>
      </c>
      <c r="C10" s="74">
        <v>2.2161144313106647</v>
      </c>
      <c r="D10" s="74">
        <v>1.3194220433159338</v>
      </c>
      <c r="E10" s="74">
        <v>1.1489642832846758</v>
      </c>
      <c r="F10" s="74">
        <v>1.0946051259376397</v>
      </c>
      <c r="G10" s="74">
        <v>1.0590874933335523</v>
      </c>
      <c r="H10" s="74">
        <v>1.0484851107224569</v>
      </c>
      <c r="I10" s="74">
        <v>1.0650011796138383</v>
      </c>
      <c r="J10" s="74">
        <v>1.0572149959636685</v>
      </c>
      <c r="K10" s="74">
        <v>1.0243557528773057</v>
      </c>
      <c r="L10" s="75">
        <v>1</v>
      </c>
      <c r="M10" s="63"/>
      <c r="N10" s="63"/>
    </row>
    <row r="11" spans="1:14" ht="21.75" customHeight="1">
      <c r="A11" s="63"/>
      <c r="B11" s="49" t="s">
        <v>39</v>
      </c>
      <c r="C11" s="74">
        <v>1.4526973221976849</v>
      </c>
      <c r="D11" s="74">
        <v>1.1165732265712431</v>
      </c>
      <c r="E11" s="74">
        <v>1.0822793628702805</v>
      </c>
      <c r="F11" s="74">
        <v>1.0582979486134088</v>
      </c>
      <c r="G11" s="74">
        <v>1.0426052500072482</v>
      </c>
      <c r="H11" s="74">
        <v>1.0220031416965216</v>
      </c>
      <c r="I11" s="74">
        <v>1.0284584936938543</v>
      </c>
      <c r="J11" s="74">
        <v>1.0128731273273655</v>
      </c>
      <c r="K11" s="74">
        <v>1</v>
      </c>
      <c r="L11" s="75">
        <v>1</v>
      </c>
      <c r="M11" s="63"/>
      <c r="N11" s="63"/>
    </row>
    <row r="12" spans="1:14" ht="16.5" customHeight="1">
      <c r="A12" s="63"/>
      <c r="B12" s="49"/>
      <c r="C12" s="38"/>
      <c r="D12" s="38"/>
      <c r="E12" s="38"/>
      <c r="F12" s="38"/>
      <c r="G12" s="38"/>
      <c r="H12" s="38"/>
      <c r="I12" s="38"/>
      <c r="J12" s="38"/>
      <c r="K12" s="38"/>
      <c r="L12" s="42"/>
      <c r="M12" s="63"/>
      <c r="N12" s="63"/>
    </row>
    <row r="13" spans="1:14" ht="16.5" customHeight="1">
      <c r="A13" s="63"/>
      <c r="B13" s="49" t="s">
        <v>40</v>
      </c>
      <c r="C13" s="39">
        <v>2002</v>
      </c>
      <c r="D13" s="39">
        <v>2001</v>
      </c>
      <c r="E13" s="39">
        <v>2000</v>
      </c>
      <c r="F13" s="39">
        <v>1999</v>
      </c>
      <c r="G13" s="39">
        <v>1998</v>
      </c>
      <c r="H13" s="39">
        <v>1997</v>
      </c>
      <c r="I13" s="39">
        <v>1996</v>
      </c>
      <c r="J13" s="39">
        <v>1995</v>
      </c>
      <c r="K13" s="39">
        <v>1994</v>
      </c>
      <c r="L13" s="43">
        <v>1993</v>
      </c>
      <c r="M13" s="63"/>
      <c r="N13" s="63"/>
    </row>
    <row r="14" spans="1:14" ht="21.75" customHeight="1">
      <c r="A14" s="63"/>
      <c r="B14" s="49" t="s">
        <v>24</v>
      </c>
      <c r="C14" s="76">
        <v>0.82</v>
      </c>
      <c r="D14" s="76">
        <v>0.82</v>
      </c>
      <c r="E14" s="76">
        <v>0.82</v>
      </c>
      <c r="F14" s="76">
        <v>0.82</v>
      </c>
      <c r="G14" s="76">
        <v>0.82</v>
      </c>
      <c r="H14" s="76">
        <v>0.82</v>
      </c>
      <c r="I14" s="76">
        <v>0.82</v>
      </c>
      <c r="J14" s="76">
        <v>0.82</v>
      </c>
      <c r="K14" s="76">
        <v>0.82</v>
      </c>
      <c r="L14" s="76">
        <v>0.82</v>
      </c>
      <c r="M14" s="63"/>
      <c r="N14" s="63"/>
    </row>
    <row r="15" spans="1:14" ht="4.5" customHeight="1" thickBot="1">
      <c r="A15" s="63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8"/>
      <c r="M15" s="63"/>
      <c r="N15" s="63"/>
    </row>
    <row r="16" spans="1:14" ht="16.5" customHeight="1">
      <c r="A16" s="63"/>
      <c r="B16" s="52" t="s">
        <v>43</v>
      </c>
      <c r="C16" s="44" t="str">
        <f>C2</f>
        <v>12 - 24</v>
      </c>
      <c r="D16" s="44" t="str">
        <f aca="true" t="shared" si="1" ref="D16:L16">D2</f>
        <v>24 - 36</v>
      </c>
      <c r="E16" s="44" t="str">
        <f t="shared" si="1"/>
        <v>36 - 48</v>
      </c>
      <c r="F16" s="44" t="str">
        <f t="shared" si="1"/>
        <v>48 - 60</v>
      </c>
      <c r="G16" s="44" t="str">
        <f t="shared" si="1"/>
        <v>60 - 72</v>
      </c>
      <c r="H16" s="44" t="str">
        <f t="shared" si="1"/>
        <v>72 - 84</v>
      </c>
      <c r="I16" s="44" t="str">
        <f t="shared" si="1"/>
        <v>84 - 96</v>
      </c>
      <c r="J16" s="44" t="str">
        <f t="shared" si="1"/>
        <v>96 - 108</v>
      </c>
      <c r="K16" s="44" t="str">
        <f t="shared" si="1"/>
        <v>108 - 120</v>
      </c>
      <c r="L16" s="45" t="str">
        <f t="shared" si="1"/>
        <v>120 - ULT</v>
      </c>
      <c r="M16" s="63"/>
      <c r="N16" s="63"/>
    </row>
    <row r="17" spans="1:14" ht="21.75" customHeight="1">
      <c r="A17" s="63"/>
      <c r="B17" s="49" t="s">
        <v>38</v>
      </c>
      <c r="C17" s="74">
        <v>2.2161144313106647</v>
      </c>
      <c r="D17" s="74">
        <v>1.3194220433159338</v>
      </c>
      <c r="E17" s="74">
        <v>1.1489642832846758</v>
      </c>
      <c r="F17" s="74">
        <v>1.0946051259376397</v>
      </c>
      <c r="G17" s="74">
        <v>1.0590874933335523</v>
      </c>
      <c r="H17" s="74">
        <v>1.0484851107224569</v>
      </c>
      <c r="I17" s="74">
        <v>1.0650011796138383</v>
      </c>
      <c r="J17" s="74">
        <v>1.0572149959636685</v>
      </c>
      <c r="K17" s="74">
        <v>1.0243557528773057</v>
      </c>
      <c r="L17" s="75">
        <v>1</v>
      </c>
      <c r="M17" s="63"/>
      <c r="N17" s="63"/>
    </row>
    <row r="18" spans="1:14" ht="21.75" customHeight="1">
      <c r="A18" s="63"/>
      <c r="B18" s="49" t="s">
        <v>39</v>
      </c>
      <c r="C18" s="74">
        <v>1.4526973221976849</v>
      </c>
      <c r="D18" s="74">
        <v>1.1165732265712431</v>
      </c>
      <c r="E18" s="74">
        <v>1.0822793628702805</v>
      </c>
      <c r="F18" s="74">
        <v>1.0582979486134088</v>
      </c>
      <c r="G18" s="74">
        <v>1.0426052500072482</v>
      </c>
      <c r="H18" s="74">
        <v>1.0220031416965216</v>
      </c>
      <c r="I18" s="74">
        <v>1.0284584936938543</v>
      </c>
      <c r="J18" s="74">
        <v>1.0128731273273655</v>
      </c>
      <c r="K18" s="74">
        <v>1</v>
      </c>
      <c r="L18" s="75">
        <v>1</v>
      </c>
      <c r="M18" s="63"/>
      <c r="N18" s="63"/>
    </row>
    <row r="19" spans="1:14" ht="16.5" customHeight="1">
      <c r="A19" s="63"/>
      <c r="B19" s="49"/>
      <c r="C19" s="38"/>
      <c r="D19" s="38"/>
      <c r="E19" s="38"/>
      <c r="F19" s="38"/>
      <c r="G19" s="38"/>
      <c r="H19" s="38"/>
      <c r="I19" s="38"/>
      <c r="J19" s="38"/>
      <c r="K19" s="38"/>
      <c r="L19" s="42"/>
      <c r="M19" s="63"/>
      <c r="N19" s="63"/>
    </row>
    <row r="20" spans="1:14" ht="16.5" customHeight="1">
      <c r="A20" s="63"/>
      <c r="B20" s="49" t="s">
        <v>40</v>
      </c>
      <c r="C20" s="39">
        <v>2002</v>
      </c>
      <c r="D20" s="39">
        <v>2001</v>
      </c>
      <c r="E20" s="39">
        <v>2000</v>
      </c>
      <c r="F20" s="39">
        <v>1999</v>
      </c>
      <c r="G20" s="39">
        <v>1998</v>
      </c>
      <c r="H20" s="39">
        <v>1997</v>
      </c>
      <c r="I20" s="39">
        <v>1996</v>
      </c>
      <c r="J20" s="39">
        <v>1995</v>
      </c>
      <c r="K20" s="39">
        <v>1994</v>
      </c>
      <c r="L20" s="43">
        <v>1993</v>
      </c>
      <c r="M20" s="63"/>
      <c r="N20" s="63"/>
    </row>
    <row r="21" spans="1:14" ht="21.75" customHeight="1">
      <c r="A21" s="63"/>
      <c r="B21" s="49" t="s">
        <v>24</v>
      </c>
      <c r="C21" s="76">
        <v>0.78</v>
      </c>
      <c r="D21" s="76">
        <v>0.78</v>
      </c>
      <c r="E21" s="76">
        <v>0.78</v>
      </c>
      <c r="F21" s="76">
        <v>0.78</v>
      </c>
      <c r="G21" s="76">
        <v>0.78</v>
      </c>
      <c r="H21" s="76">
        <v>0.78</v>
      </c>
      <c r="I21" s="76">
        <v>0.78</v>
      </c>
      <c r="J21" s="76">
        <v>0.78</v>
      </c>
      <c r="K21" s="76">
        <v>0.78</v>
      </c>
      <c r="L21" s="77">
        <v>0.78</v>
      </c>
      <c r="M21" s="63"/>
      <c r="N21" s="63"/>
    </row>
    <row r="22" spans="1:14" ht="6" customHeight="1" thickBot="1">
      <c r="A22" s="63"/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8"/>
      <c r="M22" s="63"/>
      <c r="N22" s="63"/>
    </row>
    <row r="23" spans="1:14" ht="16.5" customHeight="1">
      <c r="A23" s="63"/>
      <c r="B23" s="49" t="s">
        <v>42</v>
      </c>
      <c r="C23" s="37" t="str">
        <f>C2</f>
        <v>12 - 24</v>
      </c>
      <c r="D23" s="37" t="str">
        <f aca="true" t="shared" si="2" ref="D23:L23">D2</f>
        <v>24 - 36</v>
      </c>
      <c r="E23" s="37" t="str">
        <f t="shared" si="2"/>
        <v>36 - 48</v>
      </c>
      <c r="F23" s="37" t="str">
        <f t="shared" si="2"/>
        <v>48 - 60</v>
      </c>
      <c r="G23" s="37" t="str">
        <f t="shared" si="2"/>
        <v>60 - 72</v>
      </c>
      <c r="H23" s="37" t="str">
        <f t="shared" si="2"/>
        <v>72 - 84</v>
      </c>
      <c r="I23" s="37" t="str">
        <f t="shared" si="2"/>
        <v>84 - 96</v>
      </c>
      <c r="J23" s="37" t="str">
        <f t="shared" si="2"/>
        <v>96 - 108</v>
      </c>
      <c r="K23" s="37" t="str">
        <f t="shared" si="2"/>
        <v>108 - 120</v>
      </c>
      <c r="L23" s="40" t="str">
        <f t="shared" si="2"/>
        <v>120 - ULT</v>
      </c>
      <c r="M23" s="63"/>
      <c r="N23" s="63"/>
    </row>
    <row r="24" spans="1:14" ht="21.75" customHeight="1">
      <c r="A24" s="63"/>
      <c r="B24" s="49" t="s">
        <v>38</v>
      </c>
      <c r="C24" s="74">
        <v>2.2161144313106647</v>
      </c>
      <c r="D24" s="74">
        <v>1.3194220433159338</v>
      </c>
      <c r="E24" s="74">
        <v>1.1489642832846758</v>
      </c>
      <c r="F24" s="74">
        <v>1.0946051259376397</v>
      </c>
      <c r="G24" s="74">
        <v>1.0590874933335523</v>
      </c>
      <c r="H24" s="74">
        <v>1.0484851107224569</v>
      </c>
      <c r="I24" s="74">
        <v>1.0650011796138383</v>
      </c>
      <c r="J24" s="74">
        <v>1.0572149959636685</v>
      </c>
      <c r="K24" s="74">
        <v>1.0243557528773057</v>
      </c>
      <c r="L24" s="75">
        <v>1</v>
      </c>
      <c r="M24" s="63"/>
      <c r="N24" s="63"/>
    </row>
    <row r="25" spans="1:14" ht="21.75" customHeight="1">
      <c r="A25" s="63"/>
      <c r="B25" s="49" t="s">
        <v>39</v>
      </c>
      <c r="C25" s="74">
        <v>1.4526973221976849</v>
      </c>
      <c r="D25" s="74">
        <v>1.1165732265712431</v>
      </c>
      <c r="E25" s="74">
        <v>1.0822793628702805</v>
      </c>
      <c r="F25" s="74">
        <v>1.0582979486134088</v>
      </c>
      <c r="G25" s="74">
        <v>1.0426052500072482</v>
      </c>
      <c r="H25" s="74">
        <v>1.0220031416965216</v>
      </c>
      <c r="I25" s="74">
        <v>1.0284584936938543</v>
      </c>
      <c r="J25" s="74">
        <v>1.0128731273273655</v>
      </c>
      <c r="K25" s="74">
        <v>1</v>
      </c>
      <c r="L25" s="75">
        <v>1</v>
      </c>
      <c r="M25" s="63"/>
      <c r="N25" s="63"/>
    </row>
    <row r="26" spans="1:14" ht="12" customHeight="1">
      <c r="A26" s="63"/>
      <c r="B26" s="41"/>
      <c r="C26" s="38"/>
      <c r="D26" s="38"/>
      <c r="E26" s="38"/>
      <c r="F26" s="38"/>
      <c r="G26" s="38"/>
      <c r="H26" s="38"/>
      <c r="I26" s="38"/>
      <c r="J26" s="38"/>
      <c r="K26" s="38"/>
      <c r="L26" s="42"/>
      <c r="M26" s="63"/>
      <c r="N26" s="63"/>
    </row>
    <row r="27" spans="1:14" ht="16.5" customHeight="1">
      <c r="A27" s="63"/>
      <c r="B27" s="49" t="s">
        <v>40</v>
      </c>
      <c r="C27" s="39">
        <v>2002</v>
      </c>
      <c r="D27" s="39">
        <v>2001</v>
      </c>
      <c r="E27" s="39">
        <v>2000</v>
      </c>
      <c r="F27" s="39">
        <v>1999</v>
      </c>
      <c r="G27" s="39">
        <v>1998</v>
      </c>
      <c r="H27" s="39">
        <v>1997</v>
      </c>
      <c r="I27" s="39">
        <v>1996</v>
      </c>
      <c r="J27" s="39">
        <v>1995</v>
      </c>
      <c r="K27" s="39">
        <v>1994</v>
      </c>
      <c r="L27" s="43">
        <v>1993</v>
      </c>
      <c r="M27" s="63"/>
      <c r="N27" s="63"/>
    </row>
    <row r="28" spans="1:14" ht="21.75" customHeight="1" thickBot="1">
      <c r="A28" s="63"/>
      <c r="B28" s="50" t="s">
        <v>24</v>
      </c>
      <c r="C28" s="76">
        <v>0.8</v>
      </c>
      <c r="D28" s="76">
        <v>0.8</v>
      </c>
      <c r="E28" s="76">
        <v>0.82</v>
      </c>
      <c r="F28" s="76">
        <v>0.82</v>
      </c>
      <c r="G28" s="76">
        <v>0.82</v>
      </c>
      <c r="H28" s="76">
        <v>0.84</v>
      </c>
      <c r="I28" s="76">
        <v>0.84</v>
      </c>
      <c r="J28" s="76">
        <v>0.84</v>
      </c>
      <c r="K28" s="76">
        <v>0.85</v>
      </c>
      <c r="L28" s="77">
        <v>0.85</v>
      </c>
      <c r="M28" s="63"/>
      <c r="N28" s="63"/>
    </row>
    <row r="29" spans="1:14" ht="30.75" customHeight="1">
      <c r="A29" s="63"/>
      <c r="B29" s="73" t="s">
        <v>58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3"/>
      <c r="N29" s="63"/>
    </row>
    <row r="30" ht="15.75">
      <c r="A30" s="63"/>
    </row>
  </sheetData>
  <mergeCells count="1">
    <mergeCell ref="B1:L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showRowColHeaders="0" zoomScale="80" zoomScaleNormal="80" workbookViewId="0" topLeftCell="A1">
      <selection activeCell="A1" sqref="A1"/>
    </sheetView>
  </sheetViews>
  <sheetFormatPr defaultColWidth="8.88671875" defaultRowHeight="15.75"/>
  <cols>
    <col min="5" max="5" width="14.5546875" style="0" bestFit="1" customWidth="1"/>
    <col min="7" max="7" width="14.5546875" style="0" bestFit="1" customWidth="1"/>
    <col min="9" max="9" width="14.5546875" style="0" customWidth="1"/>
    <col min="11" max="11" width="23.5546875" style="0" bestFit="1" customWidth="1"/>
    <col min="12" max="12" width="14.21484375" style="0" bestFit="1" customWidth="1"/>
    <col min="14" max="14" width="12.21484375" style="0" bestFit="1" customWidth="1"/>
    <col min="15" max="15" width="21.10546875" style="0" bestFit="1" customWidth="1"/>
  </cols>
  <sheetData>
    <row r="1" spans="1:14" ht="15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5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5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5.7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5.7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5.75">
      <c r="A6" s="63"/>
      <c r="B6" s="63"/>
      <c r="C6" s="63"/>
      <c r="D6" s="63"/>
      <c r="E6" s="63"/>
      <c r="F6" s="63"/>
      <c r="G6" s="63"/>
      <c r="H6" s="63"/>
      <c r="I6" s="63"/>
      <c r="J6" s="63"/>
      <c r="K6" s="64"/>
      <c r="L6" s="63"/>
      <c r="M6" s="63"/>
      <c r="N6" s="63"/>
    </row>
    <row r="7" spans="1:14" ht="15.7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15.7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4" ht="15.7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1:14" ht="15.7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</row>
    <row r="11" spans="1:14" ht="15.7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1:14" ht="15.7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1:14" ht="15.7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4" spans="1:14" ht="15.7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5" spans="1:14" ht="15.7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4" ht="15.7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</row>
    <row r="17" spans="1:14" ht="15.7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  <row r="18" spans="1:14" ht="15.7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</row>
    <row r="19" spans="1:14" ht="15.7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</row>
    <row r="20" spans="1:14" ht="15.7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</row>
    <row r="21" spans="1:14" ht="15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4"/>
      <c r="L21" s="63"/>
      <c r="M21" s="63"/>
      <c r="N21" s="63"/>
    </row>
    <row r="22" spans="1:14" ht="15.7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4" ht="15.7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spans="1:14" ht="15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4" ht="8.2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</row>
    <row r="26" spans="1:14" ht="29.25" customHeight="1">
      <c r="A26" s="63"/>
      <c r="B26" s="65"/>
      <c r="C26" s="65"/>
      <c r="D26" s="66" t="s">
        <v>46</v>
      </c>
      <c r="E26" s="67">
        <f>MAX(Results!B4:Q4)</f>
        <v>193388.51788209623</v>
      </c>
      <c r="F26" s="68"/>
      <c r="G26" s="68"/>
      <c r="H26" s="68"/>
      <c r="I26" s="65"/>
      <c r="J26" s="63"/>
      <c r="K26" s="63"/>
      <c r="L26" s="63"/>
      <c r="M26" s="63"/>
      <c r="N26" s="63"/>
    </row>
    <row r="27" spans="1:14" ht="29.25" customHeight="1">
      <c r="A27" s="63"/>
      <c r="B27" s="65"/>
      <c r="C27" s="65"/>
      <c r="D27" s="66" t="s">
        <v>47</v>
      </c>
      <c r="E27" s="67">
        <f>(E26+E30)/2</f>
        <v>185813.67917807357</v>
      </c>
      <c r="F27" s="68"/>
      <c r="G27" s="67">
        <f>E26-E30</f>
        <v>15149.677408045332</v>
      </c>
      <c r="H27" s="70" t="s">
        <v>52</v>
      </c>
      <c r="I27" s="65"/>
      <c r="J27" s="63"/>
      <c r="K27" s="63"/>
      <c r="L27" s="63"/>
      <c r="M27" s="63"/>
      <c r="N27" s="63"/>
    </row>
    <row r="28" spans="1:14" ht="29.25" customHeight="1">
      <c r="A28" s="63"/>
      <c r="B28" s="65"/>
      <c r="C28" s="65"/>
      <c r="D28" s="66" t="s">
        <v>48</v>
      </c>
      <c r="E28" s="67">
        <f>AVERAGE(Results!B4:Q4)</f>
        <v>185092.8531706018</v>
      </c>
      <c r="F28" s="68"/>
      <c r="G28" s="67">
        <v>100000</v>
      </c>
      <c r="H28" s="70" t="s">
        <v>53</v>
      </c>
      <c r="I28" s="65"/>
      <c r="J28" s="63"/>
      <c r="K28" s="63"/>
      <c r="L28" s="63"/>
      <c r="M28" s="63"/>
      <c r="N28" s="63"/>
    </row>
    <row r="29" spans="1:14" ht="29.25" customHeight="1">
      <c r="A29" s="63"/>
      <c r="B29" s="65"/>
      <c r="C29" s="65"/>
      <c r="D29" s="66" t="s">
        <v>51</v>
      </c>
      <c r="E29" s="67">
        <f>MEDIAN(Results!B4:Q4)</f>
        <v>183329.65802027544</v>
      </c>
      <c r="F29" s="68"/>
      <c r="G29" s="69">
        <f>G27/G28</f>
        <v>0.1514967740804533</v>
      </c>
      <c r="H29" s="70" t="s">
        <v>54</v>
      </c>
      <c r="I29" s="65"/>
      <c r="J29" s="63"/>
      <c r="K29" s="63"/>
      <c r="L29" s="63"/>
      <c r="M29" s="63"/>
      <c r="N29" s="63"/>
    </row>
    <row r="30" spans="1:14" ht="29.25" customHeight="1">
      <c r="A30" s="63"/>
      <c r="B30" s="65"/>
      <c r="C30" s="65"/>
      <c r="D30" s="66" t="s">
        <v>49</v>
      </c>
      <c r="E30" s="67">
        <f>MIN(Results!B4:Q4)</f>
        <v>178238.8404740509</v>
      </c>
      <c r="F30" s="65"/>
      <c r="G30" s="65"/>
      <c r="H30" s="65"/>
      <c r="I30" s="65"/>
      <c r="J30" s="63"/>
      <c r="K30" s="63"/>
      <c r="L30" s="63"/>
      <c r="M30" s="63"/>
      <c r="N30" s="63"/>
    </row>
    <row r="31" spans="1:14" ht="15.7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15.7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</row>
  </sheetData>
  <printOptions gridLines="1"/>
  <pageMargins left="0.19" right="0.2" top="1" bottom="1" header="0.5" footer="0.5"/>
  <pageSetup fitToHeight="1" fitToWidth="1" horizontalDpi="600" verticalDpi="600" orientation="landscape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1">
      <selection activeCell="A1" sqref="A1"/>
    </sheetView>
  </sheetViews>
  <sheetFormatPr defaultColWidth="8.88671875" defaultRowHeight="15.75"/>
  <cols>
    <col min="1" max="1" width="12.10546875" style="0" bestFit="1" customWidth="1"/>
    <col min="2" max="13" width="9.3359375" style="0" customWidth="1"/>
    <col min="14" max="14" width="8.5546875" style="0" bestFit="1" customWidth="1"/>
    <col min="18" max="18" width="8.5546875" style="0" bestFit="1" customWidth="1"/>
  </cols>
  <sheetData>
    <row r="1" spans="2:17" ht="15.75">
      <c r="B1" s="79" t="s">
        <v>41</v>
      </c>
      <c r="C1" s="80"/>
      <c r="D1" s="80"/>
      <c r="E1" s="81"/>
      <c r="F1" s="79" t="s">
        <v>44</v>
      </c>
      <c r="G1" s="80"/>
      <c r="H1" s="80"/>
      <c r="I1" s="81"/>
      <c r="J1" s="79" t="s">
        <v>43</v>
      </c>
      <c r="K1" s="80"/>
      <c r="L1" s="80"/>
      <c r="M1" s="81"/>
      <c r="N1" s="79" t="s">
        <v>42</v>
      </c>
      <c r="O1" s="80"/>
      <c r="P1" s="80"/>
      <c r="Q1" s="81"/>
    </row>
    <row r="2" spans="2:17" ht="15.75">
      <c r="B2" s="53" t="s">
        <v>5</v>
      </c>
      <c r="C2" s="13" t="s">
        <v>6</v>
      </c>
      <c r="D2" s="13" t="s">
        <v>5</v>
      </c>
      <c r="E2" s="54" t="s">
        <v>6</v>
      </c>
      <c r="F2" s="53" t="s">
        <v>5</v>
      </c>
      <c r="G2" s="13" t="s">
        <v>6</v>
      </c>
      <c r="H2" s="13" t="s">
        <v>5</v>
      </c>
      <c r="I2" s="54" t="s">
        <v>6</v>
      </c>
      <c r="J2" s="53" t="s">
        <v>5</v>
      </c>
      <c r="K2" s="13" t="s">
        <v>6</v>
      </c>
      <c r="L2" s="13" t="s">
        <v>5</v>
      </c>
      <c r="M2" s="54" t="s">
        <v>6</v>
      </c>
      <c r="N2" s="53" t="s">
        <v>5</v>
      </c>
      <c r="O2" s="13" t="s">
        <v>6</v>
      </c>
      <c r="P2" s="13" t="s">
        <v>5</v>
      </c>
      <c r="Q2" s="54" t="s">
        <v>6</v>
      </c>
    </row>
    <row r="3" spans="2:17" ht="16.5" thickBot="1">
      <c r="B3" s="55" t="s">
        <v>9</v>
      </c>
      <c r="C3" s="56" t="s">
        <v>9</v>
      </c>
      <c r="D3" s="56" t="s">
        <v>10</v>
      </c>
      <c r="E3" s="57" t="s">
        <v>10</v>
      </c>
      <c r="F3" s="55" t="s">
        <v>9</v>
      </c>
      <c r="G3" s="56" t="s">
        <v>9</v>
      </c>
      <c r="H3" s="56" t="s">
        <v>10</v>
      </c>
      <c r="I3" s="57" t="s">
        <v>10</v>
      </c>
      <c r="J3" s="55" t="s">
        <v>9</v>
      </c>
      <c r="K3" s="56" t="s">
        <v>9</v>
      </c>
      <c r="L3" s="56" t="s">
        <v>10</v>
      </c>
      <c r="M3" s="57" t="s">
        <v>10</v>
      </c>
      <c r="N3" s="55" t="s">
        <v>9</v>
      </c>
      <c r="O3" s="56" t="s">
        <v>9</v>
      </c>
      <c r="P3" s="56" t="s">
        <v>10</v>
      </c>
      <c r="Q3" s="57" t="s">
        <v>10</v>
      </c>
    </row>
    <row r="4" spans="1:18" ht="15.75">
      <c r="A4" t="s">
        <v>45</v>
      </c>
      <c r="B4" s="58">
        <f>'Line B_Selection 1'!BF39</f>
        <v>183329.65802027544</v>
      </c>
      <c r="C4" s="58">
        <f>'Line B_Selection 1'!BG39</f>
        <v>178238.8404740509</v>
      </c>
      <c r="D4" s="58">
        <f>'Line B_Selection 1'!BH39</f>
        <v>190784.93686892968</v>
      </c>
      <c r="E4" s="58">
        <f>'Line B_Selection 1'!BI39</f>
        <v>187150.4347767842</v>
      </c>
      <c r="F4" s="58">
        <f>'Line B_Selection 2'!BF39</f>
        <v>183329.65802027544</v>
      </c>
      <c r="G4" s="58">
        <f>'Line B_Selection 2'!BG39</f>
        <v>178238.8404740509</v>
      </c>
      <c r="H4" s="58">
        <f>'Line B_Selection 2'!BH39</f>
        <v>193388.51788209623</v>
      </c>
      <c r="I4" s="58">
        <f>'Line B_Selection 2'!BI39</f>
        <v>191829.1956462038</v>
      </c>
      <c r="J4" s="58">
        <f>'Line B_Selection 3'!BF39</f>
        <v>183329.65802027544</v>
      </c>
      <c r="K4" s="58">
        <f>'Line B_Selection 3'!BG39</f>
        <v>178238.8404740509</v>
      </c>
      <c r="L4" s="58">
        <f>'Line B_Selection 3'!BH39</f>
        <v>188181.3558557631</v>
      </c>
      <c r="M4" s="58">
        <f>'Line B_Selection 3'!BI39</f>
        <v>182471.67390736463</v>
      </c>
      <c r="N4" s="58">
        <f>'Line B_Selection 4'!BF39</f>
        <v>183329.65802027544</v>
      </c>
      <c r="O4" s="58">
        <f>'Line B_Selection 4'!BG39</f>
        <v>178238.8404740509</v>
      </c>
      <c r="P4" s="58">
        <f>'Line B_Selection 4'!BH39</f>
        <v>191836.71686354882</v>
      </c>
      <c r="Q4" s="58">
        <f>'Line B_Selection 4'!BI39</f>
        <v>189568.82495163253</v>
      </c>
      <c r="R4" s="58"/>
    </row>
    <row r="5" spans="2:17" ht="15.7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2:18" ht="15.75"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0"/>
    </row>
    <row r="12" ht="15.75">
      <c r="B12" s="60"/>
    </row>
    <row r="13" ht="15.75">
      <c r="B13" s="60"/>
    </row>
    <row r="14" ht="15.75">
      <c r="B14" s="60"/>
    </row>
    <row r="15" ht="15.75">
      <c r="B15" s="60"/>
    </row>
    <row r="16" ht="15.75">
      <c r="B16" s="60"/>
    </row>
    <row r="17" ht="15.75">
      <c r="B17" s="60"/>
    </row>
    <row r="18" ht="15.75">
      <c r="B18" s="60"/>
    </row>
    <row r="19" ht="15.75">
      <c r="B19" s="60"/>
    </row>
    <row r="20" ht="15.75">
      <c r="B20" s="60"/>
    </row>
    <row r="21" ht="15.75">
      <c r="B21" s="60"/>
    </row>
    <row r="22" ht="15.75">
      <c r="B22" s="60"/>
    </row>
    <row r="23" ht="15.75">
      <c r="B23" s="60"/>
    </row>
  </sheetData>
  <mergeCells count="4">
    <mergeCell ref="B1:E1"/>
    <mergeCell ref="F1:I1"/>
    <mergeCell ref="J1:M1"/>
    <mergeCell ref="N1:Q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workbookViewId="0" topLeftCell="A31">
      <selection activeCell="A1" sqref="A1"/>
    </sheetView>
  </sheetViews>
  <sheetFormatPr defaultColWidth="8.88671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1" t="s">
        <v>16</v>
      </c>
      <c r="D6" s="8" t="s">
        <v>17</v>
      </c>
      <c r="P6" s="2"/>
      <c r="R6" s="6" t="str">
        <f aca="true" t="shared" si="1" ref="R6:R17">X6</f>
        <v>Accident</v>
      </c>
      <c r="S6" s="7" t="s">
        <v>18</v>
      </c>
      <c r="T6" s="7" t="s">
        <v>19</v>
      </c>
      <c r="U6" s="7" t="s">
        <v>11</v>
      </c>
      <c r="X6" s="6" t="str">
        <f>B56</f>
        <v>Accident</v>
      </c>
      <c r="Y6" s="7" t="s">
        <v>18</v>
      </c>
      <c r="Z6" s="7" t="s">
        <v>19</v>
      </c>
      <c r="AA6" s="7" t="s">
        <v>11</v>
      </c>
      <c r="AE6" s="6" t="str">
        <f>B19</f>
        <v>Accident</v>
      </c>
      <c r="AF6" s="6" t="s">
        <v>20</v>
      </c>
      <c r="AG6" s="6"/>
      <c r="AH6" s="6" t="s">
        <v>21</v>
      </c>
      <c r="AI6" s="6"/>
      <c r="AJ6" s="6" t="s">
        <v>13</v>
      </c>
      <c r="AK6" s="6" t="s">
        <v>8</v>
      </c>
      <c r="AL6" s="7" t="s">
        <v>18</v>
      </c>
      <c r="AM6" s="7" t="s">
        <v>11</v>
      </c>
      <c r="AO6" s="6" t="s">
        <v>12</v>
      </c>
      <c r="AP6" s="6" t="s">
        <v>8</v>
      </c>
      <c r="AQ6" s="7" t="s">
        <v>18</v>
      </c>
      <c r="AR6" s="7" t="s">
        <v>11</v>
      </c>
      <c r="BE6" s="6">
        <f t="shared" si="0"/>
        <v>1993</v>
      </c>
      <c r="BF6" s="10">
        <f aca="true" t="shared" si="2" ref="BF6:BF15">U8</f>
        <v>25413.059074319404</v>
      </c>
      <c r="BG6" s="10">
        <f aca="true" t="shared" si="3" ref="BG6:BG15">AA8</f>
        <v>24872.3344089321</v>
      </c>
      <c r="BH6" s="10">
        <f aca="true" t="shared" si="4" ref="BH6:BH15">AM8</f>
        <v>25413.059074319404</v>
      </c>
      <c r="BI6" s="10">
        <f aca="true" t="shared" si="5" ref="BI6:BI15">AR8</f>
        <v>24872.3344089321</v>
      </c>
      <c r="BK6" s="10">
        <f aca="true" t="shared" si="6" ref="BK6:BK15">AVERAGE(BF6:BI6)</f>
        <v>25142.696741625754</v>
      </c>
      <c r="BL6" s="10">
        <f aca="true" t="shared" si="7" ref="BL6:BL15">BK6-AQ8</f>
        <v>270.362332693654</v>
      </c>
      <c r="BM6" s="10">
        <f aca="true" t="shared" si="8" ref="BM6:BM15">BK6-AL8</f>
        <v>-270.3623326936504</v>
      </c>
      <c r="BN6" s="11">
        <f aca="true" t="shared" si="9" ref="BN6:BN15">BK6/AF8</f>
        <v>0.5240813248127298</v>
      </c>
    </row>
    <row r="7" spans="2:66" ht="13.5" thickBot="1">
      <c r="B7" s="12" t="s">
        <v>22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62" t="s">
        <v>50</v>
      </c>
      <c r="T7" s="12" t="s">
        <v>9</v>
      </c>
      <c r="U7" s="12" t="s">
        <v>18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18</v>
      </c>
      <c r="AE7" s="9" t="str">
        <f>B20</f>
        <v>Year</v>
      </c>
      <c r="AF7" s="9" t="s">
        <v>23</v>
      </c>
      <c r="AG7" s="13" t="s">
        <v>24</v>
      </c>
      <c r="AH7" s="9" t="s">
        <v>25</v>
      </c>
      <c r="AI7" s="13"/>
      <c r="AJ7" s="9" t="s">
        <v>26</v>
      </c>
      <c r="AK7" s="9" t="s">
        <v>13</v>
      </c>
      <c r="AL7" s="12" t="str">
        <f>S7</f>
        <v>at 12/31/02</v>
      </c>
      <c r="AM7" s="12" t="s">
        <v>18</v>
      </c>
      <c r="AO7" s="9" t="s">
        <v>26</v>
      </c>
      <c r="AP7" s="9" t="s">
        <v>12</v>
      </c>
      <c r="AQ7" s="12" t="str">
        <f>S7</f>
        <v>at 12/31/02</v>
      </c>
      <c r="AR7" s="12" t="s">
        <v>18</v>
      </c>
      <c r="BE7" s="6">
        <f t="shared" si="0"/>
        <v>1994</v>
      </c>
      <c r="BF7" s="10">
        <f t="shared" si="2"/>
        <v>24895.744889053633</v>
      </c>
      <c r="BG7" s="10">
        <f t="shared" si="3"/>
        <v>24172.785078006906</v>
      </c>
      <c r="BH7" s="10">
        <f t="shared" si="4"/>
        <v>24895.744889053633</v>
      </c>
      <c r="BI7" s="10">
        <f t="shared" si="5"/>
        <v>24499.58508792863</v>
      </c>
      <c r="BK7" s="10">
        <f t="shared" si="6"/>
        <v>24615.964986010702</v>
      </c>
      <c r="BL7" s="10">
        <f t="shared" si="7"/>
        <v>1017.9278684291021</v>
      </c>
      <c r="BM7" s="10">
        <f t="shared" si="8"/>
        <v>-279.7799030429305</v>
      </c>
      <c r="BN7" s="11">
        <f t="shared" si="9"/>
        <v>0.5193603138195424</v>
      </c>
    </row>
    <row r="8" spans="2:66" ht="12.75">
      <c r="B8" s="6">
        <f aca="true" t="shared" si="10" ref="B8:B16">B9-1</f>
        <v>1993</v>
      </c>
      <c r="C8" s="14">
        <v>13685.662458437237</v>
      </c>
      <c r="D8" s="14">
        <v>18863.935267625206</v>
      </c>
      <c r="E8" s="14">
        <v>19928.681468529194</v>
      </c>
      <c r="F8" s="14">
        <v>22138.20508624272</v>
      </c>
      <c r="G8" s="14">
        <v>22739.510182876136</v>
      </c>
      <c r="H8" s="14">
        <v>24410.916367122554</v>
      </c>
      <c r="I8" s="14">
        <v>25090.986979166664</v>
      </c>
      <c r="J8" s="14">
        <v>25299.43811451189</v>
      </c>
      <c r="K8" s="14">
        <v>25413.059074319404</v>
      </c>
      <c r="L8" s="14">
        <v>25413.059074319404</v>
      </c>
      <c r="P8" s="2"/>
      <c r="R8" s="6">
        <f t="shared" si="1"/>
        <v>1993</v>
      </c>
      <c r="S8" s="15">
        <f>L8</f>
        <v>25413.059074319404</v>
      </c>
      <c r="T8" s="16">
        <f>L36</f>
        <v>1</v>
      </c>
      <c r="U8" s="15">
        <f aca="true" t="shared" si="11" ref="U8:U17">T8*S8</f>
        <v>25413.059074319404</v>
      </c>
      <c r="X8" s="6">
        <f aca="true" t="shared" si="12" ref="X8:X17">B45</f>
        <v>1993</v>
      </c>
      <c r="Y8" s="15">
        <f>L45</f>
        <v>24872.3344089321</v>
      </c>
      <c r="Z8" s="16">
        <f>L73</f>
        <v>1</v>
      </c>
      <c r="AA8" s="15">
        <f aca="true" t="shared" si="13" ref="AA8:AA17">Z8*Y8</f>
        <v>24872.3344089321</v>
      </c>
      <c r="AE8" s="6">
        <f aca="true" t="shared" si="14" ref="AE8:AE17">B8</f>
        <v>1993</v>
      </c>
      <c r="AF8" s="17">
        <v>47974.8</v>
      </c>
      <c r="AG8" s="18">
        <f>Selections!L7</f>
        <v>0.8</v>
      </c>
      <c r="AH8" s="17">
        <f aca="true" t="shared" si="15" ref="AH8:AH17">AF8*AG8</f>
        <v>38379.840000000004</v>
      </c>
      <c r="AI8" s="17"/>
      <c r="AJ8" s="16">
        <f>L37</f>
        <v>0</v>
      </c>
      <c r="AK8" s="19">
        <f aca="true" t="shared" si="16" ref="AK8:AK17">AH8*AJ8</f>
        <v>0</v>
      </c>
      <c r="AL8" s="17">
        <f>L8</f>
        <v>25413.059074319404</v>
      </c>
      <c r="AM8" s="17">
        <f aca="true" t="shared" si="17" ref="AM8:AM17">AK8+AL8</f>
        <v>25413.059074319404</v>
      </c>
      <c r="AO8" s="16">
        <f>L74</f>
        <v>0</v>
      </c>
      <c r="AP8" s="19">
        <f aca="true" t="shared" si="18" ref="AP8:AP17">AO8*AH8</f>
        <v>0</v>
      </c>
      <c r="AQ8" s="17">
        <f>L45</f>
        <v>24872.3344089321</v>
      </c>
      <c r="AR8" s="17">
        <f aca="true" t="shared" si="19" ref="AR8:AR17">AP8+AQ8</f>
        <v>24872.3344089321</v>
      </c>
      <c r="BE8" s="6">
        <f t="shared" si="0"/>
        <v>1995</v>
      </c>
      <c r="BF8" s="10">
        <f t="shared" si="2"/>
        <v>30506.650389975453</v>
      </c>
      <c r="BG8" s="10">
        <f t="shared" si="3"/>
        <v>29221.30770831404</v>
      </c>
      <c r="BH8" s="10">
        <f t="shared" si="4"/>
        <v>30592.82382742159</v>
      </c>
      <c r="BI8" s="10">
        <f t="shared" si="5"/>
        <v>29839.199068891652</v>
      </c>
      <c r="BK8" s="10">
        <f t="shared" si="6"/>
        <v>30039.995248650685</v>
      </c>
      <c r="BL8" s="10">
        <f t="shared" si="7"/>
        <v>3057.287967532484</v>
      </c>
      <c r="BM8" s="10">
        <f t="shared" si="8"/>
        <v>-78.93037678508335</v>
      </c>
      <c r="BN8" s="11">
        <f t="shared" si="9"/>
        <v>0.6445161461329172</v>
      </c>
    </row>
    <row r="9" spans="2:66" ht="12.75">
      <c r="B9" s="6">
        <f t="shared" si="10"/>
        <v>1994</v>
      </c>
      <c r="C9" s="14">
        <v>14105.013768670635</v>
      </c>
      <c r="D9" s="14">
        <v>17116.73688214823</v>
      </c>
      <c r="E9" s="14">
        <v>19846.518260076675</v>
      </c>
      <c r="F9" s="14">
        <v>20959.65075695686</v>
      </c>
      <c r="G9" s="14">
        <v>23108.856249597957</v>
      </c>
      <c r="H9" s="14">
        <v>23715.614072209213</v>
      </c>
      <c r="I9" s="14">
        <v>23275.323065072236</v>
      </c>
      <c r="J9" s="14">
        <v>24377.594059569143</v>
      </c>
      <c r="K9" s="14">
        <v>24895.744889053633</v>
      </c>
      <c r="L9" s="14"/>
      <c r="P9" s="2"/>
      <c r="R9" s="6">
        <f t="shared" si="1"/>
        <v>1994</v>
      </c>
      <c r="S9" s="15">
        <f>K9</f>
        <v>24895.744889053633</v>
      </c>
      <c r="T9" s="16">
        <f>K36</f>
        <v>1</v>
      </c>
      <c r="U9" s="15">
        <f t="shared" si="11"/>
        <v>24895.744889053633</v>
      </c>
      <c r="X9" s="6">
        <f t="shared" si="12"/>
        <v>1994</v>
      </c>
      <c r="Y9" s="15">
        <f>K46</f>
        <v>23598.0371175816</v>
      </c>
      <c r="Z9" s="16">
        <f>K73</f>
        <v>1.0243557528773057</v>
      </c>
      <c r="AA9" s="15">
        <f t="shared" si="13"/>
        <v>24172.785078006906</v>
      </c>
      <c r="AE9" s="6">
        <f t="shared" si="14"/>
        <v>1994</v>
      </c>
      <c r="AF9" s="17">
        <v>47396.7</v>
      </c>
      <c r="AG9" s="20">
        <f>Selections!K7</f>
        <v>0.8</v>
      </c>
      <c r="AH9" s="17">
        <f t="shared" si="15"/>
        <v>37917.36</v>
      </c>
      <c r="AI9" s="17"/>
      <c r="AJ9" s="16">
        <f>K37</f>
        <v>0</v>
      </c>
      <c r="AK9" s="19">
        <f t="shared" si="16"/>
        <v>0</v>
      </c>
      <c r="AL9" s="17">
        <f>K9</f>
        <v>24895.744889053633</v>
      </c>
      <c r="AM9" s="17">
        <f t="shared" si="17"/>
        <v>24895.744889053633</v>
      </c>
      <c r="AO9" s="16">
        <f>K74</f>
        <v>0.023776654554721888</v>
      </c>
      <c r="AP9" s="19">
        <f t="shared" si="18"/>
        <v>901.5479703470295</v>
      </c>
      <c r="AQ9" s="17">
        <f>K46</f>
        <v>23598.0371175816</v>
      </c>
      <c r="AR9" s="17">
        <f t="shared" si="19"/>
        <v>24499.58508792863</v>
      </c>
      <c r="BE9" s="6">
        <f t="shared" si="0"/>
        <v>1996</v>
      </c>
      <c r="BF9" s="10">
        <f t="shared" si="2"/>
        <v>30084.28241466552</v>
      </c>
      <c r="BG9" s="10">
        <f t="shared" si="3"/>
        <v>29057.41854344126</v>
      </c>
      <c r="BH9" s="10">
        <f t="shared" si="4"/>
        <v>30500.385406230598</v>
      </c>
      <c r="BI9" s="10">
        <f t="shared" si="5"/>
        <v>30576.156224278227</v>
      </c>
      <c r="BK9" s="10">
        <f t="shared" si="6"/>
        <v>30054.560647153903</v>
      </c>
      <c r="BL9" s="10">
        <f t="shared" si="7"/>
        <v>4860.810694347405</v>
      </c>
      <c r="BM9" s="10">
        <f t="shared" si="8"/>
        <v>1174.5174321545674</v>
      </c>
      <c r="BN9" s="11">
        <f t="shared" si="9"/>
        <v>0.5939730400313424</v>
      </c>
    </row>
    <row r="10" spans="2:66" ht="12.75">
      <c r="B10" s="6">
        <f t="shared" si="10"/>
        <v>1995</v>
      </c>
      <c r="C10" s="14">
        <v>15669.75089084133</v>
      </c>
      <c r="D10" s="14">
        <v>20178.290337079583</v>
      </c>
      <c r="E10" s="14">
        <v>23303.671335577208</v>
      </c>
      <c r="F10" s="14">
        <v>25687.27667398486</v>
      </c>
      <c r="G10" s="14">
        <v>26889.52484436734</v>
      </c>
      <c r="H10" s="14">
        <v>27916.810870007303</v>
      </c>
      <c r="I10" s="14">
        <v>29249.91795793353</v>
      </c>
      <c r="J10" s="14">
        <v>30118.925625435768</v>
      </c>
      <c r="K10" s="14"/>
      <c r="L10" s="14"/>
      <c r="P10" s="2"/>
      <c r="R10" s="6">
        <f t="shared" si="1"/>
        <v>1995</v>
      </c>
      <c r="S10" s="15">
        <f>J10</f>
        <v>30118.925625435768</v>
      </c>
      <c r="T10" s="16">
        <f>J36</f>
        <v>1.0128731273273655</v>
      </c>
      <c r="U10" s="15">
        <f t="shared" si="11"/>
        <v>30506.650389975453</v>
      </c>
      <c r="X10" s="6">
        <f t="shared" si="12"/>
        <v>1995</v>
      </c>
      <c r="Y10" s="15">
        <f>J47</f>
        <v>26982.7072811182</v>
      </c>
      <c r="Z10" s="16">
        <f>J73</f>
        <v>1.0829642631435414</v>
      </c>
      <c r="AA10" s="15">
        <f t="shared" si="13"/>
        <v>29221.30770831404</v>
      </c>
      <c r="AE10" s="6">
        <f t="shared" si="14"/>
        <v>1995</v>
      </c>
      <c r="AF10" s="17">
        <v>46608.6</v>
      </c>
      <c r="AG10" s="20">
        <f>Selections!J7</f>
        <v>0.8</v>
      </c>
      <c r="AH10" s="17">
        <f t="shared" si="15"/>
        <v>37286.88</v>
      </c>
      <c r="AI10" s="17"/>
      <c r="AJ10" s="16">
        <f>J37</f>
        <v>0.012709516108234897</v>
      </c>
      <c r="AK10" s="19">
        <f t="shared" si="16"/>
        <v>473.8982019858216</v>
      </c>
      <c r="AL10" s="17">
        <f>J10</f>
        <v>30118.925625435768</v>
      </c>
      <c r="AM10" s="17">
        <f t="shared" si="17"/>
        <v>30592.82382742159</v>
      </c>
      <c r="AO10" s="16">
        <f>J74</f>
        <v>0.0766084957436356</v>
      </c>
      <c r="AP10" s="19">
        <f t="shared" si="18"/>
        <v>2856.491787773451</v>
      </c>
      <c r="AQ10" s="17">
        <f>J47</f>
        <v>26982.7072811182</v>
      </c>
      <c r="AR10" s="17">
        <f t="shared" si="19"/>
        <v>29839.199068891652</v>
      </c>
      <c r="BE10" s="6">
        <f t="shared" si="0"/>
        <v>1997</v>
      </c>
      <c r="BF10" s="10">
        <f t="shared" si="2"/>
        <v>43413.243106658825</v>
      </c>
      <c r="BG10" s="10">
        <f t="shared" si="3"/>
        <v>41554.984202978034</v>
      </c>
      <c r="BH10" s="10">
        <f t="shared" si="4"/>
        <v>43916.82216948946</v>
      </c>
      <c r="BI10" s="10">
        <f t="shared" si="5"/>
        <v>43312.40670452434</v>
      </c>
      <c r="BK10" s="10">
        <f t="shared" si="6"/>
        <v>43049.36404591266</v>
      </c>
      <c r="BL10" s="10">
        <f t="shared" si="7"/>
        <v>8685.923516813062</v>
      </c>
      <c r="BM10" s="10">
        <f t="shared" si="8"/>
        <v>2271.1518750295727</v>
      </c>
      <c r="BN10" s="11">
        <f t="shared" si="9"/>
        <v>0.6660132376288752</v>
      </c>
    </row>
    <row r="11" spans="2:66" ht="12.75">
      <c r="B11" s="6">
        <f t="shared" si="10"/>
        <v>1996</v>
      </c>
      <c r="C11" s="14">
        <v>15894.870933790187</v>
      </c>
      <c r="D11" s="14">
        <v>25133.716088353354</v>
      </c>
      <c r="E11" s="14">
        <v>24200.55572572918</v>
      </c>
      <c r="F11" s="14">
        <v>25873.08051834491</v>
      </c>
      <c r="G11" s="14">
        <v>27031.63214002044</v>
      </c>
      <c r="H11" s="14">
        <v>28012.607889684743</v>
      </c>
      <c r="I11" s="14">
        <v>28880.043214999336</v>
      </c>
      <c r="J11" s="14"/>
      <c r="K11" s="14"/>
      <c r="L11" s="14"/>
      <c r="P11" s="2"/>
      <c r="R11" s="6">
        <f t="shared" si="1"/>
        <v>1996</v>
      </c>
      <c r="S11" s="15">
        <f>I11</f>
        <v>28880.043214999336</v>
      </c>
      <c r="T11" s="16">
        <f>I36</f>
        <v>1.0416979708340859</v>
      </c>
      <c r="U11" s="15">
        <f t="shared" si="11"/>
        <v>30084.28241466552</v>
      </c>
      <c r="X11" s="6">
        <f t="shared" si="12"/>
        <v>1996</v>
      </c>
      <c r="Y11" s="15">
        <f>I48</f>
        <v>25193.7499528065</v>
      </c>
      <c r="Z11" s="16">
        <f>I73</f>
        <v>1.1533582177275028</v>
      </c>
      <c r="AA11" s="15">
        <f t="shared" si="13"/>
        <v>29057.41854344126</v>
      </c>
      <c r="AE11" s="6">
        <f t="shared" si="14"/>
        <v>1996</v>
      </c>
      <c r="AF11" s="17">
        <v>50599.2</v>
      </c>
      <c r="AG11" s="20">
        <f>Selections!I7</f>
        <v>0.8</v>
      </c>
      <c r="AH11" s="17">
        <f t="shared" si="15"/>
        <v>40479.36</v>
      </c>
      <c r="AI11" s="17"/>
      <c r="AJ11" s="16">
        <f>I37</f>
        <v>0.04002884905372173</v>
      </c>
      <c r="AK11" s="19">
        <f t="shared" si="16"/>
        <v>1620.342191231261</v>
      </c>
      <c r="AL11" s="17">
        <f>I11</f>
        <v>28880.043214999336</v>
      </c>
      <c r="AM11" s="17">
        <f t="shared" si="17"/>
        <v>30500.385406230598</v>
      </c>
      <c r="AO11" s="16">
        <f>I74</f>
        <v>0.13296668404519563</v>
      </c>
      <c r="AP11" s="19">
        <f t="shared" si="18"/>
        <v>5382.40627147173</v>
      </c>
      <c r="AQ11" s="17">
        <f>I48</f>
        <v>25193.7499528065</v>
      </c>
      <c r="AR11" s="17">
        <f t="shared" si="19"/>
        <v>30576.156224278227</v>
      </c>
      <c r="BE11" s="6">
        <f t="shared" si="0"/>
        <v>1998</v>
      </c>
      <c r="BF11" s="10">
        <f t="shared" si="2"/>
        <v>54936.65086299994</v>
      </c>
      <c r="BG11" s="10">
        <f t="shared" si="3"/>
        <v>52653.5626145806</v>
      </c>
      <c r="BH11" s="10">
        <f t="shared" si="4"/>
        <v>55003.16839266754</v>
      </c>
      <c r="BI11" s="10">
        <f t="shared" si="5"/>
        <v>53301.16533569632</v>
      </c>
      <c r="BK11" s="10">
        <f t="shared" si="6"/>
        <v>53973.63680148611</v>
      </c>
      <c r="BL11" s="10">
        <f t="shared" si="7"/>
        <v>12861.557717381045</v>
      </c>
      <c r="BM11" s="10">
        <f t="shared" si="8"/>
        <v>4480.130350568557</v>
      </c>
      <c r="BN11" s="11">
        <f t="shared" si="9"/>
        <v>0.7764873658680206</v>
      </c>
    </row>
    <row r="12" spans="2:66" ht="12.75">
      <c r="B12" s="6">
        <f t="shared" si="10"/>
        <v>1997</v>
      </c>
      <c r="C12" s="14">
        <v>16550.20750540245</v>
      </c>
      <c r="D12" s="14">
        <v>29928.09051060058</v>
      </c>
      <c r="E12" s="14">
        <v>35018.86042419819</v>
      </c>
      <c r="F12" s="14">
        <v>36735.26637140327</v>
      </c>
      <c r="G12" s="14">
        <v>39256.112121782455</v>
      </c>
      <c r="H12" s="14">
        <v>40778.21217088309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40778.21217088309</v>
      </c>
      <c r="T12" s="16">
        <f>H36</f>
        <v>1.0646185988913273</v>
      </c>
      <c r="U12" s="15">
        <f t="shared" si="11"/>
        <v>43413.243106658825</v>
      </c>
      <c r="X12" s="6">
        <f t="shared" si="12"/>
        <v>1997</v>
      </c>
      <c r="Y12" s="15">
        <f>H49</f>
        <v>34363.4405290996</v>
      </c>
      <c r="Z12" s="16">
        <f>H73</f>
        <v>1.2092789186166764</v>
      </c>
      <c r="AA12" s="15">
        <f t="shared" si="13"/>
        <v>41554.984202978034</v>
      </c>
      <c r="AE12" s="6">
        <f t="shared" si="14"/>
        <v>1997</v>
      </c>
      <c r="AF12" s="17">
        <v>64637.4</v>
      </c>
      <c r="AG12" s="20">
        <f>Selections!H7</f>
        <v>0.8</v>
      </c>
      <c r="AH12" s="17">
        <f t="shared" si="15"/>
        <v>51709.920000000006</v>
      </c>
      <c r="AI12" s="17"/>
      <c r="AJ12" s="16">
        <f>H37</f>
        <v>0.06069647755413987</v>
      </c>
      <c r="AK12" s="19">
        <f t="shared" si="16"/>
        <v>3138.6099986063687</v>
      </c>
      <c r="AL12" s="17">
        <f>H12</f>
        <v>40778.21217088309</v>
      </c>
      <c r="AM12" s="17">
        <f t="shared" si="17"/>
        <v>43916.82216948946</v>
      </c>
      <c r="AO12" s="16">
        <f>H74</f>
        <v>0.17306091704308846</v>
      </c>
      <c r="AP12" s="19">
        <f t="shared" si="18"/>
        <v>8948.96617542474</v>
      </c>
      <c r="AQ12" s="17">
        <f>H49</f>
        <v>34363.4405290996</v>
      </c>
      <c r="AR12" s="17">
        <f t="shared" si="19"/>
        <v>43312.40670452434</v>
      </c>
      <c r="BE12" s="6">
        <f t="shared" si="0"/>
        <v>1999</v>
      </c>
      <c r="BF12" s="10">
        <f t="shared" si="2"/>
        <v>74526.2506059403</v>
      </c>
      <c r="BG12" s="10">
        <f t="shared" si="3"/>
        <v>71580.82984462666</v>
      </c>
      <c r="BH12" s="10">
        <f t="shared" si="4"/>
        <v>73734.78453321407</v>
      </c>
      <c r="BI12" s="10">
        <f t="shared" si="5"/>
        <v>70899.4394844905</v>
      </c>
      <c r="BK12" s="10">
        <f t="shared" si="6"/>
        <v>72685.32611706787</v>
      </c>
      <c r="BL12" s="10">
        <f t="shared" si="7"/>
        <v>21625.312071241446</v>
      </c>
      <c r="BM12" s="10">
        <f t="shared" si="8"/>
        <v>9241.792814265988</v>
      </c>
      <c r="BN12" s="11">
        <f t="shared" si="9"/>
        <v>0.8402442184505852</v>
      </c>
    </row>
    <row r="13" spans="2:66" ht="12.75">
      <c r="B13" s="6">
        <f t="shared" si="10"/>
        <v>1998</v>
      </c>
      <c r="C13" s="14">
        <v>26118.50370420191</v>
      </c>
      <c r="D13" s="14">
        <v>37895.623301840445</v>
      </c>
      <c r="E13" s="14">
        <v>42536.17038075536</v>
      </c>
      <c r="F13" s="14">
        <v>46697.156512243455</v>
      </c>
      <c r="G13" s="14">
        <v>49493.50645091755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49493.50645091755</v>
      </c>
      <c r="T13" s="16">
        <f>G36</f>
        <v>1.1099769404594586</v>
      </c>
      <c r="U13" s="15">
        <f t="shared" si="11"/>
        <v>54936.65086299994</v>
      </c>
      <c r="X13" s="6">
        <f t="shared" si="12"/>
        <v>1998</v>
      </c>
      <c r="Y13" s="15">
        <f>G50</f>
        <v>41112.07908410506</v>
      </c>
      <c r="Z13" s="16">
        <f>G73</f>
        <v>1.2807321786588448</v>
      </c>
      <c r="AA13" s="15">
        <f t="shared" si="13"/>
        <v>52653.5626145806</v>
      </c>
      <c r="AE13" s="6">
        <f t="shared" si="14"/>
        <v>1998</v>
      </c>
      <c r="AF13" s="17">
        <v>69510</v>
      </c>
      <c r="AG13" s="20">
        <f>Selections!G7</f>
        <v>0.8</v>
      </c>
      <c r="AH13" s="17">
        <f t="shared" si="15"/>
        <v>55608</v>
      </c>
      <c r="AI13" s="17"/>
      <c r="AJ13" s="16">
        <f>G37</f>
        <v>0.09908038306988187</v>
      </c>
      <c r="AK13" s="19">
        <f t="shared" si="16"/>
        <v>5509.6619417499915</v>
      </c>
      <c r="AL13" s="17">
        <f>G13</f>
        <v>49493.50645091755</v>
      </c>
      <c r="AM13" s="17">
        <f t="shared" si="17"/>
        <v>55003.16839266754</v>
      </c>
      <c r="AO13" s="16">
        <f>G74</f>
        <v>0.2191966309090645</v>
      </c>
      <c r="AP13" s="19">
        <f t="shared" si="18"/>
        <v>12189.086251591258</v>
      </c>
      <c r="AQ13" s="17">
        <f>G50</f>
        <v>41112.07908410506</v>
      </c>
      <c r="AR13" s="17">
        <f t="shared" si="19"/>
        <v>53301.16533569632</v>
      </c>
      <c r="BE13" s="6">
        <f t="shared" si="0"/>
        <v>2000</v>
      </c>
      <c r="BF13" s="10">
        <f t="shared" si="2"/>
        <v>87707.46944246368</v>
      </c>
      <c r="BG13" s="10">
        <f t="shared" si="3"/>
        <v>82696.25696004055</v>
      </c>
      <c r="BH13" s="10">
        <f t="shared" si="4"/>
        <v>84792.86191454637</v>
      </c>
      <c r="BI13" s="10">
        <f t="shared" si="5"/>
        <v>79418.402561449</v>
      </c>
      <c r="BK13" s="10">
        <f t="shared" si="6"/>
        <v>83653.74771962491</v>
      </c>
      <c r="BL13" s="10">
        <f t="shared" si="7"/>
        <v>32312.84206664621</v>
      </c>
      <c r="BM13" s="10">
        <f t="shared" si="8"/>
        <v>14665.471634035392</v>
      </c>
      <c r="BN13" s="11">
        <f t="shared" si="9"/>
        <v>0.9037385738058805</v>
      </c>
    </row>
    <row r="14" spans="2:66" ht="12.75">
      <c r="B14" s="6">
        <f t="shared" si="10"/>
        <v>1999</v>
      </c>
      <c r="C14" s="14">
        <v>33662.209710978575</v>
      </c>
      <c r="D14" s="14">
        <v>50269.16667778596</v>
      </c>
      <c r="E14" s="14">
        <v>58164.236165511975</v>
      </c>
      <c r="F14" s="14">
        <v>63443.53330280189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63443.53330280189</v>
      </c>
      <c r="T14" s="21">
        <f>F36</f>
        <v>1.1746863190964327</v>
      </c>
      <c r="U14" s="15">
        <f t="shared" si="11"/>
        <v>74526.2506059403</v>
      </c>
      <c r="X14" s="6">
        <f t="shared" si="12"/>
        <v>1999</v>
      </c>
      <c r="Y14" s="15">
        <f>F51</f>
        <v>51060.01404582643</v>
      </c>
      <c r="Z14" s="21">
        <f>F73</f>
        <v>1.4018960077132523</v>
      </c>
      <c r="AA14" s="15">
        <f t="shared" si="13"/>
        <v>71580.82984462666</v>
      </c>
      <c r="AE14" s="6">
        <f t="shared" si="14"/>
        <v>1999</v>
      </c>
      <c r="AF14" s="17">
        <v>86505</v>
      </c>
      <c r="AG14" s="20">
        <f>Selections!F7</f>
        <v>0.8</v>
      </c>
      <c r="AH14" s="17">
        <f t="shared" si="15"/>
        <v>69204</v>
      </c>
      <c r="AI14" s="17"/>
      <c r="AJ14" s="16">
        <f>F37</f>
        <v>0.14870890743905252</v>
      </c>
      <c r="AK14" s="19">
        <f t="shared" si="16"/>
        <v>10291.25123041219</v>
      </c>
      <c r="AL14" s="17">
        <f>F14</f>
        <v>63443.53330280189</v>
      </c>
      <c r="AM14" s="17">
        <f t="shared" si="17"/>
        <v>73734.78453321407</v>
      </c>
      <c r="AO14" s="16">
        <f>F74</f>
        <v>0.2866803282854181</v>
      </c>
      <c r="AP14" s="19">
        <f t="shared" si="18"/>
        <v>19839.425438664075</v>
      </c>
      <c r="AQ14" s="17">
        <f>F51</f>
        <v>51060.01404582643</v>
      </c>
      <c r="AR14" s="17">
        <f t="shared" si="19"/>
        <v>70899.4394844905</v>
      </c>
      <c r="BE14" s="6">
        <f t="shared" si="0"/>
        <v>2001</v>
      </c>
      <c r="BF14" s="10">
        <f t="shared" si="2"/>
        <v>76296.8447557526</v>
      </c>
      <c r="BG14" s="10">
        <f t="shared" si="3"/>
        <v>79369.83787741605</v>
      </c>
      <c r="BH14" s="10">
        <f t="shared" si="4"/>
        <v>76740.55524125983</v>
      </c>
      <c r="BI14" s="10">
        <f t="shared" si="5"/>
        <v>78537.69286230078</v>
      </c>
      <c r="BK14" s="10">
        <f t="shared" si="6"/>
        <v>77736.23268418232</v>
      </c>
      <c r="BL14" s="10">
        <f t="shared" si="7"/>
        <v>40389.773699637226</v>
      </c>
      <c r="BM14" s="10">
        <f t="shared" si="8"/>
        <v>23988.755996837448</v>
      </c>
      <c r="BN14" s="11">
        <f t="shared" si="9"/>
        <v>0.7993632002009541</v>
      </c>
    </row>
    <row r="15" spans="2:66" ht="12.75">
      <c r="B15" s="6">
        <f t="shared" si="10"/>
        <v>2000</v>
      </c>
      <c r="C15" s="14">
        <v>41554.088678498745</v>
      </c>
      <c r="D15" s="14">
        <v>60026.884070483815</v>
      </c>
      <c r="E15" s="14">
        <v>68988.27608558952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68988.27608558952</v>
      </c>
      <c r="T15" s="16">
        <f>E36</f>
        <v>1.271338761004122</v>
      </c>
      <c r="U15" s="15">
        <f t="shared" si="11"/>
        <v>87707.46944246368</v>
      </c>
      <c r="X15" s="6">
        <f t="shared" si="12"/>
        <v>2000</v>
      </c>
      <c r="Y15" s="15">
        <f>E52</f>
        <v>51340.9056529787</v>
      </c>
      <c r="Z15" s="16">
        <f>E73</f>
        <v>1.6107284417419052</v>
      </c>
      <c r="AA15" s="15">
        <f t="shared" si="13"/>
        <v>82696.25696004055</v>
      </c>
      <c r="AE15" s="6">
        <f t="shared" si="14"/>
        <v>2000</v>
      </c>
      <c r="AF15" s="17">
        <v>92564.1</v>
      </c>
      <c r="AG15" s="20">
        <f>Selections!E7</f>
        <v>0.8</v>
      </c>
      <c r="AH15" s="17">
        <f t="shared" si="15"/>
        <v>74051.28000000001</v>
      </c>
      <c r="AI15" s="17"/>
      <c r="AJ15" s="16">
        <f>E37</f>
        <v>0.21342758462725908</v>
      </c>
      <c r="AK15" s="19">
        <f t="shared" si="16"/>
        <v>15804.58582895686</v>
      </c>
      <c r="AL15" s="17">
        <f>E15</f>
        <v>68988.27608558952</v>
      </c>
      <c r="AM15" s="17">
        <f t="shared" si="17"/>
        <v>84792.86191454637</v>
      </c>
      <c r="AO15" s="16">
        <f>E74</f>
        <v>0.37916288426709555</v>
      </c>
      <c r="AP15" s="19">
        <f t="shared" si="18"/>
        <v>28077.496908470293</v>
      </c>
      <c r="AQ15" s="17">
        <f>E52</f>
        <v>51340.9056529787</v>
      </c>
      <c r="AR15" s="17">
        <f t="shared" si="19"/>
        <v>79418.402561449</v>
      </c>
      <c r="BE15" s="6">
        <f t="shared" si="0"/>
        <v>2002</v>
      </c>
      <c r="BF15" s="10">
        <f t="shared" si="2"/>
        <v>67304.1368012645</v>
      </c>
      <c r="BG15" s="10">
        <f t="shared" si="3"/>
        <v>74814.19755853307</v>
      </c>
      <c r="BH15" s="10">
        <f t="shared" si="4"/>
        <v>76949.40574354556</v>
      </c>
      <c r="BI15" s="10">
        <f t="shared" si="5"/>
        <v>83648.72736111106</v>
      </c>
      <c r="BK15" s="10">
        <f t="shared" si="6"/>
        <v>75679.11686611355</v>
      </c>
      <c r="BL15" s="10">
        <f t="shared" si="7"/>
        <v>59794.16960028844</v>
      </c>
      <c r="BM15" s="10">
        <f t="shared" si="8"/>
        <v>43041.52370237414</v>
      </c>
      <c r="BN15" s="11">
        <f t="shared" si="9"/>
        <v>0.7037449830721091</v>
      </c>
    </row>
    <row r="16" spans="2:44" ht="12.75">
      <c r="B16" s="6">
        <f t="shared" si="10"/>
        <v>2001</v>
      </c>
      <c r="C16" s="14">
        <v>37949.449462656754</v>
      </c>
      <c r="D16" s="14">
        <v>53747.476687344875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53747.476687344875</v>
      </c>
      <c r="T16" s="16">
        <f>D36</f>
        <v>1.4195428224394595</v>
      </c>
      <c r="U16" s="15">
        <f t="shared" si="11"/>
        <v>76296.8447557526</v>
      </c>
      <c r="X16" s="6">
        <f t="shared" si="12"/>
        <v>2001</v>
      </c>
      <c r="Y16" s="15">
        <f>D53</f>
        <v>37346.4589845451</v>
      </c>
      <c r="Z16" s="16">
        <f>D73</f>
        <v>2.1252306118301947</v>
      </c>
      <c r="AA16" s="15">
        <f t="shared" si="13"/>
        <v>79369.83787741605</v>
      </c>
      <c r="AE16" s="6">
        <f t="shared" si="14"/>
        <v>2001</v>
      </c>
      <c r="AF16" s="17">
        <v>97247.7</v>
      </c>
      <c r="AG16" s="20">
        <f>Selections!D7</f>
        <v>0.8</v>
      </c>
      <c r="AH16" s="17">
        <f t="shared" si="15"/>
        <v>77798.16</v>
      </c>
      <c r="AI16" s="17"/>
      <c r="AJ16" s="16">
        <f>D37</f>
        <v>0.29554784526928357</v>
      </c>
      <c r="AK16" s="19">
        <f t="shared" si="16"/>
        <v>22993.078553914966</v>
      </c>
      <c r="AL16" s="17">
        <f>D16</f>
        <v>53747.476687344875</v>
      </c>
      <c r="AM16" s="17">
        <f t="shared" si="17"/>
        <v>76740.55524125983</v>
      </c>
      <c r="AO16" s="16">
        <f>D74</f>
        <v>0.5294628289120937</v>
      </c>
      <c r="AP16" s="19">
        <f t="shared" si="18"/>
        <v>41191.233877755694</v>
      </c>
      <c r="AQ16" s="17">
        <f>D53</f>
        <v>37346.4589845451</v>
      </c>
      <c r="AR16" s="17">
        <f t="shared" si="19"/>
        <v>78537.69286230078</v>
      </c>
    </row>
    <row r="17" spans="2:66" ht="13.5" thickBot="1">
      <c r="B17" s="59">
        <v>2002</v>
      </c>
      <c r="C17" s="14">
        <v>32637.593163739402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32637.593163739402</v>
      </c>
      <c r="T17" s="16">
        <f>C36</f>
        <v>2.062166056902746</v>
      </c>
      <c r="U17" s="15">
        <f t="shared" si="11"/>
        <v>67304.1368012645</v>
      </c>
      <c r="X17" s="6">
        <f t="shared" si="12"/>
        <v>2002</v>
      </c>
      <c r="Y17" s="15">
        <f>C54</f>
        <v>15884.9472658251</v>
      </c>
      <c r="Z17" s="16">
        <f>C73</f>
        <v>4.709754228740088</v>
      </c>
      <c r="AA17" s="15">
        <f t="shared" si="13"/>
        <v>74814.19755853307</v>
      </c>
      <c r="AE17" s="6">
        <f t="shared" si="14"/>
        <v>2002</v>
      </c>
      <c r="AF17" s="17">
        <v>107537.7</v>
      </c>
      <c r="AG17" s="22">
        <f>Selections!C7</f>
        <v>0.8</v>
      </c>
      <c r="AH17" s="17">
        <f t="shared" si="15"/>
        <v>86030.16</v>
      </c>
      <c r="AI17" s="17"/>
      <c r="AJ17" s="16">
        <f>C37</f>
        <v>0.515072999745742</v>
      </c>
      <c r="AK17" s="19">
        <f t="shared" si="16"/>
        <v>44311.81257980615</v>
      </c>
      <c r="AL17" s="17">
        <f>C17</f>
        <v>32637.593163739402</v>
      </c>
      <c r="AM17" s="17">
        <f t="shared" si="17"/>
        <v>76949.40574354556</v>
      </c>
      <c r="AO17" s="16">
        <f>C74</f>
        <v>0.7876746956565691</v>
      </c>
      <c r="AP17" s="19">
        <f t="shared" si="18"/>
        <v>67763.78009528595</v>
      </c>
      <c r="AQ17" s="17">
        <f>C54</f>
        <v>15884.9472658251</v>
      </c>
      <c r="AR17" s="17">
        <f t="shared" si="19"/>
        <v>83648.72736111106</v>
      </c>
      <c r="BE17" s="23" t="s">
        <v>27</v>
      </c>
      <c r="BF17" s="10">
        <f>SUM(BF6:BF15)</f>
        <v>515084.3323430938</v>
      </c>
      <c r="BG17" s="10">
        <f>SUM(BG6:BG15)</f>
        <v>509993.51479686925</v>
      </c>
      <c r="BH17" s="10">
        <f>SUM(BH6:BH15)</f>
        <v>522539.6111917481</v>
      </c>
      <c r="BI17" s="10">
        <f>SUM(BI6:BI15)</f>
        <v>518905.10909960256</v>
      </c>
      <c r="BK17" s="10">
        <f>SUM(BK6:BK15)</f>
        <v>516630.6418578284</v>
      </c>
      <c r="BL17" s="10">
        <f>SUM(BL6:BL15)</f>
        <v>184875.96753501007</v>
      </c>
      <c r="BM17" s="10">
        <f>SUM(BM6:BM15)</f>
        <v>98234.271192744</v>
      </c>
      <c r="BN17" s="11">
        <f>BK17/AF19</f>
        <v>0.7270536313905132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28</v>
      </c>
      <c r="P19" s="2"/>
      <c r="R19" s="23" t="s">
        <v>27</v>
      </c>
      <c r="S19" s="24">
        <f>SUM(S8:S17)</f>
        <v>418396.3706650845</v>
      </c>
      <c r="U19" s="24">
        <f>SUM(U8:U17)</f>
        <v>515084.3323430938</v>
      </c>
      <c r="X19" s="23" t="s">
        <v>27</v>
      </c>
      <c r="Y19" s="24">
        <f>SUM(Y8:Y17)</f>
        <v>331754.6743228184</v>
      </c>
      <c r="Z19" s="6"/>
      <c r="AA19" s="24">
        <f>SUM(AA8:AA17)</f>
        <v>509993.51479686925</v>
      </c>
      <c r="AE19" s="23" t="s">
        <v>27</v>
      </c>
      <c r="AF19" s="10">
        <f>SUM(AF8:AF17)</f>
        <v>710581.1999999998</v>
      </c>
      <c r="AG19" s="23"/>
      <c r="AH19" s="10">
        <f>SUM(AH8:AH17)</f>
        <v>568464.9600000001</v>
      </c>
      <c r="AI19" s="10"/>
      <c r="AJ19" s="23"/>
      <c r="AK19" s="10">
        <f>SUM(AK8:AK17)</f>
        <v>104143.2405266636</v>
      </c>
      <c r="AL19" s="10">
        <f>SUM(AL8:AL17)</f>
        <v>418396.3706650845</v>
      </c>
      <c r="AM19" s="10">
        <f>SUM(AM8:AM17)</f>
        <v>522539.6111917481</v>
      </c>
      <c r="AN19" s="10"/>
      <c r="AP19" s="10">
        <f>SUM(AP8:AP17)</f>
        <v>187150.4347767842</v>
      </c>
      <c r="AQ19" s="10">
        <f>SUM(AQ8:AQ17)</f>
        <v>331754.6743228184</v>
      </c>
      <c r="AR19" s="10">
        <f>SUM(AR8:AR17)</f>
        <v>518905.10909960256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1.3783720974351192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1.073502294939715</v>
      </c>
      <c r="H21" s="25">
        <f t="shared" si="22"/>
        <v>1.0278592823725394</v>
      </c>
      <c r="I21" s="25">
        <f t="shared" si="22"/>
        <v>1.008307809314887</v>
      </c>
      <c r="J21" s="25">
        <f t="shared" si="22"/>
        <v>1.00449104676923</v>
      </c>
      <c r="K21" s="25">
        <f t="shared" si="22"/>
        <v>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1.2135214586012733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1.1025401385530118</v>
      </c>
      <c r="G22" s="25">
        <f t="shared" si="23"/>
        <v>1.0262565059931001</v>
      </c>
      <c r="H22" s="25">
        <f t="shared" si="23"/>
        <v>0.9814345516925524</v>
      </c>
      <c r="I22" s="25">
        <f t="shared" si="23"/>
        <v>1.047357924588854</v>
      </c>
      <c r="J22" s="25">
        <f t="shared" si="23"/>
        <v>1.0212552078855008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1.154888295603242</v>
      </c>
      <c r="E23" s="25">
        <f t="shared" si="24"/>
        <v>1.1022845415249507</v>
      </c>
      <c r="F23" s="25">
        <f t="shared" si="24"/>
        <v>1.0468032553875233</v>
      </c>
      <c r="G23" s="25">
        <f t="shared" si="24"/>
        <v>1.038203948622586</v>
      </c>
      <c r="H23" s="25">
        <f t="shared" si="24"/>
        <v>1.0477528430497935</v>
      </c>
      <c r="I23" s="25">
        <f t="shared" si="24"/>
        <v>1.029709747177822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1.581246943938546</v>
      </c>
      <c r="D24" s="25">
        <f>IF(OR(D11=0,E11=""),"",E11/D11)</f>
        <v>0.9628721690280974</v>
      </c>
      <c r="E24" s="25">
        <f>IF(OR(E11=0,F11=""),"",F11/E11)</f>
        <v>1.0691110076797765</v>
      </c>
      <c r="F24" s="25">
        <f>IF(OR(F11=0,G11=""),"",G11/F11)</f>
        <v>1.0447782636804333</v>
      </c>
      <c r="G24" s="25">
        <f>IF(OR(G11=0,H11=""),"",H11/G11)</f>
        <v>1.0362899193279551</v>
      </c>
      <c r="H24" s="25">
        <f>IF(OR(H11=0,I11=""),"",I11/H11)</f>
        <v>1.030965889671201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1.8083211646035988</v>
      </c>
      <c r="D25" s="25">
        <f aca="true" t="shared" si="26" ref="D25:G29">IF(OR(D12=0,E12=""),"",E12/D12)</f>
        <v>1.1701000573957248</v>
      </c>
      <c r="E25" s="25">
        <f t="shared" si="26"/>
        <v>1.0490137579125514</v>
      </c>
      <c r="F25" s="25">
        <f t="shared" si="26"/>
        <v>1.0686219537621633</v>
      </c>
      <c r="G25" s="25">
        <f t="shared" si="26"/>
        <v>1.0387735811528838</v>
      </c>
      <c r="H25" s="25">
        <f>IF(OR(H12=0,L12=""),"",L12/H12)</f>
      </c>
      <c r="I25" s="25"/>
      <c r="J25" s="25"/>
      <c r="K25" s="25"/>
      <c r="L25" s="25"/>
      <c r="BF25" s="5"/>
      <c r="BG25" s="5" t="s">
        <v>29</v>
      </c>
      <c r="BH25" s="5"/>
      <c r="BI25" s="5"/>
    </row>
    <row r="26" spans="2:66" ht="12.75">
      <c r="B26" s="6">
        <f t="shared" si="20"/>
        <v>1998</v>
      </c>
      <c r="C26" s="25">
        <f t="shared" si="25"/>
        <v>1.4509109607126478</v>
      </c>
      <c r="D26" s="25">
        <f t="shared" si="26"/>
        <v>1.1224560166738182</v>
      </c>
      <c r="E26" s="25">
        <f t="shared" si="26"/>
        <v>1.0978223026248422</v>
      </c>
      <c r="F26" s="25">
        <f t="shared" si="26"/>
        <v>1.0598826598347786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1.4933412604042806</v>
      </c>
      <c r="D27" s="25">
        <f t="shared" si="26"/>
        <v>1.1570559054287022</v>
      </c>
      <c r="E27" s="25">
        <f t="shared" si="26"/>
        <v>1.090765348009852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1.4445482016200109</v>
      </c>
      <c r="D28" s="25">
        <f t="shared" si="26"/>
        <v>1.1492896416975966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540.7246653873044</v>
      </c>
      <c r="BG28" s="10">
        <f aca="true" t="shared" si="29" ref="BG28:BG37">BG6-AQ8</f>
        <v>0</v>
      </c>
      <c r="BH28" s="10">
        <f aca="true" t="shared" si="30" ref="BH28:BH37">BH6-AQ8</f>
        <v>540.7246653873044</v>
      </c>
      <c r="BI28" s="10">
        <f aca="true" t="shared" si="31" ref="BI28:BI37">BI6-AQ8</f>
        <v>0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1.4162913414655407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1297.7077714720326</v>
      </c>
      <c r="BG29" s="10">
        <f t="shared" si="29"/>
        <v>574.7479604253058</v>
      </c>
      <c r="BH29" s="10">
        <f t="shared" si="30"/>
        <v>1297.7077714720326</v>
      </c>
      <c r="BI29" s="10">
        <f t="shared" si="31"/>
        <v>901.5479703470301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3523.943108857253</v>
      </c>
      <c r="BG30" s="10">
        <f t="shared" si="29"/>
        <v>2238.600427195841</v>
      </c>
      <c r="BH30" s="10">
        <f t="shared" si="30"/>
        <v>3610.1165463033904</v>
      </c>
      <c r="BI30" s="10">
        <f t="shared" si="31"/>
        <v>2856.4917877734515</v>
      </c>
      <c r="BK30" s="10"/>
      <c r="BL30" s="10"/>
      <c r="BM30" s="10"/>
      <c r="BN30" s="11"/>
    </row>
    <row r="31" spans="2:66" ht="12.75">
      <c r="B31" s="27" t="s">
        <v>30</v>
      </c>
      <c r="C31" s="28">
        <f aca="true" t="shared" si="32" ref="C31:K31">AVERAGE(C21:C29)</f>
        <v>1.4526973221976849</v>
      </c>
      <c r="D31" s="28">
        <f t="shared" si="32"/>
        <v>1.1165732265712431</v>
      </c>
      <c r="E31" s="28">
        <f t="shared" si="32"/>
        <v>1.0822793628702805</v>
      </c>
      <c r="F31" s="28">
        <f t="shared" si="32"/>
        <v>1.0582979486134088</v>
      </c>
      <c r="G31" s="28">
        <f t="shared" si="32"/>
        <v>1.0426052500072482</v>
      </c>
      <c r="H31" s="28">
        <f t="shared" si="32"/>
        <v>1.0220031416965216</v>
      </c>
      <c r="I31" s="28">
        <f t="shared" si="32"/>
        <v>1.0284584936938543</v>
      </c>
      <c r="J31" s="28">
        <f t="shared" si="32"/>
        <v>1.0128731273273655</v>
      </c>
      <c r="K31" s="28">
        <f t="shared" si="32"/>
        <v>1</v>
      </c>
      <c r="BE31" s="6">
        <f t="shared" si="27"/>
        <v>1996</v>
      </c>
      <c r="BF31" s="10">
        <f t="shared" si="28"/>
        <v>4890.53246185902</v>
      </c>
      <c r="BG31" s="10">
        <f t="shared" si="29"/>
        <v>3863.668590634763</v>
      </c>
      <c r="BH31" s="10">
        <f t="shared" si="30"/>
        <v>5306.6354534241</v>
      </c>
      <c r="BI31" s="10">
        <f t="shared" si="31"/>
        <v>5382.406271471729</v>
      </c>
      <c r="BK31" s="10"/>
      <c r="BL31" s="10"/>
      <c r="BM31" s="10"/>
      <c r="BN31" s="11"/>
    </row>
    <row r="32" spans="2:66" ht="12.75">
      <c r="B32" s="8" t="s">
        <v>31</v>
      </c>
      <c r="C32" s="28">
        <f>AVERAGE(C27:C29)</f>
        <v>1.4513936011632775</v>
      </c>
      <c r="D32" s="28">
        <f>AVERAGE(D26:D28)</f>
        <v>1.142933854600039</v>
      </c>
      <c r="E32" s="28">
        <f>AVERAGE(E25:E27)</f>
        <v>1.0792004695157484</v>
      </c>
      <c r="F32" s="28">
        <f>AVERAGE(F24:F26)</f>
        <v>1.0577609590924586</v>
      </c>
      <c r="G32" s="28">
        <f>AVERAGE(G23:G25)</f>
        <v>1.0377558163678084</v>
      </c>
      <c r="H32" s="28">
        <f>AVERAGE(H22:H24)</f>
        <v>1.0200510948045156</v>
      </c>
      <c r="I32" s="28">
        <f>AVERAGE(I21:I23)</f>
        <v>1.0284584936938543</v>
      </c>
      <c r="BE32" s="6">
        <f t="shared" si="27"/>
        <v>1997</v>
      </c>
      <c r="BF32" s="10">
        <f t="shared" si="28"/>
        <v>9049.802577559225</v>
      </c>
      <c r="BG32" s="10">
        <f t="shared" si="29"/>
        <v>7191.543673878434</v>
      </c>
      <c r="BH32" s="10">
        <f t="shared" si="30"/>
        <v>9553.38164038986</v>
      </c>
      <c r="BI32" s="10">
        <f t="shared" si="31"/>
        <v>8948.966175424743</v>
      </c>
      <c r="BK32" s="10"/>
      <c r="BL32" s="10"/>
      <c r="BM32" s="10"/>
      <c r="BN32" s="11"/>
    </row>
    <row r="33" spans="2:66" ht="12.75">
      <c r="B33" s="8" t="s">
        <v>32</v>
      </c>
      <c r="C33" s="28">
        <f>(SUM(C21:C29)-MIN(C21:C29)-MAX(C21:C29))/(COUNT(C21:C29)-2)</f>
        <v>1.4360618966534702</v>
      </c>
      <c r="D33" s="28">
        <f>(SUM(D21:D28)-MIN(D21:D28)-MAX(D21:D28))/(COUNT(D21:D28)-2)</f>
        <v>1.1332689310243538</v>
      </c>
      <c r="E33" s="28">
        <f>(SUM(E21:E27)-MIN(E21:E27)-MAX(E21:E27))/(COUNT(E21:E27)-2)</f>
        <v>1.0832140483041302</v>
      </c>
      <c r="F33" s="28">
        <f>(SUM(F21:F26)-MIN(F21:F26)-MAX(F21:F26))/(COUNT(F21:F26)-2)</f>
        <v>1.0550215331662247</v>
      </c>
      <c r="G33" s="28">
        <f>(SUM(G21:G25)-MIN(G21:G25)-MAX(G21:G25))/(COUNT(G21:G25)-2)</f>
        <v>1.0377558163678087</v>
      </c>
      <c r="H33" s="28">
        <f>(SUM(H21:H24)-MIN(H21:H24)-MAX(H21:H24))/(COUNT(H21:H24)-2)</f>
        <v>1.0294125860218704</v>
      </c>
      <c r="BE33" s="6">
        <f t="shared" si="27"/>
        <v>1998</v>
      </c>
      <c r="BF33" s="10">
        <f t="shared" si="28"/>
        <v>13824.571778894875</v>
      </c>
      <c r="BG33" s="10">
        <f t="shared" si="29"/>
        <v>11541.48353047554</v>
      </c>
      <c r="BH33" s="10">
        <f t="shared" si="30"/>
        <v>13891.089308562478</v>
      </c>
      <c r="BI33" s="10">
        <f t="shared" si="31"/>
        <v>12189.08625159126</v>
      </c>
      <c r="BK33" s="10"/>
      <c r="BL33" s="10"/>
      <c r="BM33" s="10"/>
      <c r="BN33" s="11"/>
    </row>
    <row r="34" spans="2:66" ht="13.5" thickBot="1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23466.236560113866</v>
      </c>
      <c r="BG34" s="10">
        <f t="shared" si="29"/>
        <v>20520.815798800228</v>
      </c>
      <c r="BH34" s="10">
        <f t="shared" si="30"/>
        <v>22674.770487387643</v>
      </c>
      <c r="BI34" s="10">
        <f t="shared" si="31"/>
        <v>19839.425438664075</v>
      </c>
      <c r="BK34" s="10"/>
      <c r="BL34" s="10"/>
      <c r="BM34" s="10"/>
      <c r="BN34" s="11"/>
    </row>
    <row r="35" spans="2:66" ht="13.5" thickBot="1">
      <c r="B35" s="30" t="s">
        <v>7</v>
      </c>
      <c r="C35" s="31">
        <f>Selections!C4</f>
        <v>1.4526973221976849</v>
      </c>
      <c r="D35" s="31">
        <f>Selections!D4</f>
        <v>1.1165732265712431</v>
      </c>
      <c r="E35" s="31">
        <f>Selections!E4</f>
        <v>1.0822793628702805</v>
      </c>
      <c r="F35" s="31">
        <f>Selections!F4</f>
        <v>1.0582979486134088</v>
      </c>
      <c r="G35" s="31">
        <f>Selections!G4</f>
        <v>1.0426052500072482</v>
      </c>
      <c r="H35" s="31">
        <f>Selections!H4</f>
        <v>1.0220031416965216</v>
      </c>
      <c r="I35" s="31">
        <f>Selections!I4</f>
        <v>1.0284584936938543</v>
      </c>
      <c r="J35" s="31">
        <f>Selections!J4</f>
        <v>1.0128731273273655</v>
      </c>
      <c r="K35" s="32">
        <f>Selections!K4</f>
        <v>1</v>
      </c>
      <c r="L35" s="33">
        <f>Selections!L4</f>
        <v>1</v>
      </c>
      <c r="BE35" s="6">
        <f t="shared" si="27"/>
        <v>2000</v>
      </c>
      <c r="BF35" s="10">
        <f t="shared" si="28"/>
        <v>36366.563789484986</v>
      </c>
      <c r="BG35" s="10">
        <f t="shared" si="29"/>
        <v>31355.351307061857</v>
      </c>
      <c r="BH35" s="10">
        <f t="shared" si="30"/>
        <v>33451.95626156768</v>
      </c>
      <c r="BI35" s="10">
        <f t="shared" si="31"/>
        <v>28077.496908470297</v>
      </c>
      <c r="BK35" s="10"/>
      <c r="BL35" s="10"/>
      <c r="BM35" s="10"/>
      <c r="BN35" s="11"/>
    </row>
    <row r="36" spans="2:66" ht="12.75">
      <c r="B36" s="8" t="s">
        <v>33</v>
      </c>
      <c r="C36" s="34">
        <f>PRODUCT(C35:$L35)</f>
        <v>2.062166056902746</v>
      </c>
      <c r="D36" s="34">
        <f>PRODUCT(D35:$L35)</f>
        <v>1.4195428224394595</v>
      </c>
      <c r="E36" s="34">
        <f>PRODUCT(E35:$L35)</f>
        <v>1.271338761004122</v>
      </c>
      <c r="F36" s="34">
        <f>PRODUCT(F35:$L35)</f>
        <v>1.1746863190964327</v>
      </c>
      <c r="G36" s="34">
        <f>PRODUCT(G35:$L35)</f>
        <v>1.1099769404594586</v>
      </c>
      <c r="H36" s="34">
        <f>PRODUCT(H35:$L35)</f>
        <v>1.0646185988913273</v>
      </c>
      <c r="I36" s="34">
        <f>PRODUCT(I35:$L35)</f>
        <v>1.0416979708340859</v>
      </c>
      <c r="J36" s="34">
        <f>PRODUCT(J35:$L35)</f>
        <v>1.0128731273273655</v>
      </c>
      <c r="K36" s="34">
        <f>PRODUCT(K35:$L35)</f>
        <v>1</v>
      </c>
      <c r="L36" s="34">
        <f>L35</f>
        <v>1</v>
      </c>
      <c r="BE36" s="6">
        <f t="shared" si="27"/>
        <v>2001</v>
      </c>
      <c r="BF36" s="10">
        <f t="shared" si="28"/>
        <v>38950.3857712075</v>
      </c>
      <c r="BG36" s="10">
        <f t="shared" si="29"/>
        <v>42023.378892870955</v>
      </c>
      <c r="BH36" s="10">
        <f t="shared" si="30"/>
        <v>39394.096256714736</v>
      </c>
      <c r="BI36" s="10">
        <f t="shared" si="31"/>
        <v>41191.23387775569</v>
      </c>
      <c r="BK36" s="10"/>
      <c r="BL36" s="10"/>
      <c r="BM36" s="10"/>
      <c r="BN36" s="11"/>
    </row>
    <row r="37" spans="2:66" ht="12.75">
      <c r="B37" s="1" t="s">
        <v>34</v>
      </c>
      <c r="C37" s="35">
        <f aca="true" t="shared" si="33" ref="C37:L37">1-1/C36</f>
        <v>0.515072999745742</v>
      </c>
      <c r="D37" s="35">
        <f t="shared" si="33"/>
        <v>0.29554784526928357</v>
      </c>
      <c r="E37" s="35">
        <f t="shared" si="33"/>
        <v>0.21342758462725908</v>
      </c>
      <c r="F37" s="35">
        <f t="shared" si="33"/>
        <v>0.14870890743905252</v>
      </c>
      <c r="G37" s="35">
        <f t="shared" si="33"/>
        <v>0.09908038306988187</v>
      </c>
      <c r="H37" s="35">
        <f t="shared" si="33"/>
        <v>0.06069647755413987</v>
      </c>
      <c r="I37" s="35">
        <f t="shared" si="33"/>
        <v>0.04002884905372173</v>
      </c>
      <c r="J37" s="35">
        <f t="shared" si="33"/>
        <v>0.012709516108234897</v>
      </c>
      <c r="K37" s="35">
        <f t="shared" si="33"/>
        <v>0</v>
      </c>
      <c r="L37" s="35">
        <f t="shared" si="33"/>
        <v>0</v>
      </c>
      <c r="BE37" s="6">
        <f t="shared" si="27"/>
        <v>2002</v>
      </c>
      <c r="BF37" s="10">
        <f t="shared" si="28"/>
        <v>51419.18953543939</v>
      </c>
      <c r="BG37" s="10">
        <f t="shared" si="29"/>
        <v>58929.25029270796</v>
      </c>
      <c r="BH37" s="10">
        <f t="shared" si="30"/>
        <v>61064.45847772046</v>
      </c>
      <c r="BI37" s="10">
        <f t="shared" si="31"/>
        <v>67763.78009528595</v>
      </c>
      <c r="BK37" s="10"/>
      <c r="BL37" s="10"/>
      <c r="BM37" s="10"/>
      <c r="BN37" s="11"/>
    </row>
    <row r="39" spans="57:66" ht="12.75">
      <c r="BE39" s="23" t="s">
        <v>27</v>
      </c>
      <c r="BF39" s="10">
        <f>SUM(BF28:BF37)</f>
        <v>183329.65802027544</v>
      </c>
      <c r="BG39" s="10">
        <f>SUM(BG28:BG37)</f>
        <v>178238.8404740509</v>
      </c>
      <c r="BH39" s="10">
        <f>SUM(BH28:BH37)</f>
        <v>190784.93686892968</v>
      </c>
      <c r="BI39" s="10">
        <f>SUM(BI28:BI37)</f>
        <v>187150.4347767842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B:</v>
      </c>
      <c r="D43" s="8" t="s">
        <v>35</v>
      </c>
    </row>
    <row r="44" spans="2:12" ht="12.75">
      <c r="B44" s="12" t="s">
        <v>22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5200.51336340139</v>
      </c>
      <c r="D45" s="14">
        <v>11280.8508400223</v>
      </c>
      <c r="E45" s="14">
        <v>15474.4183251182</v>
      </c>
      <c r="F45" s="14">
        <v>17947.4506734466</v>
      </c>
      <c r="G45" s="14">
        <v>19932.2243763962</v>
      </c>
      <c r="H45" s="14">
        <v>20755.6506252273</v>
      </c>
      <c r="I45" s="14">
        <v>21863.946433558</v>
      </c>
      <c r="J45" s="14">
        <v>23021.711583671</v>
      </c>
      <c r="K45" s="14">
        <v>24280.9535057214</v>
      </c>
      <c r="L45" s="14">
        <v>24872.3344089321</v>
      </c>
    </row>
    <row r="46" spans="2:12" ht="12.75">
      <c r="B46" s="6">
        <f t="shared" si="34"/>
        <v>1994</v>
      </c>
      <c r="C46" s="14">
        <v>4582.48282478226</v>
      </c>
      <c r="D46" s="14">
        <v>10972.550352346</v>
      </c>
      <c r="E46" s="14">
        <v>14490.5276795019</v>
      </c>
      <c r="F46" s="14">
        <v>16659.741202849</v>
      </c>
      <c r="G46" s="14">
        <v>18759.2124477351</v>
      </c>
      <c r="H46" s="14">
        <v>20149.2901141305</v>
      </c>
      <c r="I46" s="14">
        <v>20988.4037806835</v>
      </c>
      <c r="J46" s="14">
        <v>22267.9296539097</v>
      </c>
      <c r="K46" s="14">
        <v>23598.0371175816</v>
      </c>
      <c r="L46" s="14"/>
    </row>
    <row r="47" spans="2:12" ht="12.75">
      <c r="B47" s="6">
        <f t="shared" si="34"/>
        <v>1995</v>
      </c>
      <c r="C47" s="14">
        <v>6805.12929421627</v>
      </c>
      <c r="D47" s="14">
        <v>13205.6344921395</v>
      </c>
      <c r="E47" s="14">
        <v>17021.4341032654</v>
      </c>
      <c r="F47" s="14">
        <v>20159.3763861682</v>
      </c>
      <c r="G47" s="14">
        <v>22384.8304367675</v>
      </c>
      <c r="H47" s="14">
        <v>23611.9470353016</v>
      </c>
      <c r="I47" s="14">
        <v>24958.869735466</v>
      </c>
      <c r="J47" s="14">
        <v>26982.7072811182</v>
      </c>
      <c r="K47" s="14"/>
      <c r="L47" s="14"/>
    </row>
    <row r="48" spans="2:12" ht="12.75">
      <c r="B48" s="6">
        <f t="shared" si="34"/>
        <v>1996</v>
      </c>
      <c r="C48" s="14">
        <v>7264.37889880645</v>
      </c>
      <c r="D48" s="14">
        <v>17023.0840721045</v>
      </c>
      <c r="E48" s="14">
        <v>20842.7988390399</v>
      </c>
      <c r="F48" s="14">
        <v>21935.7883647541</v>
      </c>
      <c r="G48" s="14">
        <v>22864.8907034147</v>
      </c>
      <c r="H48" s="14">
        <v>24181.6466186302</v>
      </c>
      <c r="I48" s="14">
        <v>25193.7499528065</v>
      </c>
      <c r="J48" s="14"/>
      <c r="K48" s="14"/>
      <c r="L48" s="14"/>
    </row>
    <row r="49" spans="2:12" ht="12.75">
      <c r="B49" s="6">
        <f t="shared" si="34"/>
        <v>1997</v>
      </c>
      <c r="C49" s="14">
        <v>8718.7701986758</v>
      </c>
      <c r="D49" s="14">
        <v>18814.953174238686</v>
      </c>
      <c r="E49" s="14">
        <v>25504.117760532474</v>
      </c>
      <c r="F49" s="14">
        <v>29622.242765134222</v>
      </c>
      <c r="G49" s="14">
        <v>32187.036003373996</v>
      </c>
      <c r="H49" s="14">
        <v>34363.4405290996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11496.3942307692</v>
      </c>
      <c r="D50" s="14">
        <v>24875.7940305827</v>
      </c>
      <c r="E50" s="14">
        <v>32350.400393856045</v>
      </c>
      <c r="F50" s="14">
        <v>37659.109592074085</v>
      </c>
      <c r="G50" s="14">
        <v>41112.07908410506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14630.769393420014</v>
      </c>
      <c r="D51" s="14">
        <v>32462.255212225085</v>
      </c>
      <c r="E51" s="14">
        <v>43608.39993255248</v>
      </c>
      <c r="F51" s="14">
        <v>51060.01404582643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16978.19456110106</v>
      </c>
      <c r="D52" s="14">
        <v>38021.197624632594</v>
      </c>
      <c r="E52" s="14">
        <v>51340.9056529787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16114.726587332905</v>
      </c>
      <c r="D53" s="14">
        <v>37346.4589845451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15884.9472658251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36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1.3717421269518009</v>
      </c>
      <c r="E58" s="25">
        <f t="shared" si="37"/>
        <v>1.1598142363977686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1.0546980148488858</v>
      </c>
      <c r="K58" s="25">
        <f t="shared" si="37"/>
        <v>1.0243557528773057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2.394455314268934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1.0741010674231815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1.0597319770784512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1.1103930006548335</v>
      </c>
      <c r="G60" s="25">
        <f t="shared" si="39"/>
        <v>1.0548191152039526</v>
      </c>
      <c r="H60" s="25">
        <f t="shared" si="39"/>
        <v>1.057044118308018</v>
      </c>
      <c r="I60" s="25">
        <f t="shared" si="39"/>
        <v>1.0810869068632691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1.2243844153477874</v>
      </c>
      <c r="E61" s="25">
        <f>IF(OR(E48=0,F48=""),"",F48/E48)</f>
        <v>1.0524396715697777</v>
      </c>
      <c r="F61" s="25">
        <f>IF(OR(F48=0,G48=""),"",G48/F48)</f>
        <v>1.042355548075649</v>
      </c>
      <c r="G61" s="25">
        <f>IF(OR(G48=0,H48=""),"",H48/G48)</f>
        <v>1.0575885505990565</v>
      </c>
      <c r="H61" s="25">
        <f>IF(OR(H48=0,I48=""),"",I48/H48)</f>
        <v>1.041854194221685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1.3555238497990285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1.3004770964932393</v>
      </c>
      <c r="E63" s="25">
        <f t="shared" si="41"/>
        <v>1.1641002625496488</v>
      </c>
      <c r="F63" s="25">
        <f t="shared" si="41"/>
        <v>1.0916901522482545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1.3433570664594436</v>
      </c>
      <c r="E64" s="25">
        <f t="shared" si="41"/>
        <v>1.17087565984533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1.3503232107480154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2.3175359992704774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30</v>
      </c>
      <c r="C68" s="28">
        <f aca="true" t="shared" si="42" ref="C68:K68">AVERAGE(C58:C66)</f>
        <v>2.2161144313106647</v>
      </c>
      <c r="D68" s="28">
        <f t="shared" si="42"/>
        <v>1.3194220433159338</v>
      </c>
      <c r="E68" s="28">
        <f t="shared" si="42"/>
        <v>1.1489642832846758</v>
      </c>
      <c r="F68" s="28">
        <f t="shared" si="42"/>
        <v>1.0946051259376397</v>
      </c>
      <c r="G68" s="28">
        <f t="shared" si="42"/>
        <v>1.0590874933335523</v>
      </c>
      <c r="H68" s="28">
        <f t="shared" si="42"/>
        <v>1.0484851107224569</v>
      </c>
      <c r="I68" s="28">
        <f t="shared" si="42"/>
        <v>1.0650011796138383</v>
      </c>
      <c r="J68" s="28">
        <f t="shared" si="42"/>
        <v>1.0572149959636685</v>
      </c>
      <c r="K68" s="28">
        <f t="shared" si="42"/>
        <v>1.0243557528773057</v>
      </c>
    </row>
    <row r="69" spans="2:9" ht="12.75">
      <c r="B69" s="8" t="s">
        <v>31</v>
      </c>
      <c r="C69" s="28">
        <f>AVERAGE(C64:C66)</f>
        <v>2.2585718584627408</v>
      </c>
      <c r="D69" s="28">
        <f>AVERAGE(D63:D65)</f>
        <v>1.331385791233566</v>
      </c>
      <c r="E69" s="28">
        <f>AVERAGE(E62:E64)</f>
        <v>1.1654816488222115</v>
      </c>
      <c r="F69" s="28">
        <f>AVERAGE(F61:F63)</f>
        <v>1.0735430193078794</v>
      </c>
      <c r="G69" s="28">
        <f>AVERAGE(G60:G62)</f>
        <v>1.0600083639406341</v>
      </c>
      <c r="H69" s="28">
        <f>AVERAGE(H59:H61)</f>
        <v>1.0468477126071054</v>
      </c>
      <c r="I69" s="28">
        <f>AVERAGE(I58:I60)</f>
        <v>1.0650011796138383</v>
      </c>
    </row>
    <row r="70" spans="2:8" ht="12.75">
      <c r="B70" s="8" t="s">
        <v>32</v>
      </c>
      <c r="C70" s="28">
        <f>(SUM(C58:C66)-MIN(C58:C66)-MAX(C58:C66))/(COUNT(C58:C66)-2)</f>
        <v>2.230004751561865</v>
      </c>
      <c r="D70" s="28">
        <f>(SUM(D58:D65)-MIN(D58:D65)-MAX(D58:D65))/(COUNT(D58:D65)-2)</f>
        <v>1.3265416340379803</v>
      </c>
      <c r="E70" s="28">
        <f>(SUM(E58:E64)-MIN(E58:E64)-MAX(E58:E64))/(COUNT(E58:E64)-2)</f>
        <v>1.1611915816439402</v>
      </c>
      <c r="F70" s="28">
        <f>(SUM(F58:F63)-MIN(F58:F63)-MAX(F58:F63))/(COUNT(F58:F63)-2)</f>
        <v>1.09981364194354</v>
      </c>
      <c r="G70" s="28">
        <f>(SUM(G58:G62)-MIN(G58:G62)-MAX(G58:G62))/(COUNT(G58:G62)-2)</f>
        <v>1.0600083639406341</v>
      </c>
      <c r="H70" s="28">
        <f>(SUM(H58:H61)-MIN(H58:H61)-MAX(H58:H61))/(COUNT(H58:H61)-2)</f>
        <v>1.047625749645098</v>
      </c>
    </row>
    <row r="71" spans="2:12" ht="13.5" thickBot="1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3.5" thickBot="1">
      <c r="B72" s="30" t="s">
        <v>7</v>
      </c>
      <c r="C72" s="31">
        <f>Selections!C3</f>
        <v>2.2161144313106647</v>
      </c>
      <c r="D72" s="31">
        <f>Selections!D3</f>
        <v>1.3194220433159338</v>
      </c>
      <c r="E72" s="31">
        <f>Selections!E3</f>
        <v>1.1489642832846758</v>
      </c>
      <c r="F72" s="31">
        <f>Selections!F3</f>
        <v>1.0946051259376397</v>
      </c>
      <c r="G72" s="31">
        <f>Selections!G3</f>
        <v>1.0590874933335523</v>
      </c>
      <c r="H72" s="31">
        <f>Selections!H3</f>
        <v>1.0484851107224569</v>
      </c>
      <c r="I72" s="31">
        <f>Selections!I3</f>
        <v>1.0650011796138383</v>
      </c>
      <c r="J72" s="31">
        <f>Selections!J3</f>
        <v>1.0572149959636685</v>
      </c>
      <c r="K72" s="32">
        <f>Selections!K3</f>
        <v>1.0243557528773057</v>
      </c>
      <c r="L72" s="33">
        <f>Selections!L3</f>
        <v>1</v>
      </c>
    </row>
    <row r="73" spans="2:12" ht="12.75">
      <c r="B73" s="8" t="s">
        <v>33</v>
      </c>
      <c r="C73" s="34">
        <f>PRODUCT(C72:$L72)</f>
        <v>4.709754228740088</v>
      </c>
      <c r="D73" s="34">
        <f>PRODUCT(D72:$L72)</f>
        <v>2.1252306118301947</v>
      </c>
      <c r="E73" s="34">
        <f>PRODUCT(E72:$L72)</f>
        <v>1.6107284417419052</v>
      </c>
      <c r="F73" s="34">
        <f>PRODUCT(F72:$L72)</f>
        <v>1.4018960077132523</v>
      </c>
      <c r="G73" s="34">
        <f>PRODUCT(G72:$L72)</f>
        <v>1.2807321786588448</v>
      </c>
      <c r="H73" s="34">
        <f>PRODUCT(H72:$L72)</f>
        <v>1.2092789186166764</v>
      </c>
      <c r="I73" s="34">
        <f>PRODUCT(I72:$L72)</f>
        <v>1.1533582177275028</v>
      </c>
      <c r="J73" s="34">
        <f>PRODUCT(J72:$L72)</f>
        <v>1.0829642631435414</v>
      </c>
      <c r="K73" s="34">
        <f>PRODUCT(K72:$L72)</f>
        <v>1.0243557528773057</v>
      </c>
      <c r="L73" s="34">
        <f>L72</f>
        <v>1</v>
      </c>
    </row>
    <row r="74" spans="2:12" ht="12.75">
      <c r="B74" s="1" t="s">
        <v>37</v>
      </c>
      <c r="C74" s="35">
        <f aca="true" t="shared" si="43" ref="C74:L74">1-1/C73</f>
        <v>0.7876746956565691</v>
      </c>
      <c r="D74" s="35">
        <f t="shared" si="43"/>
        <v>0.5294628289120937</v>
      </c>
      <c r="E74" s="35">
        <f t="shared" si="43"/>
        <v>0.37916288426709555</v>
      </c>
      <c r="F74" s="35">
        <f t="shared" si="43"/>
        <v>0.2866803282854181</v>
      </c>
      <c r="G74" s="35">
        <f t="shared" si="43"/>
        <v>0.2191966309090645</v>
      </c>
      <c r="H74" s="35">
        <f t="shared" si="43"/>
        <v>0.17306091704308846</v>
      </c>
      <c r="I74" s="35">
        <f t="shared" si="43"/>
        <v>0.13296668404519563</v>
      </c>
      <c r="J74" s="35">
        <f t="shared" si="43"/>
        <v>0.0766084957436356</v>
      </c>
      <c r="K74" s="35">
        <f t="shared" si="43"/>
        <v>0.023776654554721888</v>
      </c>
      <c r="L74" s="35">
        <f t="shared" si="43"/>
        <v>0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workbookViewId="0" topLeftCell="AU1">
      <selection activeCell="A1" sqref="A1"/>
    </sheetView>
  </sheetViews>
  <sheetFormatPr defaultColWidth="8.88671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1" t="s">
        <v>16</v>
      </c>
      <c r="D6" s="8" t="s">
        <v>17</v>
      </c>
      <c r="P6" s="2"/>
      <c r="R6" s="6" t="str">
        <f aca="true" t="shared" si="1" ref="R6:R17">X6</f>
        <v>Accident</v>
      </c>
      <c r="S6" s="7" t="s">
        <v>18</v>
      </c>
      <c r="T6" s="7" t="s">
        <v>19</v>
      </c>
      <c r="U6" s="7" t="s">
        <v>11</v>
      </c>
      <c r="X6" s="6" t="str">
        <f>B56</f>
        <v>Accident</v>
      </c>
      <c r="Y6" s="7" t="s">
        <v>18</v>
      </c>
      <c r="Z6" s="7" t="s">
        <v>19</v>
      </c>
      <c r="AA6" s="7" t="s">
        <v>11</v>
      </c>
      <c r="AE6" s="6" t="str">
        <f>B19</f>
        <v>Accident</v>
      </c>
      <c r="AF6" s="6" t="s">
        <v>20</v>
      </c>
      <c r="AG6" s="6"/>
      <c r="AH6" s="6" t="s">
        <v>21</v>
      </c>
      <c r="AI6" s="6"/>
      <c r="AJ6" s="6" t="s">
        <v>13</v>
      </c>
      <c r="AK6" s="6" t="s">
        <v>8</v>
      </c>
      <c r="AL6" s="7" t="s">
        <v>18</v>
      </c>
      <c r="AM6" s="7" t="s">
        <v>11</v>
      </c>
      <c r="AO6" s="6" t="s">
        <v>12</v>
      </c>
      <c r="AP6" s="6" t="s">
        <v>8</v>
      </c>
      <c r="AQ6" s="7" t="s">
        <v>18</v>
      </c>
      <c r="AR6" s="7" t="s">
        <v>11</v>
      </c>
      <c r="BE6" s="6">
        <f t="shared" si="0"/>
        <v>1993</v>
      </c>
      <c r="BF6" s="10">
        <f aca="true" t="shared" si="2" ref="BF6:BF15">U8</f>
        <v>25413.059074319404</v>
      </c>
      <c r="BG6" s="10">
        <f aca="true" t="shared" si="3" ref="BG6:BG15">AA8</f>
        <v>24872.3344089321</v>
      </c>
      <c r="BH6" s="10">
        <f aca="true" t="shared" si="4" ref="BH6:BH15">AM8</f>
        <v>25413.059074319404</v>
      </c>
      <c r="BI6" s="10">
        <f aca="true" t="shared" si="5" ref="BI6:BI15">AR8</f>
        <v>24872.3344089321</v>
      </c>
      <c r="BK6" s="10">
        <f aca="true" t="shared" si="6" ref="BK6:BK15">AVERAGE(BF6:BI6)</f>
        <v>25142.696741625754</v>
      </c>
      <c r="BL6" s="10">
        <f aca="true" t="shared" si="7" ref="BL6:BL15">BK6-AQ8</f>
        <v>270.362332693654</v>
      </c>
      <c r="BM6" s="10">
        <f aca="true" t="shared" si="8" ref="BM6:BM15">BK6-AL8</f>
        <v>-270.3623326936504</v>
      </c>
      <c r="BN6" s="11">
        <f aca="true" t="shared" si="9" ref="BN6:BN15">BK6/AF8</f>
        <v>0.5240813248127298</v>
      </c>
    </row>
    <row r="7" spans="2:66" ht="13.5" thickBot="1">
      <c r="B7" s="12" t="s">
        <v>22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B_Selection 1'!S7</f>
        <v>at 12/31/02</v>
      </c>
      <c r="T7" s="12" t="s">
        <v>9</v>
      </c>
      <c r="U7" s="12" t="s">
        <v>18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18</v>
      </c>
      <c r="AE7" s="9" t="str">
        <f>B20</f>
        <v>Year</v>
      </c>
      <c r="AF7" s="9" t="s">
        <v>23</v>
      </c>
      <c r="AG7" s="13" t="s">
        <v>24</v>
      </c>
      <c r="AH7" s="9" t="s">
        <v>25</v>
      </c>
      <c r="AI7" s="13"/>
      <c r="AJ7" s="9" t="s">
        <v>26</v>
      </c>
      <c r="AK7" s="9" t="s">
        <v>13</v>
      </c>
      <c r="AL7" s="12" t="str">
        <f>S7</f>
        <v>at 12/31/02</v>
      </c>
      <c r="AM7" s="12" t="s">
        <v>18</v>
      </c>
      <c r="AO7" s="9" t="s">
        <v>26</v>
      </c>
      <c r="AP7" s="9" t="s">
        <v>12</v>
      </c>
      <c r="AQ7" s="12" t="str">
        <f>S7</f>
        <v>at 12/31/02</v>
      </c>
      <c r="AR7" s="12" t="s">
        <v>18</v>
      </c>
      <c r="BE7" s="6">
        <f t="shared" si="0"/>
        <v>1994</v>
      </c>
      <c r="BF7" s="10">
        <f t="shared" si="2"/>
        <v>24895.744889053633</v>
      </c>
      <c r="BG7" s="10">
        <f t="shared" si="3"/>
        <v>24172.785078006906</v>
      </c>
      <c r="BH7" s="10">
        <f t="shared" si="4"/>
        <v>24895.744889053633</v>
      </c>
      <c r="BI7" s="10">
        <f t="shared" si="5"/>
        <v>24522.123787187305</v>
      </c>
      <c r="BK7" s="10">
        <f t="shared" si="6"/>
        <v>24621.59966082537</v>
      </c>
      <c r="BL7" s="10">
        <f t="shared" si="7"/>
        <v>1023.56254324377</v>
      </c>
      <c r="BM7" s="10">
        <f t="shared" si="8"/>
        <v>-274.14522822826257</v>
      </c>
      <c r="BN7" s="11">
        <f t="shared" si="9"/>
        <v>0.5194791970923159</v>
      </c>
    </row>
    <row r="8" spans="2:66" ht="12.75">
      <c r="B8" s="6">
        <f aca="true" t="shared" si="10" ref="B8:B16">B9-1</f>
        <v>1993</v>
      </c>
      <c r="C8" s="14">
        <v>13685.662458437237</v>
      </c>
      <c r="D8" s="14">
        <v>18863.935267625206</v>
      </c>
      <c r="E8" s="14">
        <v>19928.681468529194</v>
      </c>
      <c r="F8" s="14">
        <v>22138.20508624272</v>
      </c>
      <c r="G8" s="14">
        <v>22739.510182876136</v>
      </c>
      <c r="H8" s="14">
        <v>24410.916367122554</v>
      </c>
      <c r="I8" s="14">
        <v>25090.986979166664</v>
      </c>
      <c r="J8" s="14">
        <v>25299.43811451189</v>
      </c>
      <c r="K8" s="14">
        <v>25413.059074319404</v>
      </c>
      <c r="L8" s="14">
        <v>25413.059074319404</v>
      </c>
      <c r="P8" s="2"/>
      <c r="R8" s="6">
        <f t="shared" si="1"/>
        <v>1993</v>
      </c>
      <c r="S8" s="15">
        <f>L8</f>
        <v>25413.059074319404</v>
      </c>
      <c r="T8" s="16">
        <f>L36</f>
        <v>1</v>
      </c>
      <c r="U8" s="15">
        <f aca="true" t="shared" si="11" ref="U8:U17">T8*S8</f>
        <v>25413.059074319404</v>
      </c>
      <c r="X8" s="6">
        <f aca="true" t="shared" si="12" ref="X8:X17">B45</f>
        <v>1993</v>
      </c>
      <c r="Y8" s="15">
        <f>L45</f>
        <v>24872.3344089321</v>
      </c>
      <c r="Z8" s="16">
        <f>L73</f>
        <v>1</v>
      </c>
      <c r="AA8" s="15">
        <f aca="true" t="shared" si="13" ref="AA8:AA17">Z8*Y8</f>
        <v>24872.3344089321</v>
      </c>
      <c r="AE8" s="6">
        <f aca="true" t="shared" si="14" ref="AE8:AE17">B8</f>
        <v>1993</v>
      </c>
      <c r="AF8" s="17">
        <v>47974.8</v>
      </c>
      <c r="AG8" s="18">
        <f>Selections!L14</f>
        <v>0.82</v>
      </c>
      <c r="AH8" s="17">
        <f aca="true" t="shared" si="15" ref="AH8:AH17">AF8*AG8</f>
        <v>39339.336</v>
      </c>
      <c r="AI8" s="17"/>
      <c r="AJ8" s="16">
        <f>L37</f>
        <v>0</v>
      </c>
      <c r="AK8" s="19">
        <f aca="true" t="shared" si="16" ref="AK8:AK17">AH8*AJ8</f>
        <v>0</v>
      </c>
      <c r="AL8" s="17">
        <f>L8</f>
        <v>25413.059074319404</v>
      </c>
      <c r="AM8" s="17">
        <f aca="true" t="shared" si="17" ref="AM8:AM17">AK8+AL8</f>
        <v>25413.059074319404</v>
      </c>
      <c r="AO8" s="16">
        <f>L74</f>
        <v>0</v>
      </c>
      <c r="AP8" s="19">
        <f aca="true" t="shared" si="18" ref="AP8:AP17">AO8*AH8</f>
        <v>0</v>
      </c>
      <c r="AQ8" s="17">
        <f>L45</f>
        <v>24872.3344089321</v>
      </c>
      <c r="AR8" s="17">
        <f aca="true" t="shared" si="19" ref="AR8:AR17">AP8+AQ8</f>
        <v>24872.3344089321</v>
      </c>
      <c r="BE8" s="6">
        <f t="shared" si="0"/>
        <v>1995</v>
      </c>
      <c r="BF8" s="10">
        <f t="shared" si="2"/>
        <v>30506.650389975453</v>
      </c>
      <c r="BG8" s="10">
        <f t="shared" si="3"/>
        <v>29221.30770831404</v>
      </c>
      <c r="BH8" s="10">
        <f t="shared" si="4"/>
        <v>30604.671282471234</v>
      </c>
      <c r="BI8" s="10">
        <f t="shared" si="5"/>
        <v>29910.611363585987</v>
      </c>
      <c r="BK8" s="10">
        <f t="shared" si="6"/>
        <v>30060.81018608668</v>
      </c>
      <c r="BL8" s="10">
        <f t="shared" si="7"/>
        <v>3078.1029049684803</v>
      </c>
      <c r="BM8" s="10">
        <f t="shared" si="8"/>
        <v>-58.115439349086955</v>
      </c>
      <c r="BN8" s="11">
        <f t="shared" si="9"/>
        <v>0.6449627361921766</v>
      </c>
    </row>
    <row r="9" spans="2:66" ht="12.75">
      <c r="B9" s="6">
        <f t="shared" si="10"/>
        <v>1994</v>
      </c>
      <c r="C9" s="14">
        <v>14105.013768670635</v>
      </c>
      <c r="D9" s="14">
        <v>17116.73688214823</v>
      </c>
      <c r="E9" s="14">
        <v>19846.518260076675</v>
      </c>
      <c r="F9" s="14">
        <v>20959.65075695686</v>
      </c>
      <c r="G9" s="14">
        <v>23108.856249597957</v>
      </c>
      <c r="H9" s="14">
        <v>23715.614072209213</v>
      </c>
      <c r="I9" s="14">
        <v>23275.323065072236</v>
      </c>
      <c r="J9" s="14">
        <v>24377.594059569143</v>
      </c>
      <c r="K9" s="14">
        <v>24895.744889053633</v>
      </c>
      <c r="L9" s="14"/>
      <c r="P9" s="2"/>
      <c r="R9" s="6">
        <f t="shared" si="1"/>
        <v>1994</v>
      </c>
      <c r="S9" s="15">
        <f>K9</f>
        <v>24895.744889053633</v>
      </c>
      <c r="T9" s="16">
        <f>K36</f>
        <v>1</v>
      </c>
      <c r="U9" s="15">
        <f t="shared" si="11"/>
        <v>24895.744889053633</v>
      </c>
      <c r="X9" s="6">
        <f t="shared" si="12"/>
        <v>1994</v>
      </c>
      <c r="Y9" s="15">
        <f>K46</f>
        <v>23598.0371175816</v>
      </c>
      <c r="Z9" s="16">
        <f>K73</f>
        <v>1.0243557528773057</v>
      </c>
      <c r="AA9" s="15">
        <f t="shared" si="13"/>
        <v>24172.785078006906</v>
      </c>
      <c r="AE9" s="6">
        <f t="shared" si="14"/>
        <v>1994</v>
      </c>
      <c r="AF9" s="17">
        <v>47396.7</v>
      </c>
      <c r="AG9" s="20">
        <f>Selections!K14</f>
        <v>0.82</v>
      </c>
      <c r="AH9" s="17">
        <f t="shared" si="15"/>
        <v>38865.293999999994</v>
      </c>
      <c r="AI9" s="17"/>
      <c r="AJ9" s="16">
        <f>K37</f>
        <v>0</v>
      </c>
      <c r="AK9" s="19">
        <f t="shared" si="16"/>
        <v>0</v>
      </c>
      <c r="AL9" s="17">
        <f>K9</f>
        <v>24895.744889053633</v>
      </c>
      <c r="AM9" s="17">
        <f t="shared" si="17"/>
        <v>24895.744889053633</v>
      </c>
      <c r="AO9" s="16">
        <f>K74</f>
        <v>0.023776654554721888</v>
      </c>
      <c r="AP9" s="19">
        <f t="shared" si="18"/>
        <v>924.0866696057051</v>
      </c>
      <c r="AQ9" s="17">
        <f>K46</f>
        <v>23598.0371175816</v>
      </c>
      <c r="AR9" s="17">
        <f t="shared" si="19"/>
        <v>24522.123787187305</v>
      </c>
      <c r="BE9" s="6">
        <f t="shared" si="0"/>
        <v>1996</v>
      </c>
      <c r="BF9" s="10">
        <f t="shared" si="2"/>
        <v>30084.28241466552</v>
      </c>
      <c r="BG9" s="10">
        <f t="shared" si="3"/>
        <v>29057.41854344126</v>
      </c>
      <c r="BH9" s="10">
        <f t="shared" si="4"/>
        <v>30540.893961011378</v>
      </c>
      <c r="BI9" s="10">
        <f t="shared" si="5"/>
        <v>30710.71638106502</v>
      </c>
      <c r="BK9" s="10">
        <f t="shared" si="6"/>
        <v>30098.327825045795</v>
      </c>
      <c r="BL9" s="10">
        <f t="shared" si="7"/>
        <v>4904.577872239297</v>
      </c>
      <c r="BM9" s="10">
        <f t="shared" si="8"/>
        <v>1218.2846100464594</v>
      </c>
      <c r="BN9" s="11">
        <f t="shared" si="9"/>
        <v>0.5948380176968371</v>
      </c>
    </row>
    <row r="10" spans="2:66" ht="12.75">
      <c r="B10" s="6">
        <f t="shared" si="10"/>
        <v>1995</v>
      </c>
      <c r="C10" s="14">
        <v>15669.75089084133</v>
      </c>
      <c r="D10" s="14">
        <v>20178.290337079583</v>
      </c>
      <c r="E10" s="14">
        <v>23303.671335577208</v>
      </c>
      <c r="F10" s="14">
        <v>25687.27667398486</v>
      </c>
      <c r="G10" s="14">
        <v>26889.52484436734</v>
      </c>
      <c r="H10" s="14">
        <v>27916.810870007303</v>
      </c>
      <c r="I10" s="14">
        <v>29249.91795793353</v>
      </c>
      <c r="J10" s="14">
        <v>30118.925625435768</v>
      </c>
      <c r="K10" s="14"/>
      <c r="L10" s="14"/>
      <c r="P10" s="2"/>
      <c r="R10" s="6">
        <f t="shared" si="1"/>
        <v>1995</v>
      </c>
      <c r="S10" s="15">
        <f>J10</f>
        <v>30118.925625435768</v>
      </c>
      <c r="T10" s="16">
        <f>J36</f>
        <v>1.0128731273273655</v>
      </c>
      <c r="U10" s="15">
        <f t="shared" si="11"/>
        <v>30506.650389975453</v>
      </c>
      <c r="X10" s="6">
        <f t="shared" si="12"/>
        <v>1995</v>
      </c>
      <c r="Y10" s="15">
        <f>J47</f>
        <v>26982.7072811182</v>
      </c>
      <c r="Z10" s="16">
        <f>J73</f>
        <v>1.0829642631435414</v>
      </c>
      <c r="AA10" s="15">
        <f t="shared" si="13"/>
        <v>29221.30770831404</v>
      </c>
      <c r="AE10" s="6">
        <f t="shared" si="14"/>
        <v>1995</v>
      </c>
      <c r="AF10" s="17">
        <v>46608.6</v>
      </c>
      <c r="AG10" s="20">
        <f>Selections!J14</f>
        <v>0.82</v>
      </c>
      <c r="AH10" s="17">
        <f t="shared" si="15"/>
        <v>38219.051999999996</v>
      </c>
      <c r="AI10" s="17"/>
      <c r="AJ10" s="16">
        <f>J37</f>
        <v>0.012709516108234897</v>
      </c>
      <c r="AK10" s="19">
        <f t="shared" si="16"/>
        <v>485.7456570354671</v>
      </c>
      <c r="AL10" s="17">
        <f>J10</f>
        <v>30118.925625435768</v>
      </c>
      <c r="AM10" s="17">
        <f t="shared" si="17"/>
        <v>30604.671282471234</v>
      </c>
      <c r="AO10" s="16">
        <f>J74</f>
        <v>0.0766084957436356</v>
      </c>
      <c r="AP10" s="19">
        <f t="shared" si="18"/>
        <v>2927.9040824677872</v>
      </c>
      <c r="AQ10" s="17">
        <f>J47</f>
        <v>26982.7072811182</v>
      </c>
      <c r="AR10" s="17">
        <f t="shared" si="19"/>
        <v>29910.611363585987</v>
      </c>
      <c r="BE10" s="6">
        <f t="shared" si="0"/>
        <v>1997</v>
      </c>
      <c r="BF10" s="10">
        <f t="shared" si="2"/>
        <v>43413.243106658825</v>
      </c>
      <c r="BG10" s="10">
        <f t="shared" si="3"/>
        <v>41554.984202978034</v>
      </c>
      <c r="BH10" s="10">
        <f t="shared" si="4"/>
        <v>43995.28741945462</v>
      </c>
      <c r="BI10" s="10">
        <f t="shared" si="5"/>
        <v>43536.13085890996</v>
      </c>
      <c r="BK10" s="10">
        <f t="shared" si="6"/>
        <v>43124.91139700036</v>
      </c>
      <c r="BL10" s="10">
        <f t="shared" si="7"/>
        <v>8761.47086790076</v>
      </c>
      <c r="BM10" s="10">
        <f t="shared" si="8"/>
        <v>2346.699226117271</v>
      </c>
      <c r="BN10" s="11">
        <f t="shared" si="9"/>
        <v>0.6671820246018615</v>
      </c>
    </row>
    <row r="11" spans="2:66" ht="12.75">
      <c r="B11" s="6">
        <f t="shared" si="10"/>
        <v>1996</v>
      </c>
      <c r="C11" s="14">
        <v>15894.870933790187</v>
      </c>
      <c r="D11" s="14">
        <v>25133.716088353354</v>
      </c>
      <c r="E11" s="14">
        <v>24200.55572572918</v>
      </c>
      <c r="F11" s="14">
        <v>25873.08051834491</v>
      </c>
      <c r="G11" s="14">
        <v>27031.63214002044</v>
      </c>
      <c r="H11" s="14">
        <v>28012.607889684743</v>
      </c>
      <c r="I11" s="14">
        <v>28880.043214999336</v>
      </c>
      <c r="J11" s="14"/>
      <c r="K11" s="14"/>
      <c r="L11" s="14"/>
      <c r="P11" s="2"/>
      <c r="R11" s="6">
        <f t="shared" si="1"/>
        <v>1996</v>
      </c>
      <c r="S11" s="15">
        <f>I11</f>
        <v>28880.043214999336</v>
      </c>
      <c r="T11" s="16">
        <f>I36</f>
        <v>1.0416979708340859</v>
      </c>
      <c r="U11" s="15">
        <f t="shared" si="11"/>
        <v>30084.28241466552</v>
      </c>
      <c r="X11" s="6">
        <f t="shared" si="12"/>
        <v>1996</v>
      </c>
      <c r="Y11" s="15">
        <f>I48</f>
        <v>25193.7499528065</v>
      </c>
      <c r="Z11" s="16">
        <f>I73</f>
        <v>1.1533582177275028</v>
      </c>
      <c r="AA11" s="15">
        <f t="shared" si="13"/>
        <v>29057.41854344126</v>
      </c>
      <c r="AE11" s="6">
        <f t="shared" si="14"/>
        <v>1996</v>
      </c>
      <c r="AF11" s="17">
        <v>50599.2</v>
      </c>
      <c r="AG11" s="20">
        <f>Selections!I14</f>
        <v>0.82</v>
      </c>
      <c r="AH11" s="17">
        <f t="shared" si="15"/>
        <v>41491.344</v>
      </c>
      <c r="AI11" s="17"/>
      <c r="AJ11" s="16">
        <f>I37</f>
        <v>0.04002884905372173</v>
      </c>
      <c r="AK11" s="19">
        <f t="shared" si="16"/>
        <v>1660.8507460120425</v>
      </c>
      <c r="AL11" s="17">
        <f>I11</f>
        <v>28880.043214999336</v>
      </c>
      <c r="AM11" s="17">
        <f t="shared" si="17"/>
        <v>30540.893961011378</v>
      </c>
      <c r="AO11" s="16">
        <f>I74</f>
        <v>0.13296668404519563</v>
      </c>
      <c r="AP11" s="19">
        <f t="shared" si="18"/>
        <v>5516.966428258523</v>
      </c>
      <c r="AQ11" s="17">
        <f>I48</f>
        <v>25193.7499528065</v>
      </c>
      <c r="AR11" s="17">
        <f t="shared" si="19"/>
        <v>30710.71638106502</v>
      </c>
      <c r="BE11" s="6">
        <f t="shared" si="0"/>
        <v>1998</v>
      </c>
      <c r="BF11" s="10">
        <f t="shared" si="2"/>
        <v>54936.65086299994</v>
      </c>
      <c r="BG11" s="10">
        <f t="shared" si="3"/>
        <v>52653.5626145806</v>
      </c>
      <c r="BH11" s="10">
        <f t="shared" si="4"/>
        <v>55140.90994121129</v>
      </c>
      <c r="BI11" s="10">
        <f t="shared" si="5"/>
        <v>53605.8924919861</v>
      </c>
      <c r="BK11" s="10">
        <f t="shared" si="6"/>
        <v>54084.25397769448</v>
      </c>
      <c r="BL11" s="10">
        <f t="shared" si="7"/>
        <v>12972.174893589421</v>
      </c>
      <c r="BM11" s="10">
        <f t="shared" si="8"/>
        <v>4590.747526776933</v>
      </c>
      <c r="BN11" s="11">
        <f t="shared" si="9"/>
        <v>0.7780787509379151</v>
      </c>
    </row>
    <row r="12" spans="2:66" ht="12.75">
      <c r="B12" s="6">
        <f t="shared" si="10"/>
        <v>1997</v>
      </c>
      <c r="C12" s="14">
        <v>16550.20750540245</v>
      </c>
      <c r="D12" s="14">
        <v>29928.09051060058</v>
      </c>
      <c r="E12" s="14">
        <v>35018.86042419819</v>
      </c>
      <c r="F12" s="14">
        <v>36735.26637140327</v>
      </c>
      <c r="G12" s="14">
        <v>39256.112121782455</v>
      </c>
      <c r="H12" s="14">
        <v>40778.21217088309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40778.21217088309</v>
      </c>
      <c r="T12" s="16">
        <f>H36</f>
        <v>1.0646185988913273</v>
      </c>
      <c r="U12" s="15">
        <f t="shared" si="11"/>
        <v>43413.243106658825</v>
      </c>
      <c r="X12" s="6">
        <f t="shared" si="12"/>
        <v>1997</v>
      </c>
      <c r="Y12" s="15">
        <f>H49</f>
        <v>34363.4405290996</v>
      </c>
      <c r="Z12" s="16">
        <f>H73</f>
        <v>1.2092789186166764</v>
      </c>
      <c r="AA12" s="15">
        <f t="shared" si="13"/>
        <v>41554.984202978034</v>
      </c>
      <c r="AE12" s="6">
        <f t="shared" si="14"/>
        <v>1997</v>
      </c>
      <c r="AF12" s="17">
        <v>64637.4</v>
      </c>
      <c r="AG12" s="20">
        <f>Selections!H14</f>
        <v>0.82</v>
      </c>
      <c r="AH12" s="17">
        <f t="shared" si="15"/>
        <v>53002.668</v>
      </c>
      <c r="AI12" s="17"/>
      <c r="AJ12" s="16">
        <f>H37</f>
        <v>0.06069647755413987</v>
      </c>
      <c r="AK12" s="19">
        <f t="shared" si="16"/>
        <v>3217.0752485715275</v>
      </c>
      <c r="AL12" s="17">
        <f>H12</f>
        <v>40778.21217088309</v>
      </c>
      <c r="AM12" s="17">
        <f t="shared" si="17"/>
        <v>43995.28741945462</v>
      </c>
      <c r="AO12" s="16">
        <f>H74</f>
        <v>0.17306091704308846</v>
      </c>
      <c r="AP12" s="19">
        <f t="shared" si="18"/>
        <v>9172.690329810359</v>
      </c>
      <c r="AQ12" s="17">
        <f>H49</f>
        <v>34363.4405290996</v>
      </c>
      <c r="AR12" s="17">
        <f t="shared" si="19"/>
        <v>43536.13085890996</v>
      </c>
      <c r="BE12" s="6">
        <f t="shared" si="0"/>
        <v>1999</v>
      </c>
      <c r="BF12" s="10">
        <f t="shared" si="2"/>
        <v>74526.2506059403</v>
      </c>
      <c r="BG12" s="10">
        <f t="shared" si="3"/>
        <v>71580.82984462666</v>
      </c>
      <c r="BH12" s="10">
        <f t="shared" si="4"/>
        <v>73992.06581397438</v>
      </c>
      <c r="BI12" s="10">
        <f t="shared" si="5"/>
        <v>71395.4251204571</v>
      </c>
      <c r="BK12" s="10">
        <f t="shared" si="6"/>
        <v>72873.6428462496</v>
      </c>
      <c r="BL12" s="10">
        <f t="shared" si="7"/>
        <v>21813.62880042317</v>
      </c>
      <c r="BM12" s="10">
        <f t="shared" si="8"/>
        <v>9430.10954344771</v>
      </c>
      <c r="BN12" s="11">
        <f t="shared" si="9"/>
        <v>0.8424211646292076</v>
      </c>
    </row>
    <row r="13" spans="2:66" ht="12.75">
      <c r="B13" s="6">
        <f t="shared" si="10"/>
        <v>1998</v>
      </c>
      <c r="C13" s="14">
        <v>26118.50370420191</v>
      </c>
      <c r="D13" s="14">
        <v>37895.623301840445</v>
      </c>
      <c r="E13" s="14">
        <v>42536.17038075536</v>
      </c>
      <c r="F13" s="14">
        <v>46697.156512243455</v>
      </c>
      <c r="G13" s="14">
        <v>49493.50645091755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49493.50645091755</v>
      </c>
      <c r="T13" s="16">
        <f>G36</f>
        <v>1.1099769404594586</v>
      </c>
      <c r="U13" s="15">
        <f t="shared" si="11"/>
        <v>54936.65086299994</v>
      </c>
      <c r="X13" s="6">
        <f t="shared" si="12"/>
        <v>1998</v>
      </c>
      <c r="Y13" s="15">
        <f>G50</f>
        <v>41112.07908410506</v>
      </c>
      <c r="Z13" s="16">
        <f>G73</f>
        <v>1.2807321786588448</v>
      </c>
      <c r="AA13" s="15">
        <f t="shared" si="13"/>
        <v>52653.5626145806</v>
      </c>
      <c r="AE13" s="6">
        <f t="shared" si="14"/>
        <v>1998</v>
      </c>
      <c r="AF13" s="17">
        <v>69510</v>
      </c>
      <c r="AG13" s="20">
        <f>Selections!G14</f>
        <v>0.82</v>
      </c>
      <c r="AH13" s="17">
        <f t="shared" si="15"/>
        <v>56998.2</v>
      </c>
      <c r="AI13" s="17"/>
      <c r="AJ13" s="16">
        <f>G37</f>
        <v>0.09908038306988187</v>
      </c>
      <c r="AK13" s="19">
        <f t="shared" si="16"/>
        <v>5647.403490293741</v>
      </c>
      <c r="AL13" s="17">
        <f>G13</f>
        <v>49493.50645091755</v>
      </c>
      <c r="AM13" s="17">
        <f t="shared" si="17"/>
        <v>55140.90994121129</v>
      </c>
      <c r="AO13" s="16">
        <f>G74</f>
        <v>0.2191966309090645</v>
      </c>
      <c r="AP13" s="19">
        <f t="shared" si="18"/>
        <v>12493.81340788104</v>
      </c>
      <c r="AQ13" s="17">
        <f>G50</f>
        <v>41112.07908410506</v>
      </c>
      <c r="AR13" s="17">
        <f t="shared" si="19"/>
        <v>53605.8924919861</v>
      </c>
      <c r="BE13" s="6">
        <f t="shared" si="0"/>
        <v>2000</v>
      </c>
      <c r="BF13" s="10">
        <f t="shared" si="2"/>
        <v>87707.46944246368</v>
      </c>
      <c r="BG13" s="10">
        <f t="shared" si="3"/>
        <v>82696.25696004055</v>
      </c>
      <c r="BH13" s="10">
        <f t="shared" si="4"/>
        <v>85187.9765602703</v>
      </c>
      <c r="BI13" s="10">
        <f t="shared" si="5"/>
        <v>80120.33998416075</v>
      </c>
      <c r="BK13" s="10">
        <f t="shared" si="6"/>
        <v>83928.01073673382</v>
      </c>
      <c r="BL13" s="10">
        <f t="shared" si="7"/>
        <v>32587.105083755123</v>
      </c>
      <c r="BM13" s="10">
        <f t="shared" si="8"/>
        <v>14939.734651144303</v>
      </c>
      <c r="BN13" s="11">
        <f t="shared" si="9"/>
        <v>0.9067015261503522</v>
      </c>
    </row>
    <row r="14" spans="2:66" ht="12.75">
      <c r="B14" s="6">
        <f t="shared" si="10"/>
        <v>1999</v>
      </c>
      <c r="C14" s="14">
        <v>33662.209710978575</v>
      </c>
      <c r="D14" s="14">
        <v>50269.16667778596</v>
      </c>
      <c r="E14" s="14">
        <v>58164.236165511975</v>
      </c>
      <c r="F14" s="14">
        <v>63443.53330280189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63443.53330280189</v>
      </c>
      <c r="T14" s="21">
        <f>F36</f>
        <v>1.1746863190964327</v>
      </c>
      <c r="U14" s="15">
        <f t="shared" si="11"/>
        <v>74526.2506059403</v>
      </c>
      <c r="X14" s="6">
        <f t="shared" si="12"/>
        <v>1999</v>
      </c>
      <c r="Y14" s="15">
        <f>F51</f>
        <v>51060.01404582643</v>
      </c>
      <c r="Z14" s="21">
        <f>F73</f>
        <v>1.4018960077132523</v>
      </c>
      <c r="AA14" s="15">
        <f t="shared" si="13"/>
        <v>71580.82984462666</v>
      </c>
      <c r="AE14" s="6">
        <f t="shared" si="14"/>
        <v>1999</v>
      </c>
      <c r="AF14" s="17">
        <v>86505</v>
      </c>
      <c r="AG14" s="20">
        <f>Selections!F14</f>
        <v>0.82</v>
      </c>
      <c r="AH14" s="17">
        <f t="shared" si="15"/>
        <v>70934.09999999999</v>
      </c>
      <c r="AI14" s="17"/>
      <c r="AJ14" s="16">
        <f>F37</f>
        <v>0.14870890743905252</v>
      </c>
      <c r="AK14" s="19">
        <f t="shared" si="16"/>
        <v>10548.532511172494</v>
      </c>
      <c r="AL14" s="17">
        <f>F14</f>
        <v>63443.53330280189</v>
      </c>
      <c r="AM14" s="17">
        <f t="shared" si="17"/>
        <v>73992.06581397438</v>
      </c>
      <c r="AO14" s="16">
        <f>F74</f>
        <v>0.2866803282854181</v>
      </c>
      <c r="AP14" s="19">
        <f t="shared" si="18"/>
        <v>20335.411074630676</v>
      </c>
      <c r="AQ14" s="17">
        <f>F51</f>
        <v>51060.01404582643</v>
      </c>
      <c r="AR14" s="17">
        <f t="shared" si="19"/>
        <v>71395.4251204571</v>
      </c>
      <c r="BE14" s="6">
        <f t="shared" si="0"/>
        <v>2001</v>
      </c>
      <c r="BF14" s="10">
        <f t="shared" si="2"/>
        <v>76296.8447557526</v>
      </c>
      <c r="BG14" s="10">
        <f t="shared" si="3"/>
        <v>79369.83787741605</v>
      </c>
      <c r="BH14" s="10">
        <f t="shared" si="4"/>
        <v>77315.38220510771</v>
      </c>
      <c r="BI14" s="10">
        <f t="shared" si="5"/>
        <v>79567.47370924467</v>
      </c>
      <c r="BK14" s="10">
        <f t="shared" si="6"/>
        <v>78137.38463688026</v>
      </c>
      <c r="BL14" s="10">
        <f t="shared" si="7"/>
        <v>40790.925652335165</v>
      </c>
      <c r="BM14" s="10">
        <f t="shared" si="8"/>
        <v>24389.907949535387</v>
      </c>
      <c r="BN14" s="11">
        <f t="shared" si="9"/>
        <v>0.8034882535718609</v>
      </c>
    </row>
    <row r="15" spans="2:66" ht="12.75">
      <c r="B15" s="6">
        <f t="shared" si="10"/>
        <v>2000</v>
      </c>
      <c r="C15" s="14">
        <v>41554.088678498745</v>
      </c>
      <c r="D15" s="14">
        <v>60026.884070483815</v>
      </c>
      <c r="E15" s="14">
        <v>68988.27608558952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68988.27608558952</v>
      </c>
      <c r="T15" s="16">
        <f>E36</f>
        <v>1.271338761004122</v>
      </c>
      <c r="U15" s="15">
        <f t="shared" si="11"/>
        <v>87707.46944246368</v>
      </c>
      <c r="X15" s="6">
        <f t="shared" si="12"/>
        <v>2000</v>
      </c>
      <c r="Y15" s="15">
        <f>E52</f>
        <v>51340.9056529787</v>
      </c>
      <c r="Z15" s="16">
        <f>E73</f>
        <v>1.6107284417419052</v>
      </c>
      <c r="AA15" s="15">
        <f t="shared" si="13"/>
        <v>82696.25696004055</v>
      </c>
      <c r="AE15" s="6">
        <f t="shared" si="14"/>
        <v>2000</v>
      </c>
      <c r="AF15" s="17">
        <v>92564.1</v>
      </c>
      <c r="AG15" s="20">
        <f>Selections!E14</f>
        <v>0.82</v>
      </c>
      <c r="AH15" s="17">
        <f t="shared" si="15"/>
        <v>75902.562</v>
      </c>
      <c r="AI15" s="17"/>
      <c r="AJ15" s="16">
        <f>E37</f>
        <v>0.21342758462725908</v>
      </c>
      <c r="AK15" s="19">
        <f t="shared" si="16"/>
        <v>16199.70047468078</v>
      </c>
      <c r="AL15" s="17">
        <f>E15</f>
        <v>68988.27608558952</v>
      </c>
      <c r="AM15" s="17">
        <f t="shared" si="17"/>
        <v>85187.9765602703</v>
      </c>
      <c r="AO15" s="16">
        <f>E74</f>
        <v>0.37916288426709555</v>
      </c>
      <c r="AP15" s="19">
        <f t="shared" si="18"/>
        <v>28779.434331182045</v>
      </c>
      <c r="AQ15" s="17">
        <f>E52</f>
        <v>51340.9056529787</v>
      </c>
      <c r="AR15" s="17">
        <f t="shared" si="19"/>
        <v>80120.33998416075</v>
      </c>
      <c r="BE15" s="6">
        <f t="shared" si="0"/>
        <v>2002</v>
      </c>
      <c r="BF15" s="10">
        <f t="shared" si="2"/>
        <v>67304.1368012645</v>
      </c>
      <c r="BG15" s="10">
        <f t="shared" si="3"/>
        <v>74814.19755853307</v>
      </c>
      <c r="BH15" s="10">
        <f t="shared" si="4"/>
        <v>78057.2010580407</v>
      </c>
      <c r="BI15" s="10">
        <f t="shared" si="5"/>
        <v>85342.82186349318</v>
      </c>
      <c r="BK15" s="10">
        <f t="shared" si="6"/>
        <v>76379.58932033286</v>
      </c>
      <c r="BL15" s="10">
        <f t="shared" si="7"/>
        <v>60494.642054507756</v>
      </c>
      <c r="BM15" s="10">
        <f t="shared" si="8"/>
        <v>43741.99615659346</v>
      </c>
      <c r="BN15" s="11">
        <f t="shared" si="9"/>
        <v>0.7102587215491205</v>
      </c>
    </row>
    <row r="16" spans="2:44" ht="12.75">
      <c r="B16" s="6">
        <f t="shared" si="10"/>
        <v>2001</v>
      </c>
      <c r="C16" s="14">
        <v>37949.449462656754</v>
      </c>
      <c r="D16" s="14">
        <v>53747.476687344875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53747.476687344875</v>
      </c>
      <c r="T16" s="16">
        <f>D36</f>
        <v>1.4195428224394595</v>
      </c>
      <c r="U16" s="15">
        <f t="shared" si="11"/>
        <v>76296.8447557526</v>
      </c>
      <c r="X16" s="6">
        <f t="shared" si="12"/>
        <v>2001</v>
      </c>
      <c r="Y16" s="15">
        <f>D53</f>
        <v>37346.4589845451</v>
      </c>
      <c r="Z16" s="16">
        <f>D73</f>
        <v>2.1252306118301947</v>
      </c>
      <c r="AA16" s="15">
        <f t="shared" si="13"/>
        <v>79369.83787741605</v>
      </c>
      <c r="AE16" s="6">
        <f t="shared" si="14"/>
        <v>2001</v>
      </c>
      <c r="AF16" s="17">
        <v>97247.7</v>
      </c>
      <c r="AG16" s="20">
        <f>Selections!D14</f>
        <v>0.82</v>
      </c>
      <c r="AH16" s="17">
        <f t="shared" si="15"/>
        <v>79743.11399999999</v>
      </c>
      <c r="AI16" s="17"/>
      <c r="AJ16" s="16">
        <f>D37</f>
        <v>0.29554784526928357</v>
      </c>
      <c r="AK16" s="19">
        <f t="shared" si="16"/>
        <v>23567.905517762836</v>
      </c>
      <c r="AL16" s="17">
        <f>D16</f>
        <v>53747.476687344875</v>
      </c>
      <c r="AM16" s="17">
        <f t="shared" si="17"/>
        <v>77315.38220510771</v>
      </c>
      <c r="AO16" s="16">
        <f>D74</f>
        <v>0.5294628289120937</v>
      </c>
      <c r="AP16" s="19">
        <f t="shared" si="18"/>
        <v>42221.01472469958</v>
      </c>
      <c r="AQ16" s="17">
        <f>D53</f>
        <v>37346.4589845451</v>
      </c>
      <c r="AR16" s="17">
        <f t="shared" si="19"/>
        <v>79567.47370924467</v>
      </c>
    </row>
    <row r="17" spans="2:66" ht="13.5" thickBot="1">
      <c r="B17" s="7">
        <f>'Line B_Selection 1'!B17</f>
        <v>2002</v>
      </c>
      <c r="C17" s="14">
        <v>32637.593163739402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32637.593163739402</v>
      </c>
      <c r="T17" s="16">
        <f>C36</f>
        <v>2.062166056902746</v>
      </c>
      <c r="U17" s="15">
        <f t="shared" si="11"/>
        <v>67304.1368012645</v>
      </c>
      <c r="X17" s="6">
        <f t="shared" si="12"/>
        <v>2002</v>
      </c>
      <c r="Y17" s="15">
        <f>C54</f>
        <v>15884.9472658251</v>
      </c>
      <c r="Z17" s="16">
        <f>C73</f>
        <v>4.709754228740088</v>
      </c>
      <c r="AA17" s="15">
        <f t="shared" si="13"/>
        <v>74814.19755853307</v>
      </c>
      <c r="AE17" s="6">
        <f t="shared" si="14"/>
        <v>2002</v>
      </c>
      <c r="AF17" s="17">
        <v>107537.7</v>
      </c>
      <c r="AG17" s="22">
        <f>Selections!C14</f>
        <v>0.82</v>
      </c>
      <c r="AH17" s="17">
        <f t="shared" si="15"/>
        <v>88180.91399999999</v>
      </c>
      <c r="AI17" s="17"/>
      <c r="AJ17" s="16">
        <f>C37</f>
        <v>0.515072999745742</v>
      </c>
      <c r="AK17" s="19">
        <f t="shared" si="16"/>
        <v>45419.6078943013</v>
      </c>
      <c r="AL17" s="17">
        <f>C17</f>
        <v>32637.593163739402</v>
      </c>
      <c r="AM17" s="17">
        <f t="shared" si="17"/>
        <v>78057.2010580407</v>
      </c>
      <c r="AO17" s="16">
        <f>C74</f>
        <v>0.7876746956565691</v>
      </c>
      <c r="AP17" s="19">
        <f t="shared" si="18"/>
        <v>69457.87459766808</v>
      </c>
      <c r="AQ17" s="17">
        <f>C54</f>
        <v>15884.9472658251</v>
      </c>
      <c r="AR17" s="17">
        <f t="shared" si="19"/>
        <v>85342.82186349318</v>
      </c>
      <c r="BE17" s="23" t="s">
        <v>27</v>
      </c>
      <c r="BF17" s="10">
        <f>SUM(BF6:BF15)</f>
        <v>515084.3323430938</v>
      </c>
      <c r="BG17" s="10">
        <f>SUM(BG6:BG15)</f>
        <v>509993.51479686925</v>
      </c>
      <c r="BH17" s="10">
        <f>SUM(BH6:BH15)</f>
        <v>525143.1922049146</v>
      </c>
      <c r="BI17" s="10">
        <f>SUM(BI6:BI15)</f>
        <v>523583.86996902217</v>
      </c>
      <c r="BK17" s="10">
        <f>SUM(BK6:BK15)</f>
        <v>518451.227328475</v>
      </c>
      <c r="BL17" s="10">
        <f>SUM(BL6:BL15)</f>
        <v>186696.55300565658</v>
      </c>
      <c r="BM17" s="10">
        <f>SUM(BM6:BM15)</f>
        <v>100054.85666339053</v>
      </c>
      <c r="BN17" s="11">
        <f>BK17/AF19</f>
        <v>0.7296157389591438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28</v>
      </c>
      <c r="P19" s="2"/>
      <c r="R19" s="23" t="s">
        <v>27</v>
      </c>
      <c r="S19" s="24">
        <f>SUM(S8:S17)</f>
        <v>418396.3706650845</v>
      </c>
      <c r="U19" s="24">
        <f>SUM(U8:U17)</f>
        <v>515084.3323430938</v>
      </c>
      <c r="X19" s="23" t="s">
        <v>27</v>
      </c>
      <c r="Y19" s="24">
        <f>SUM(Y8:Y17)</f>
        <v>331754.6743228184</v>
      </c>
      <c r="Z19" s="6"/>
      <c r="AA19" s="24">
        <f>SUM(AA8:AA17)</f>
        <v>509993.51479686925</v>
      </c>
      <c r="AE19" s="23" t="s">
        <v>27</v>
      </c>
      <c r="AF19" s="10">
        <f>SUM(AF8:AF17)</f>
        <v>710581.1999999998</v>
      </c>
      <c r="AG19" s="23"/>
      <c r="AH19" s="10">
        <f>SUM(AH8:AH17)</f>
        <v>582676.584</v>
      </c>
      <c r="AI19" s="10"/>
      <c r="AJ19" s="23"/>
      <c r="AK19" s="10">
        <f>SUM(AK8:AK17)</f>
        <v>106746.82153983018</v>
      </c>
      <c r="AL19" s="10">
        <f>SUM(AL8:AL17)</f>
        <v>418396.3706650845</v>
      </c>
      <c r="AM19" s="10">
        <f>SUM(AM8:AM17)</f>
        <v>525143.1922049146</v>
      </c>
      <c r="AN19" s="10"/>
      <c r="AP19" s="10">
        <f>SUM(AP8:AP17)</f>
        <v>191829.1956462038</v>
      </c>
      <c r="AQ19" s="10">
        <f>SUM(AQ8:AQ17)</f>
        <v>331754.6743228184</v>
      </c>
      <c r="AR19" s="10">
        <f>SUM(AR8:AR17)</f>
        <v>523583.86996902217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1.3783720974351192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1.073502294939715</v>
      </c>
      <c r="H21" s="25">
        <f t="shared" si="22"/>
        <v>1.0278592823725394</v>
      </c>
      <c r="I21" s="25">
        <f t="shared" si="22"/>
        <v>1.008307809314887</v>
      </c>
      <c r="J21" s="25">
        <f t="shared" si="22"/>
        <v>1.00449104676923</v>
      </c>
      <c r="K21" s="25">
        <f t="shared" si="22"/>
        <v>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1.2135214586012733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1.1025401385530118</v>
      </c>
      <c r="G22" s="25">
        <f t="shared" si="23"/>
        <v>1.0262565059931001</v>
      </c>
      <c r="H22" s="25">
        <f t="shared" si="23"/>
        <v>0.9814345516925524</v>
      </c>
      <c r="I22" s="25">
        <f t="shared" si="23"/>
        <v>1.047357924588854</v>
      </c>
      <c r="J22" s="25">
        <f t="shared" si="23"/>
        <v>1.0212552078855008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1.154888295603242</v>
      </c>
      <c r="E23" s="25">
        <f t="shared" si="24"/>
        <v>1.1022845415249507</v>
      </c>
      <c r="F23" s="25">
        <f t="shared" si="24"/>
        <v>1.0468032553875233</v>
      </c>
      <c r="G23" s="25">
        <f t="shared" si="24"/>
        <v>1.038203948622586</v>
      </c>
      <c r="H23" s="25">
        <f t="shared" si="24"/>
        <v>1.0477528430497935</v>
      </c>
      <c r="I23" s="25">
        <f t="shared" si="24"/>
        <v>1.029709747177822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1.581246943938546</v>
      </c>
      <c r="D24" s="25">
        <f>IF(OR(D11=0,E11=""),"",E11/D11)</f>
        <v>0.9628721690280974</v>
      </c>
      <c r="E24" s="25">
        <f>IF(OR(E11=0,F11=""),"",F11/E11)</f>
        <v>1.0691110076797765</v>
      </c>
      <c r="F24" s="25">
        <f>IF(OR(F11=0,G11=""),"",G11/F11)</f>
        <v>1.0447782636804333</v>
      </c>
      <c r="G24" s="25">
        <f>IF(OR(G11=0,H11=""),"",H11/G11)</f>
        <v>1.0362899193279551</v>
      </c>
      <c r="H24" s="25">
        <f>IF(OR(H11=0,I11=""),"",I11/H11)</f>
        <v>1.030965889671201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1.8083211646035988</v>
      </c>
      <c r="D25" s="25">
        <f aca="true" t="shared" si="26" ref="D25:G29">IF(OR(D12=0,E12=""),"",E12/D12)</f>
        <v>1.1701000573957248</v>
      </c>
      <c r="E25" s="25">
        <f t="shared" si="26"/>
        <v>1.0490137579125514</v>
      </c>
      <c r="F25" s="25">
        <f t="shared" si="26"/>
        <v>1.0686219537621633</v>
      </c>
      <c r="G25" s="25">
        <f t="shared" si="26"/>
        <v>1.0387735811528838</v>
      </c>
      <c r="H25" s="25">
        <f>IF(OR(H12=0,L12=""),"",L12/H12)</f>
      </c>
      <c r="I25" s="25"/>
      <c r="J25" s="25"/>
      <c r="K25" s="25"/>
      <c r="L25" s="25"/>
      <c r="BF25" s="5"/>
      <c r="BG25" s="5" t="s">
        <v>29</v>
      </c>
      <c r="BH25" s="5"/>
      <c r="BI25" s="5"/>
    </row>
    <row r="26" spans="2:66" ht="12.75">
      <c r="B26" s="6">
        <f t="shared" si="20"/>
        <v>1998</v>
      </c>
      <c r="C26" s="25">
        <f t="shared" si="25"/>
        <v>1.4509109607126478</v>
      </c>
      <c r="D26" s="25">
        <f t="shared" si="26"/>
        <v>1.1224560166738182</v>
      </c>
      <c r="E26" s="25">
        <f t="shared" si="26"/>
        <v>1.0978223026248422</v>
      </c>
      <c r="F26" s="25">
        <f t="shared" si="26"/>
        <v>1.0598826598347786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1.4933412604042806</v>
      </c>
      <c r="D27" s="25">
        <f t="shared" si="26"/>
        <v>1.1570559054287022</v>
      </c>
      <c r="E27" s="25">
        <f t="shared" si="26"/>
        <v>1.090765348009852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1.4445482016200109</v>
      </c>
      <c r="D28" s="25">
        <f t="shared" si="26"/>
        <v>1.1492896416975966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540.7246653873044</v>
      </c>
      <c r="BG28" s="10">
        <f aca="true" t="shared" si="29" ref="BG28:BG37">BG6-AQ8</f>
        <v>0</v>
      </c>
      <c r="BH28" s="10">
        <f aca="true" t="shared" si="30" ref="BH28:BH37">BH6-AQ8</f>
        <v>540.7246653873044</v>
      </c>
      <c r="BI28" s="10">
        <f aca="true" t="shared" si="31" ref="BI28:BI37">BI6-AQ8</f>
        <v>0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1.4162913414655407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1297.7077714720326</v>
      </c>
      <c r="BG29" s="10">
        <f t="shared" si="29"/>
        <v>574.7479604253058</v>
      </c>
      <c r="BH29" s="10">
        <f t="shared" si="30"/>
        <v>1297.7077714720326</v>
      </c>
      <c r="BI29" s="10">
        <f t="shared" si="31"/>
        <v>924.0866696057055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3523.943108857253</v>
      </c>
      <c r="BG30" s="10">
        <f t="shared" si="29"/>
        <v>2238.600427195841</v>
      </c>
      <c r="BH30" s="10">
        <f t="shared" si="30"/>
        <v>3621.9640013530334</v>
      </c>
      <c r="BI30" s="10">
        <f t="shared" si="31"/>
        <v>2927.904082467787</v>
      </c>
      <c r="BK30" s="10"/>
      <c r="BL30" s="10"/>
      <c r="BM30" s="10"/>
      <c r="BN30" s="11"/>
    </row>
    <row r="31" spans="2:66" ht="12.75">
      <c r="B31" s="27" t="s">
        <v>30</v>
      </c>
      <c r="C31" s="28">
        <f aca="true" t="shared" si="32" ref="C31:K31">AVERAGE(C21:C29)</f>
        <v>1.4526973221976849</v>
      </c>
      <c r="D31" s="28">
        <f t="shared" si="32"/>
        <v>1.1165732265712431</v>
      </c>
      <c r="E31" s="28">
        <f t="shared" si="32"/>
        <v>1.0822793628702805</v>
      </c>
      <c r="F31" s="28">
        <f t="shared" si="32"/>
        <v>1.0582979486134088</v>
      </c>
      <c r="G31" s="28">
        <f t="shared" si="32"/>
        <v>1.0426052500072482</v>
      </c>
      <c r="H31" s="28">
        <f t="shared" si="32"/>
        <v>1.0220031416965216</v>
      </c>
      <c r="I31" s="28">
        <f t="shared" si="32"/>
        <v>1.0284584936938543</v>
      </c>
      <c r="J31" s="28">
        <f t="shared" si="32"/>
        <v>1.0128731273273655</v>
      </c>
      <c r="K31" s="28">
        <f t="shared" si="32"/>
        <v>1</v>
      </c>
      <c r="BE31" s="6">
        <f t="shared" si="27"/>
        <v>1996</v>
      </c>
      <c r="BF31" s="10">
        <f t="shared" si="28"/>
        <v>4890.53246185902</v>
      </c>
      <c r="BG31" s="10">
        <f t="shared" si="29"/>
        <v>3863.668590634763</v>
      </c>
      <c r="BH31" s="10">
        <f t="shared" si="30"/>
        <v>5347.144008204879</v>
      </c>
      <c r="BI31" s="10">
        <f t="shared" si="31"/>
        <v>5516.966428258522</v>
      </c>
      <c r="BK31" s="10"/>
      <c r="BL31" s="10"/>
      <c r="BM31" s="10"/>
      <c r="BN31" s="11"/>
    </row>
    <row r="32" spans="2:66" ht="12.75">
      <c r="B32" s="8" t="s">
        <v>31</v>
      </c>
      <c r="C32" s="28">
        <f>AVERAGE(C27:C29)</f>
        <v>1.4513936011632775</v>
      </c>
      <c r="D32" s="28">
        <f>AVERAGE(D26:D28)</f>
        <v>1.142933854600039</v>
      </c>
      <c r="E32" s="28">
        <f>AVERAGE(E25:E27)</f>
        <v>1.0792004695157484</v>
      </c>
      <c r="F32" s="28">
        <f>AVERAGE(F24:F26)</f>
        <v>1.0577609590924586</v>
      </c>
      <c r="G32" s="28">
        <f>AVERAGE(G23:G25)</f>
        <v>1.0377558163678084</v>
      </c>
      <c r="H32" s="28">
        <f>AVERAGE(H22:H24)</f>
        <v>1.0200510948045156</v>
      </c>
      <c r="I32" s="28">
        <f>AVERAGE(I21:I23)</f>
        <v>1.0284584936938543</v>
      </c>
      <c r="BE32" s="6">
        <f t="shared" si="27"/>
        <v>1997</v>
      </c>
      <c r="BF32" s="10">
        <f t="shared" si="28"/>
        <v>9049.802577559225</v>
      </c>
      <c r="BG32" s="10">
        <f t="shared" si="29"/>
        <v>7191.543673878434</v>
      </c>
      <c r="BH32" s="10">
        <f t="shared" si="30"/>
        <v>9631.846890355017</v>
      </c>
      <c r="BI32" s="10">
        <f t="shared" si="31"/>
        <v>9172.690329810357</v>
      </c>
      <c r="BK32" s="10"/>
      <c r="BL32" s="10"/>
      <c r="BM32" s="10"/>
      <c r="BN32" s="11"/>
    </row>
    <row r="33" spans="2:66" ht="12.75">
      <c r="B33" s="8" t="s">
        <v>32</v>
      </c>
      <c r="C33" s="28">
        <f>(SUM(C21:C29)-MIN(C21:C29)-MAX(C21:C29))/(COUNT(C21:C29)-2)</f>
        <v>1.4360618966534702</v>
      </c>
      <c r="D33" s="28">
        <f>(SUM(D21:D28)-MIN(D21:D28)-MAX(D21:D28))/(COUNT(D21:D28)-2)</f>
        <v>1.1332689310243538</v>
      </c>
      <c r="E33" s="28">
        <f>(SUM(E21:E27)-MIN(E21:E27)-MAX(E21:E27))/(COUNT(E21:E27)-2)</f>
        <v>1.0832140483041302</v>
      </c>
      <c r="F33" s="28">
        <f>(SUM(F21:F26)-MIN(F21:F26)-MAX(F21:F26))/(COUNT(F21:F26)-2)</f>
        <v>1.0550215331662247</v>
      </c>
      <c r="G33" s="28">
        <f>(SUM(G21:G25)-MIN(G21:G25)-MAX(G21:G25))/(COUNT(G21:G25)-2)</f>
        <v>1.0377558163678087</v>
      </c>
      <c r="H33" s="28">
        <f>(SUM(H21:H24)-MIN(H21:H24)-MAX(H21:H24))/(COUNT(H21:H24)-2)</f>
        <v>1.0294125860218704</v>
      </c>
      <c r="BE33" s="6">
        <f t="shared" si="27"/>
        <v>1998</v>
      </c>
      <c r="BF33" s="10">
        <f t="shared" si="28"/>
        <v>13824.571778894875</v>
      </c>
      <c r="BG33" s="10">
        <f t="shared" si="29"/>
        <v>11541.48353047554</v>
      </c>
      <c r="BH33" s="10">
        <f t="shared" si="30"/>
        <v>14028.83085710623</v>
      </c>
      <c r="BI33" s="10">
        <f t="shared" si="31"/>
        <v>12493.81340788104</v>
      </c>
      <c r="BK33" s="10"/>
      <c r="BL33" s="10"/>
      <c r="BM33" s="10"/>
      <c r="BN33" s="11"/>
    </row>
    <row r="34" spans="2:66" ht="13.5" thickBot="1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23466.236560113866</v>
      </c>
      <c r="BG34" s="10">
        <f t="shared" si="29"/>
        <v>20520.815798800228</v>
      </c>
      <c r="BH34" s="10">
        <f t="shared" si="30"/>
        <v>22932.051768147947</v>
      </c>
      <c r="BI34" s="10">
        <f t="shared" si="31"/>
        <v>20335.411074630676</v>
      </c>
      <c r="BK34" s="10"/>
      <c r="BL34" s="10"/>
      <c r="BM34" s="10"/>
      <c r="BN34" s="11"/>
    </row>
    <row r="35" spans="2:66" ht="13.5" thickBot="1">
      <c r="B35" s="30" t="s">
        <v>7</v>
      </c>
      <c r="C35" s="31">
        <f>Selections!C11</f>
        <v>1.4526973221976849</v>
      </c>
      <c r="D35" s="31">
        <f>Selections!D11</f>
        <v>1.1165732265712431</v>
      </c>
      <c r="E35" s="31">
        <f>Selections!E11</f>
        <v>1.0822793628702805</v>
      </c>
      <c r="F35" s="31">
        <f>Selections!F11</f>
        <v>1.0582979486134088</v>
      </c>
      <c r="G35" s="31">
        <f>Selections!G11</f>
        <v>1.0426052500072482</v>
      </c>
      <c r="H35" s="31">
        <f>Selections!H11</f>
        <v>1.0220031416965216</v>
      </c>
      <c r="I35" s="31">
        <f>Selections!I11</f>
        <v>1.0284584936938543</v>
      </c>
      <c r="J35" s="31">
        <f>Selections!J11</f>
        <v>1.0128731273273655</v>
      </c>
      <c r="K35" s="32">
        <f>Selections!K11</f>
        <v>1</v>
      </c>
      <c r="L35" s="33">
        <f>Selections!L11</f>
        <v>1</v>
      </c>
      <c r="BE35" s="6">
        <f t="shared" si="27"/>
        <v>2000</v>
      </c>
      <c r="BF35" s="10">
        <f t="shared" si="28"/>
        <v>36366.563789484986</v>
      </c>
      <c r="BG35" s="10">
        <f t="shared" si="29"/>
        <v>31355.351307061857</v>
      </c>
      <c r="BH35" s="10">
        <f t="shared" si="30"/>
        <v>33847.0709072916</v>
      </c>
      <c r="BI35" s="10">
        <f t="shared" si="31"/>
        <v>28779.43433118205</v>
      </c>
      <c r="BK35" s="10"/>
      <c r="BL35" s="10"/>
      <c r="BM35" s="10"/>
      <c r="BN35" s="11"/>
    </row>
    <row r="36" spans="2:66" ht="12.75">
      <c r="B36" s="8" t="s">
        <v>33</v>
      </c>
      <c r="C36" s="34">
        <f>PRODUCT(C35:$L35)</f>
        <v>2.062166056902746</v>
      </c>
      <c r="D36" s="34">
        <f>PRODUCT(D35:$L35)</f>
        <v>1.4195428224394595</v>
      </c>
      <c r="E36" s="34">
        <f>PRODUCT(E35:$L35)</f>
        <v>1.271338761004122</v>
      </c>
      <c r="F36" s="34">
        <f>PRODUCT(F35:$L35)</f>
        <v>1.1746863190964327</v>
      </c>
      <c r="G36" s="34">
        <f>PRODUCT(G35:$L35)</f>
        <v>1.1099769404594586</v>
      </c>
      <c r="H36" s="34">
        <f>PRODUCT(H35:$L35)</f>
        <v>1.0646185988913273</v>
      </c>
      <c r="I36" s="34">
        <f>PRODUCT(I35:$L35)</f>
        <v>1.0416979708340859</v>
      </c>
      <c r="J36" s="34">
        <f>PRODUCT(J35:$L35)</f>
        <v>1.0128731273273655</v>
      </c>
      <c r="K36" s="34">
        <f>PRODUCT(K35:$L35)</f>
        <v>1</v>
      </c>
      <c r="L36" s="34">
        <f>L35</f>
        <v>1</v>
      </c>
      <c r="BE36" s="6">
        <f t="shared" si="27"/>
        <v>2001</v>
      </c>
      <c r="BF36" s="10">
        <f t="shared" si="28"/>
        <v>38950.3857712075</v>
      </c>
      <c r="BG36" s="10">
        <f t="shared" si="29"/>
        <v>42023.378892870955</v>
      </c>
      <c r="BH36" s="10">
        <f t="shared" si="30"/>
        <v>39968.92322056262</v>
      </c>
      <c r="BI36" s="10">
        <f t="shared" si="31"/>
        <v>42221.01472469958</v>
      </c>
      <c r="BK36" s="10"/>
      <c r="BL36" s="10"/>
      <c r="BM36" s="10"/>
      <c r="BN36" s="11"/>
    </row>
    <row r="37" spans="2:66" ht="12.75">
      <c r="B37" s="1" t="s">
        <v>34</v>
      </c>
      <c r="C37" s="35">
        <f aca="true" t="shared" si="33" ref="C37:L37">1-1/C36</f>
        <v>0.515072999745742</v>
      </c>
      <c r="D37" s="35">
        <f t="shared" si="33"/>
        <v>0.29554784526928357</v>
      </c>
      <c r="E37" s="35">
        <f t="shared" si="33"/>
        <v>0.21342758462725908</v>
      </c>
      <c r="F37" s="35">
        <f t="shared" si="33"/>
        <v>0.14870890743905252</v>
      </c>
      <c r="G37" s="35">
        <f t="shared" si="33"/>
        <v>0.09908038306988187</v>
      </c>
      <c r="H37" s="35">
        <f t="shared" si="33"/>
        <v>0.06069647755413987</v>
      </c>
      <c r="I37" s="35">
        <f t="shared" si="33"/>
        <v>0.04002884905372173</v>
      </c>
      <c r="J37" s="35">
        <f t="shared" si="33"/>
        <v>0.012709516108234897</v>
      </c>
      <c r="K37" s="35">
        <f t="shared" si="33"/>
        <v>0</v>
      </c>
      <c r="L37" s="35">
        <f t="shared" si="33"/>
        <v>0</v>
      </c>
      <c r="BE37" s="6">
        <f t="shared" si="27"/>
        <v>2002</v>
      </c>
      <c r="BF37" s="10">
        <f t="shared" si="28"/>
        <v>51419.18953543939</v>
      </c>
      <c r="BG37" s="10">
        <f t="shared" si="29"/>
        <v>58929.25029270796</v>
      </c>
      <c r="BH37" s="10">
        <f t="shared" si="30"/>
        <v>62172.25379221559</v>
      </c>
      <c r="BI37" s="10">
        <f t="shared" si="31"/>
        <v>69457.87459766808</v>
      </c>
      <c r="BK37" s="10"/>
      <c r="BL37" s="10"/>
      <c r="BM37" s="10"/>
      <c r="BN37" s="11"/>
    </row>
    <row r="39" spans="57:66" ht="12.75">
      <c r="BE39" s="23" t="s">
        <v>27</v>
      </c>
      <c r="BF39" s="10">
        <f>SUM(BF28:BF37)</f>
        <v>183329.65802027544</v>
      </c>
      <c r="BG39" s="10">
        <f>SUM(BG28:BG37)</f>
        <v>178238.8404740509</v>
      </c>
      <c r="BH39" s="10">
        <f>SUM(BH28:BH37)</f>
        <v>193388.51788209623</v>
      </c>
      <c r="BI39" s="10">
        <f>SUM(BI28:BI37)</f>
        <v>191829.1956462038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B:</v>
      </c>
      <c r="D43" s="8" t="s">
        <v>35</v>
      </c>
    </row>
    <row r="44" spans="2:12" ht="12.75">
      <c r="B44" s="12" t="s">
        <v>22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5200.51336340139</v>
      </c>
      <c r="D45" s="14">
        <v>11280.8508400223</v>
      </c>
      <c r="E45" s="14">
        <v>15474.4183251182</v>
      </c>
      <c r="F45" s="14">
        <v>17947.4506734466</v>
      </c>
      <c r="G45" s="14">
        <v>19932.2243763962</v>
      </c>
      <c r="H45" s="14">
        <v>20755.6506252273</v>
      </c>
      <c r="I45" s="14">
        <v>21863.946433558</v>
      </c>
      <c r="J45" s="14">
        <v>23021.711583671</v>
      </c>
      <c r="K45" s="14">
        <v>24280.9535057214</v>
      </c>
      <c r="L45" s="14">
        <v>24872.3344089321</v>
      </c>
    </row>
    <row r="46" spans="2:12" ht="12.75">
      <c r="B46" s="6">
        <f t="shared" si="34"/>
        <v>1994</v>
      </c>
      <c r="C46" s="14">
        <v>4582.48282478226</v>
      </c>
      <c r="D46" s="14">
        <v>10972.550352346</v>
      </c>
      <c r="E46" s="14">
        <v>14490.5276795019</v>
      </c>
      <c r="F46" s="14">
        <v>16659.741202849</v>
      </c>
      <c r="G46" s="14">
        <v>18759.2124477351</v>
      </c>
      <c r="H46" s="14">
        <v>20149.2901141305</v>
      </c>
      <c r="I46" s="14">
        <v>20988.4037806835</v>
      </c>
      <c r="J46" s="14">
        <v>22267.9296539097</v>
      </c>
      <c r="K46" s="14">
        <v>23598.0371175816</v>
      </c>
      <c r="L46" s="14"/>
    </row>
    <row r="47" spans="2:12" ht="12.75">
      <c r="B47" s="6">
        <f t="shared" si="34"/>
        <v>1995</v>
      </c>
      <c r="C47" s="14">
        <v>6805.12929421627</v>
      </c>
      <c r="D47" s="14">
        <v>13205.6344921395</v>
      </c>
      <c r="E47" s="14">
        <v>17021.4341032654</v>
      </c>
      <c r="F47" s="14">
        <v>20159.3763861682</v>
      </c>
      <c r="G47" s="14">
        <v>22384.8304367675</v>
      </c>
      <c r="H47" s="14">
        <v>23611.9470353016</v>
      </c>
      <c r="I47" s="14">
        <v>24958.869735466</v>
      </c>
      <c r="J47" s="14">
        <v>26982.7072811182</v>
      </c>
      <c r="K47" s="14"/>
      <c r="L47" s="14"/>
    </row>
    <row r="48" spans="2:12" ht="12.75">
      <c r="B48" s="6">
        <f t="shared" si="34"/>
        <v>1996</v>
      </c>
      <c r="C48" s="14">
        <v>7264.37889880645</v>
      </c>
      <c r="D48" s="14">
        <v>17023.0840721045</v>
      </c>
      <c r="E48" s="14">
        <v>20842.7988390399</v>
      </c>
      <c r="F48" s="14">
        <v>21935.7883647541</v>
      </c>
      <c r="G48" s="14">
        <v>22864.8907034147</v>
      </c>
      <c r="H48" s="14">
        <v>24181.6466186302</v>
      </c>
      <c r="I48" s="14">
        <v>25193.7499528065</v>
      </c>
      <c r="J48" s="14"/>
      <c r="K48" s="14"/>
      <c r="L48" s="14"/>
    </row>
    <row r="49" spans="2:12" ht="12.75">
      <c r="B49" s="6">
        <f t="shared" si="34"/>
        <v>1997</v>
      </c>
      <c r="C49" s="14">
        <v>8718.7701986758</v>
      </c>
      <c r="D49" s="14">
        <v>18814.953174238686</v>
      </c>
      <c r="E49" s="14">
        <v>25504.117760532474</v>
      </c>
      <c r="F49" s="14">
        <v>29622.242765134222</v>
      </c>
      <c r="G49" s="14">
        <v>32187.036003373996</v>
      </c>
      <c r="H49" s="14">
        <v>34363.4405290996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11496.3942307692</v>
      </c>
      <c r="D50" s="14">
        <v>24875.7940305827</v>
      </c>
      <c r="E50" s="14">
        <v>32350.400393856045</v>
      </c>
      <c r="F50" s="14">
        <v>37659.109592074085</v>
      </c>
      <c r="G50" s="14">
        <v>41112.07908410506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14630.769393420014</v>
      </c>
      <c r="D51" s="14">
        <v>32462.255212225085</v>
      </c>
      <c r="E51" s="14">
        <v>43608.39993255248</v>
      </c>
      <c r="F51" s="14">
        <v>51060.01404582643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16978.19456110106</v>
      </c>
      <c r="D52" s="14">
        <v>38021.197624632594</v>
      </c>
      <c r="E52" s="14">
        <v>51340.9056529787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16114.726587332905</v>
      </c>
      <c r="D53" s="14">
        <v>37346.4589845451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15884.9472658251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36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1.3717421269518009</v>
      </c>
      <c r="E58" s="25">
        <f t="shared" si="37"/>
        <v>1.1598142363977686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1.0546980148488858</v>
      </c>
      <c r="K58" s="25">
        <f t="shared" si="37"/>
        <v>1.0243557528773057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2.394455314268934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1.0741010674231815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1.0597319770784512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1.1103930006548335</v>
      </c>
      <c r="G60" s="25">
        <f t="shared" si="39"/>
        <v>1.0548191152039526</v>
      </c>
      <c r="H60" s="25">
        <f t="shared" si="39"/>
        <v>1.057044118308018</v>
      </c>
      <c r="I60" s="25">
        <f t="shared" si="39"/>
        <v>1.0810869068632691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1.2243844153477874</v>
      </c>
      <c r="E61" s="25">
        <f>IF(OR(E48=0,F48=""),"",F48/E48)</f>
        <v>1.0524396715697777</v>
      </c>
      <c r="F61" s="25">
        <f>IF(OR(F48=0,G48=""),"",G48/F48)</f>
        <v>1.042355548075649</v>
      </c>
      <c r="G61" s="25">
        <f>IF(OR(G48=0,H48=""),"",H48/G48)</f>
        <v>1.0575885505990565</v>
      </c>
      <c r="H61" s="25">
        <f>IF(OR(H48=0,I48=""),"",I48/H48)</f>
        <v>1.041854194221685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1.3555238497990285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1.3004770964932393</v>
      </c>
      <c r="E63" s="25">
        <f t="shared" si="41"/>
        <v>1.1641002625496488</v>
      </c>
      <c r="F63" s="25">
        <f t="shared" si="41"/>
        <v>1.0916901522482545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1.3433570664594436</v>
      </c>
      <c r="E64" s="25">
        <f t="shared" si="41"/>
        <v>1.17087565984533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1.3503232107480154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2.3175359992704774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30</v>
      </c>
      <c r="C68" s="28">
        <f aca="true" t="shared" si="42" ref="C68:K68">AVERAGE(C58:C66)</f>
        <v>2.2161144313106647</v>
      </c>
      <c r="D68" s="28">
        <f t="shared" si="42"/>
        <v>1.3194220433159338</v>
      </c>
      <c r="E68" s="28">
        <f t="shared" si="42"/>
        <v>1.1489642832846758</v>
      </c>
      <c r="F68" s="28">
        <f t="shared" si="42"/>
        <v>1.0946051259376397</v>
      </c>
      <c r="G68" s="28">
        <f t="shared" si="42"/>
        <v>1.0590874933335523</v>
      </c>
      <c r="H68" s="28">
        <f t="shared" si="42"/>
        <v>1.0484851107224569</v>
      </c>
      <c r="I68" s="28">
        <f t="shared" si="42"/>
        <v>1.0650011796138383</v>
      </c>
      <c r="J68" s="28">
        <f t="shared" si="42"/>
        <v>1.0572149959636685</v>
      </c>
      <c r="K68" s="28">
        <f t="shared" si="42"/>
        <v>1.0243557528773057</v>
      </c>
    </row>
    <row r="69" spans="2:9" ht="12.75">
      <c r="B69" s="8" t="s">
        <v>31</v>
      </c>
      <c r="C69" s="28">
        <f>AVERAGE(C64:C66)</f>
        <v>2.2585718584627408</v>
      </c>
      <c r="D69" s="28">
        <f>AVERAGE(D63:D65)</f>
        <v>1.331385791233566</v>
      </c>
      <c r="E69" s="28">
        <f>AVERAGE(E62:E64)</f>
        <v>1.1654816488222115</v>
      </c>
      <c r="F69" s="28">
        <f>AVERAGE(F61:F63)</f>
        <v>1.0735430193078794</v>
      </c>
      <c r="G69" s="28">
        <f>AVERAGE(G60:G62)</f>
        <v>1.0600083639406341</v>
      </c>
      <c r="H69" s="28">
        <f>AVERAGE(H59:H61)</f>
        <v>1.0468477126071054</v>
      </c>
      <c r="I69" s="28">
        <f>AVERAGE(I58:I60)</f>
        <v>1.0650011796138383</v>
      </c>
    </row>
    <row r="70" spans="2:8" ht="12.75">
      <c r="B70" s="8" t="s">
        <v>32</v>
      </c>
      <c r="C70" s="28">
        <f>(SUM(C58:C66)-MIN(C58:C66)-MAX(C58:C66))/(COUNT(C58:C66)-2)</f>
        <v>2.230004751561865</v>
      </c>
      <c r="D70" s="28">
        <f>(SUM(D58:D65)-MIN(D58:D65)-MAX(D58:D65))/(COUNT(D58:D65)-2)</f>
        <v>1.3265416340379803</v>
      </c>
      <c r="E70" s="28">
        <f>(SUM(E58:E64)-MIN(E58:E64)-MAX(E58:E64))/(COUNT(E58:E64)-2)</f>
        <v>1.1611915816439402</v>
      </c>
      <c r="F70" s="28">
        <f>(SUM(F58:F63)-MIN(F58:F63)-MAX(F58:F63))/(COUNT(F58:F63)-2)</f>
        <v>1.09981364194354</v>
      </c>
      <c r="G70" s="28">
        <f>(SUM(G58:G62)-MIN(G58:G62)-MAX(G58:G62))/(COUNT(G58:G62)-2)</f>
        <v>1.0600083639406341</v>
      </c>
      <c r="H70" s="28">
        <f>(SUM(H58:H61)-MIN(H58:H61)-MAX(H58:H61))/(COUNT(H58:H61)-2)</f>
        <v>1.047625749645098</v>
      </c>
    </row>
    <row r="71" spans="2:12" ht="13.5" thickBot="1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3.5" thickBot="1">
      <c r="B72" s="30" t="s">
        <v>7</v>
      </c>
      <c r="C72" s="31">
        <f>Selections!C10</f>
        <v>2.2161144313106647</v>
      </c>
      <c r="D72" s="31">
        <f>Selections!D10</f>
        <v>1.3194220433159338</v>
      </c>
      <c r="E72" s="31">
        <f>Selections!E10</f>
        <v>1.1489642832846758</v>
      </c>
      <c r="F72" s="31">
        <f>Selections!F10</f>
        <v>1.0946051259376397</v>
      </c>
      <c r="G72" s="31">
        <f>Selections!G10</f>
        <v>1.0590874933335523</v>
      </c>
      <c r="H72" s="31">
        <f>Selections!H10</f>
        <v>1.0484851107224569</v>
      </c>
      <c r="I72" s="31">
        <f>Selections!I10</f>
        <v>1.0650011796138383</v>
      </c>
      <c r="J72" s="31">
        <f>Selections!J10</f>
        <v>1.0572149959636685</v>
      </c>
      <c r="K72" s="32">
        <f>Selections!K10</f>
        <v>1.0243557528773057</v>
      </c>
      <c r="L72" s="33">
        <f>Selections!L10</f>
        <v>1</v>
      </c>
    </row>
    <row r="73" spans="2:12" ht="12.75">
      <c r="B73" s="8" t="s">
        <v>33</v>
      </c>
      <c r="C73" s="34">
        <f>PRODUCT(C72:$L72)</f>
        <v>4.709754228740088</v>
      </c>
      <c r="D73" s="34">
        <f>PRODUCT(D72:$L72)</f>
        <v>2.1252306118301947</v>
      </c>
      <c r="E73" s="34">
        <f>PRODUCT(E72:$L72)</f>
        <v>1.6107284417419052</v>
      </c>
      <c r="F73" s="34">
        <f>PRODUCT(F72:$L72)</f>
        <v>1.4018960077132523</v>
      </c>
      <c r="G73" s="34">
        <f>PRODUCT(G72:$L72)</f>
        <v>1.2807321786588448</v>
      </c>
      <c r="H73" s="34">
        <f>PRODUCT(H72:$L72)</f>
        <v>1.2092789186166764</v>
      </c>
      <c r="I73" s="34">
        <f>PRODUCT(I72:$L72)</f>
        <v>1.1533582177275028</v>
      </c>
      <c r="J73" s="34">
        <f>PRODUCT(J72:$L72)</f>
        <v>1.0829642631435414</v>
      </c>
      <c r="K73" s="34">
        <f>PRODUCT(K72:$L72)</f>
        <v>1.0243557528773057</v>
      </c>
      <c r="L73" s="34">
        <f>L72</f>
        <v>1</v>
      </c>
    </row>
    <row r="74" spans="2:12" ht="12.75">
      <c r="B74" s="1" t="s">
        <v>37</v>
      </c>
      <c r="C74" s="35">
        <f aca="true" t="shared" si="43" ref="C74:L74">1-1/C73</f>
        <v>0.7876746956565691</v>
      </c>
      <c r="D74" s="35">
        <f t="shared" si="43"/>
        <v>0.5294628289120937</v>
      </c>
      <c r="E74" s="35">
        <f t="shared" si="43"/>
        <v>0.37916288426709555</v>
      </c>
      <c r="F74" s="35">
        <f t="shared" si="43"/>
        <v>0.2866803282854181</v>
      </c>
      <c r="G74" s="35">
        <f t="shared" si="43"/>
        <v>0.2191966309090645</v>
      </c>
      <c r="H74" s="35">
        <f t="shared" si="43"/>
        <v>0.17306091704308846</v>
      </c>
      <c r="I74" s="35">
        <f t="shared" si="43"/>
        <v>0.13296668404519563</v>
      </c>
      <c r="J74" s="35">
        <f t="shared" si="43"/>
        <v>0.0766084957436356</v>
      </c>
      <c r="K74" s="35">
        <f t="shared" si="43"/>
        <v>0.023776654554721888</v>
      </c>
      <c r="L74" s="35">
        <f t="shared" si="43"/>
        <v>0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workbookViewId="0" topLeftCell="A38">
      <selection activeCell="A1" sqref="A1"/>
    </sheetView>
  </sheetViews>
  <sheetFormatPr defaultColWidth="8.88671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1" t="s">
        <v>16</v>
      </c>
      <c r="D6" s="8" t="s">
        <v>17</v>
      </c>
      <c r="P6" s="2"/>
      <c r="R6" s="6" t="str">
        <f aca="true" t="shared" si="1" ref="R6:R17">X6</f>
        <v>Accident</v>
      </c>
      <c r="S6" s="7" t="s">
        <v>18</v>
      </c>
      <c r="T6" s="7" t="s">
        <v>19</v>
      </c>
      <c r="U6" s="7" t="s">
        <v>11</v>
      </c>
      <c r="X6" s="6" t="str">
        <f>B56</f>
        <v>Accident</v>
      </c>
      <c r="Y6" s="7" t="s">
        <v>18</v>
      </c>
      <c r="Z6" s="7" t="s">
        <v>19</v>
      </c>
      <c r="AA6" s="7" t="s">
        <v>11</v>
      </c>
      <c r="AE6" s="6" t="str">
        <f>B19</f>
        <v>Accident</v>
      </c>
      <c r="AF6" s="6" t="s">
        <v>20</v>
      </c>
      <c r="AG6" s="6"/>
      <c r="AH6" s="6" t="s">
        <v>21</v>
      </c>
      <c r="AI6" s="6"/>
      <c r="AJ6" s="6" t="s">
        <v>13</v>
      </c>
      <c r="AK6" s="6" t="s">
        <v>8</v>
      </c>
      <c r="AL6" s="7" t="s">
        <v>18</v>
      </c>
      <c r="AM6" s="7" t="s">
        <v>11</v>
      </c>
      <c r="AO6" s="6" t="s">
        <v>12</v>
      </c>
      <c r="AP6" s="6" t="s">
        <v>8</v>
      </c>
      <c r="AQ6" s="7" t="s">
        <v>18</v>
      </c>
      <c r="AR6" s="7" t="s">
        <v>11</v>
      </c>
      <c r="BE6" s="6">
        <f t="shared" si="0"/>
        <v>1993</v>
      </c>
      <c r="BF6" s="10">
        <f aca="true" t="shared" si="2" ref="BF6:BF15">U8</f>
        <v>25413.059074319404</v>
      </c>
      <c r="BG6" s="10">
        <f aca="true" t="shared" si="3" ref="BG6:BG15">AA8</f>
        <v>24872.3344089321</v>
      </c>
      <c r="BH6" s="10">
        <f aca="true" t="shared" si="4" ref="BH6:BH15">AM8</f>
        <v>25413.059074319404</v>
      </c>
      <c r="BI6" s="10">
        <f aca="true" t="shared" si="5" ref="BI6:BI15">AR8</f>
        <v>24872.3344089321</v>
      </c>
      <c r="BK6" s="10">
        <f aca="true" t="shared" si="6" ref="BK6:BK15">AVERAGE(BF6:BI6)</f>
        <v>25142.696741625754</v>
      </c>
      <c r="BL6" s="10">
        <f aca="true" t="shared" si="7" ref="BL6:BL15">BK6-AQ8</f>
        <v>270.362332693654</v>
      </c>
      <c r="BM6" s="10">
        <f aca="true" t="shared" si="8" ref="BM6:BM15">BK6-AL8</f>
        <v>-270.3623326936504</v>
      </c>
      <c r="BN6" s="11">
        <f aca="true" t="shared" si="9" ref="BN6:BN15">BK6/AF8</f>
        <v>0.5240813248127298</v>
      </c>
    </row>
    <row r="7" spans="2:66" ht="13.5" thickBot="1">
      <c r="B7" s="12" t="s">
        <v>22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B_Selection 1'!S7</f>
        <v>at 12/31/02</v>
      </c>
      <c r="T7" s="12" t="s">
        <v>9</v>
      </c>
      <c r="U7" s="12" t="s">
        <v>18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18</v>
      </c>
      <c r="AE7" s="9" t="str">
        <f>B20</f>
        <v>Year</v>
      </c>
      <c r="AF7" s="9" t="s">
        <v>23</v>
      </c>
      <c r="AG7" s="13" t="s">
        <v>24</v>
      </c>
      <c r="AH7" s="9" t="s">
        <v>25</v>
      </c>
      <c r="AI7" s="13"/>
      <c r="AJ7" s="9" t="s">
        <v>26</v>
      </c>
      <c r="AK7" s="9" t="s">
        <v>13</v>
      </c>
      <c r="AL7" s="12" t="str">
        <f>S7</f>
        <v>at 12/31/02</v>
      </c>
      <c r="AM7" s="12" t="s">
        <v>18</v>
      </c>
      <c r="AO7" s="9" t="s">
        <v>26</v>
      </c>
      <c r="AP7" s="9" t="s">
        <v>12</v>
      </c>
      <c r="AQ7" s="12" t="str">
        <f>S7</f>
        <v>at 12/31/02</v>
      </c>
      <c r="AR7" s="12" t="s">
        <v>18</v>
      </c>
      <c r="BE7" s="6">
        <f t="shared" si="0"/>
        <v>1994</v>
      </c>
      <c r="BF7" s="10">
        <f t="shared" si="2"/>
        <v>24895.744889053633</v>
      </c>
      <c r="BG7" s="10">
        <f t="shared" si="3"/>
        <v>24172.785078006906</v>
      </c>
      <c r="BH7" s="10">
        <f t="shared" si="4"/>
        <v>24895.744889053633</v>
      </c>
      <c r="BI7" s="10">
        <f t="shared" si="5"/>
        <v>24477.046388669954</v>
      </c>
      <c r="BK7" s="10">
        <f t="shared" si="6"/>
        <v>24610.330311196034</v>
      </c>
      <c r="BL7" s="10">
        <f t="shared" si="7"/>
        <v>1012.2931936144341</v>
      </c>
      <c r="BM7" s="10">
        <f t="shared" si="8"/>
        <v>-285.4145778575985</v>
      </c>
      <c r="BN7" s="11">
        <f t="shared" si="9"/>
        <v>0.5192414305467687</v>
      </c>
    </row>
    <row r="8" spans="2:66" ht="12.75">
      <c r="B8" s="6">
        <f aca="true" t="shared" si="10" ref="B8:B16">B9-1</f>
        <v>1993</v>
      </c>
      <c r="C8" s="14">
        <v>13685.662458437237</v>
      </c>
      <c r="D8" s="14">
        <v>18863.935267625206</v>
      </c>
      <c r="E8" s="14">
        <v>19928.681468529194</v>
      </c>
      <c r="F8" s="14">
        <v>22138.20508624272</v>
      </c>
      <c r="G8" s="14">
        <v>22739.510182876136</v>
      </c>
      <c r="H8" s="14">
        <v>24410.916367122554</v>
      </c>
      <c r="I8" s="14">
        <v>25090.986979166664</v>
      </c>
      <c r="J8" s="14">
        <v>25299.43811451189</v>
      </c>
      <c r="K8" s="14">
        <v>25413.059074319404</v>
      </c>
      <c r="L8" s="14">
        <v>25413.059074319404</v>
      </c>
      <c r="P8" s="2"/>
      <c r="R8" s="6">
        <f t="shared" si="1"/>
        <v>1993</v>
      </c>
      <c r="S8" s="15">
        <f>L8</f>
        <v>25413.059074319404</v>
      </c>
      <c r="T8" s="16">
        <f>L36</f>
        <v>1</v>
      </c>
      <c r="U8" s="15">
        <f aca="true" t="shared" si="11" ref="U8:U17">T8*S8</f>
        <v>25413.059074319404</v>
      </c>
      <c r="X8" s="6">
        <f aca="true" t="shared" si="12" ref="X8:X17">B45</f>
        <v>1993</v>
      </c>
      <c r="Y8" s="15">
        <f>L45</f>
        <v>24872.3344089321</v>
      </c>
      <c r="Z8" s="16">
        <f>L73</f>
        <v>1</v>
      </c>
      <c r="AA8" s="15">
        <f aca="true" t="shared" si="13" ref="AA8:AA17">Z8*Y8</f>
        <v>24872.3344089321</v>
      </c>
      <c r="AE8" s="6">
        <f aca="true" t="shared" si="14" ref="AE8:AE17">B8</f>
        <v>1993</v>
      </c>
      <c r="AF8" s="17">
        <v>47974.8</v>
      </c>
      <c r="AG8" s="18">
        <f>Selections!L21</f>
        <v>0.78</v>
      </c>
      <c r="AH8" s="17">
        <f aca="true" t="shared" si="15" ref="AH8:AH17">AF8*AG8</f>
        <v>37420.344000000005</v>
      </c>
      <c r="AI8" s="17"/>
      <c r="AJ8" s="16">
        <f>L37</f>
        <v>0</v>
      </c>
      <c r="AK8" s="19">
        <f aca="true" t="shared" si="16" ref="AK8:AK17">AH8*AJ8</f>
        <v>0</v>
      </c>
      <c r="AL8" s="17">
        <f>L8</f>
        <v>25413.059074319404</v>
      </c>
      <c r="AM8" s="17">
        <f aca="true" t="shared" si="17" ref="AM8:AM17">AK8+AL8</f>
        <v>25413.059074319404</v>
      </c>
      <c r="AO8" s="16">
        <f>L74</f>
        <v>0</v>
      </c>
      <c r="AP8" s="19">
        <f aca="true" t="shared" si="18" ref="AP8:AP17">AO8*AH8</f>
        <v>0</v>
      </c>
      <c r="AQ8" s="17">
        <f>L45</f>
        <v>24872.3344089321</v>
      </c>
      <c r="AR8" s="17">
        <f aca="true" t="shared" si="19" ref="AR8:AR17">AP8+AQ8</f>
        <v>24872.3344089321</v>
      </c>
      <c r="BE8" s="6">
        <f t="shared" si="0"/>
        <v>1995</v>
      </c>
      <c r="BF8" s="10">
        <f t="shared" si="2"/>
        <v>30506.650389975453</v>
      </c>
      <c r="BG8" s="10">
        <f t="shared" si="3"/>
        <v>29221.30770831404</v>
      </c>
      <c r="BH8" s="10">
        <f t="shared" si="4"/>
        <v>30580.976372371944</v>
      </c>
      <c r="BI8" s="10">
        <f t="shared" si="5"/>
        <v>29767.786774197317</v>
      </c>
      <c r="BK8" s="10">
        <f t="shared" si="6"/>
        <v>30019.18031121469</v>
      </c>
      <c r="BL8" s="10">
        <f t="shared" si="7"/>
        <v>3036.473030096491</v>
      </c>
      <c r="BM8" s="10">
        <f t="shared" si="8"/>
        <v>-99.74531422107611</v>
      </c>
      <c r="BN8" s="11">
        <f t="shared" si="9"/>
        <v>0.6440695560736579</v>
      </c>
    </row>
    <row r="9" spans="2:66" ht="12.75">
      <c r="B9" s="6">
        <f t="shared" si="10"/>
        <v>1994</v>
      </c>
      <c r="C9" s="14">
        <v>14105.013768670635</v>
      </c>
      <c r="D9" s="14">
        <v>17116.73688214823</v>
      </c>
      <c r="E9" s="14">
        <v>19846.518260076675</v>
      </c>
      <c r="F9" s="14">
        <v>20959.65075695686</v>
      </c>
      <c r="G9" s="14">
        <v>23108.856249597957</v>
      </c>
      <c r="H9" s="14">
        <v>23715.614072209213</v>
      </c>
      <c r="I9" s="14">
        <v>23275.323065072236</v>
      </c>
      <c r="J9" s="14">
        <v>24377.594059569143</v>
      </c>
      <c r="K9" s="14">
        <v>24895.744889053633</v>
      </c>
      <c r="L9" s="14"/>
      <c r="P9" s="2"/>
      <c r="R9" s="6">
        <f t="shared" si="1"/>
        <v>1994</v>
      </c>
      <c r="S9" s="15">
        <f>K9</f>
        <v>24895.744889053633</v>
      </c>
      <c r="T9" s="16">
        <f>K36</f>
        <v>1</v>
      </c>
      <c r="U9" s="15">
        <f t="shared" si="11"/>
        <v>24895.744889053633</v>
      </c>
      <c r="X9" s="6">
        <f t="shared" si="12"/>
        <v>1994</v>
      </c>
      <c r="Y9" s="15">
        <f>K46</f>
        <v>23598.0371175816</v>
      </c>
      <c r="Z9" s="16">
        <f>K73</f>
        <v>1.0243557528773057</v>
      </c>
      <c r="AA9" s="15">
        <f t="shared" si="13"/>
        <v>24172.785078006906</v>
      </c>
      <c r="AE9" s="6">
        <f t="shared" si="14"/>
        <v>1994</v>
      </c>
      <c r="AF9" s="17">
        <v>47396.7</v>
      </c>
      <c r="AG9" s="20">
        <f>Selections!K21</f>
        <v>0.78</v>
      </c>
      <c r="AH9" s="17">
        <f t="shared" si="15"/>
        <v>36969.426</v>
      </c>
      <c r="AI9" s="17"/>
      <c r="AJ9" s="16">
        <f>K37</f>
        <v>0</v>
      </c>
      <c r="AK9" s="19">
        <f t="shared" si="16"/>
        <v>0</v>
      </c>
      <c r="AL9" s="17">
        <f>K9</f>
        <v>24895.744889053633</v>
      </c>
      <c r="AM9" s="17">
        <f t="shared" si="17"/>
        <v>24895.744889053633</v>
      </c>
      <c r="AO9" s="16">
        <f>K74</f>
        <v>0.023776654554721888</v>
      </c>
      <c r="AP9" s="19">
        <f t="shared" si="18"/>
        <v>879.0092710883538</v>
      </c>
      <c r="AQ9" s="17">
        <f>K46</f>
        <v>23598.0371175816</v>
      </c>
      <c r="AR9" s="17">
        <f t="shared" si="19"/>
        <v>24477.046388669954</v>
      </c>
      <c r="BE9" s="6">
        <f t="shared" si="0"/>
        <v>1996</v>
      </c>
      <c r="BF9" s="10">
        <f t="shared" si="2"/>
        <v>30084.28241466552</v>
      </c>
      <c r="BG9" s="10">
        <f t="shared" si="3"/>
        <v>29057.41854344126</v>
      </c>
      <c r="BH9" s="10">
        <f t="shared" si="4"/>
        <v>30459.876851449815</v>
      </c>
      <c r="BI9" s="10">
        <f t="shared" si="5"/>
        <v>30441.596067491435</v>
      </c>
      <c r="BK9" s="10">
        <f t="shared" si="6"/>
        <v>30010.793469262007</v>
      </c>
      <c r="BL9" s="10">
        <f t="shared" si="7"/>
        <v>4817.043516455509</v>
      </c>
      <c r="BM9" s="10">
        <f t="shared" si="8"/>
        <v>1130.7502542626717</v>
      </c>
      <c r="BN9" s="11">
        <f t="shared" si="9"/>
        <v>0.5931080623658479</v>
      </c>
    </row>
    <row r="10" spans="2:66" ht="12.75">
      <c r="B10" s="6">
        <f t="shared" si="10"/>
        <v>1995</v>
      </c>
      <c r="C10" s="14">
        <v>15669.75089084133</v>
      </c>
      <c r="D10" s="14">
        <v>20178.290337079583</v>
      </c>
      <c r="E10" s="14">
        <v>23303.671335577208</v>
      </c>
      <c r="F10" s="14">
        <v>25687.27667398486</v>
      </c>
      <c r="G10" s="14">
        <v>26889.52484436734</v>
      </c>
      <c r="H10" s="14">
        <v>27916.810870007303</v>
      </c>
      <c r="I10" s="14">
        <v>29249.91795793353</v>
      </c>
      <c r="J10" s="14">
        <v>30118.925625435768</v>
      </c>
      <c r="K10" s="14"/>
      <c r="L10" s="14"/>
      <c r="P10" s="2"/>
      <c r="R10" s="6">
        <f t="shared" si="1"/>
        <v>1995</v>
      </c>
      <c r="S10" s="15">
        <f>J10</f>
        <v>30118.925625435768</v>
      </c>
      <c r="T10" s="16">
        <f>J36</f>
        <v>1.0128731273273655</v>
      </c>
      <c r="U10" s="15">
        <f t="shared" si="11"/>
        <v>30506.650389975453</v>
      </c>
      <c r="X10" s="6">
        <f t="shared" si="12"/>
        <v>1995</v>
      </c>
      <c r="Y10" s="15">
        <f>J47</f>
        <v>26982.7072811182</v>
      </c>
      <c r="Z10" s="16">
        <f>J73</f>
        <v>1.0829642631435414</v>
      </c>
      <c r="AA10" s="15">
        <f t="shared" si="13"/>
        <v>29221.30770831404</v>
      </c>
      <c r="AE10" s="6">
        <f t="shared" si="14"/>
        <v>1995</v>
      </c>
      <c r="AF10" s="17">
        <v>46608.6</v>
      </c>
      <c r="AG10" s="20">
        <f>Selections!J21</f>
        <v>0.78</v>
      </c>
      <c r="AH10" s="17">
        <f t="shared" si="15"/>
        <v>36354.708</v>
      </c>
      <c r="AI10" s="17"/>
      <c r="AJ10" s="16">
        <f>J37</f>
        <v>0.012709516108234897</v>
      </c>
      <c r="AK10" s="19">
        <f t="shared" si="16"/>
        <v>462.0507469361761</v>
      </c>
      <c r="AL10" s="17">
        <f>J10</f>
        <v>30118.925625435768</v>
      </c>
      <c r="AM10" s="17">
        <f t="shared" si="17"/>
        <v>30580.976372371944</v>
      </c>
      <c r="AO10" s="16">
        <f>J74</f>
        <v>0.0766084957436356</v>
      </c>
      <c r="AP10" s="19">
        <f t="shared" si="18"/>
        <v>2785.079493079115</v>
      </c>
      <c r="AQ10" s="17">
        <f>J47</f>
        <v>26982.7072811182</v>
      </c>
      <c r="AR10" s="17">
        <f t="shared" si="19"/>
        <v>29767.786774197317</v>
      </c>
      <c r="BE10" s="6">
        <f t="shared" si="0"/>
        <v>1997</v>
      </c>
      <c r="BF10" s="10">
        <f t="shared" si="2"/>
        <v>43413.243106658825</v>
      </c>
      <c r="BG10" s="10">
        <f t="shared" si="3"/>
        <v>41554.984202978034</v>
      </c>
      <c r="BH10" s="10">
        <f t="shared" si="4"/>
        <v>43838.356919524296</v>
      </c>
      <c r="BI10" s="10">
        <f t="shared" si="5"/>
        <v>43088.68255013872</v>
      </c>
      <c r="BK10" s="10">
        <f t="shared" si="6"/>
        <v>42973.81669482497</v>
      </c>
      <c r="BL10" s="10">
        <f t="shared" si="7"/>
        <v>8610.37616572537</v>
      </c>
      <c r="BM10" s="10">
        <f t="shared" si="8"/>
        <v>2195.604523941882</v>
      </c>
      <c r="BN10" s="11">
        <f t="shared" si="9"/>
        <v>0.6648444506558892</v>
      </c>
    </row>
    <row r="11" spans="2:66" ht="12.75">
      <c r="B11" s="6">
        <f t="shared" si="10"/>
        <v>1996</v>
      </c>
      <c r="C11" s="14">
        <v>15894.870933790187</v>
      </c>
      <c r="D11" s="14">
        <v>25133.716088353354</v>
      </c>
      <c r="E11" s="14">
        <v>24200.55572572918</v>
      </c>
      <c r="F11" s="14">
        <v>25873.08051834491</v>
      </c>
      <c r="G11" s="14">
        <v>27031.63214002044</v>
      </c>
      <c r="H11" s="14">
        <v>28012.607889684743</v>
      </c>
      <c r="I11" s="14">
        <v>28880.043214999336</v>
      </c>
      <c r="J11" s="14"/>
      <c r="K11" s="14"/>
      <c r="L11" s="14"/>
      <c r="P11" s="2"/>
      <c r="R11" s="6">
        <f t="shared" si="1"/>
        <v>1996</v>
      </c>
      <c r="S11" s="15">
        <f>I11</f>
        <v>28880.043214999336</v>
      </c>
      <c r="T11" s="16">
        <f>I36</f>
        <v>1.0416979708340859</v>
      </c>
      <c r="U11" s="15">
        <f t="shared" si="11"/>
        <v>30084.28241466552</v>
      </c>
      <c r="X11" s="6">
        <f t="shared" si="12"/>
        <v>1996</v>
      </c>
      <c r="Y11" s="15">
        <f>I48</f>
        <v>25193.7499528065</v>
      </c>
      <c r="Z11" s="16">
        <f>I73</f>
        <v>1.1533582177275028</v>
      </c>
      <c r="AA11" s="15">
        <f t="shared" si="13"/>
        <v>29057.41854344126</v>
      </c>
      <c r="AE11" s="6">
        <f t="shared" si="14"/>
        <v>1996</v>
      </c>
      <c r="AF11" s="17">
        <v>50599.2</v>
      </c>
      <c r="AG11" s="20">
        <f>Selections!I21</f>
        <v>0.78</v>
      </c>
      <c r="AH11" s="17">
        <f t="shared" si="15"/>
        <v>39467.376</v>
      </c>
      <c r="AI11" s="17"/>
      <c r="AJ11" s="16">
        <f>I37</f>
        <v>0.04002884905372173</v>
      </c>
      <c r="AK11" s="19">
        <f t="shared" si="16"/>
        <v>1579.8336364504794</v>
      </c>
      <c r="AL11" s="17">
        <f>I11</f>
        <v>28880.043214999336</v>
      </c>
      <c r="AM11" s="17">
        <f t="shared" si="17"/>
        <v>30459.876851449815</v>
      </c>
      <c r="AO11" s="16">
        <f>I74</f>
        <v>0.13296668404519563</v>
      </c>
      <c r="AP11" s="19">
        <f t="shared" si="18"/>
        <v>5247.846114684937</v>
      </c>
      <c r="AQ11" s="17">
        <f>I48</f>
        <v>25193.7499528065</v>
      </c>
      <c r="AR11" s="17">
        <f t="shared" si="19"/>
        <v>30441.596067491435</v>
      </c>
      <c r="BE11" s="6">
        <f t="shared" si="0"/>
        <v>1998</v>
      </c>
      <c r="BF11" s="10">
        <f t="shared" si="2"/>
        <v>54936.65086299994</v>
      </c>
      <c r="BG11" s="10">
        <f t="shared" si="3"/>
        <v>52653.5626145806</v>
      </c>
      <c r="BH11" s="10">
        <f t="shared" si="4"/>
        <v>54865.426844123795</v>
      </c>
      <c r="BI11" s="10">
        <f t="shared" si="5"/>
        <v>52996.43817940654</v>
      </c>
      <c r="BK11" s="10">
        <f t="shared" si="6"/>
        <v>53863.01962527772</v>
      </c>
      <c r="BL11" s="10">
        <f t="shared" si="7"/>
        <v>12750.940541172655</v>
      </c>
      <c r="BM11" s="10">
        <f t="shared" si="8"/>
        <v>4369.513174360167</v>
      </c>
      <c r="BN11" s="11">
        <f t="shared" si="9"/>
        <v>0.7748959807981257</v>
      </c>
    </row>
    <row r="12" spans="2:66" ht="12.75">
      <c r="B12" s="6">
        <f t="shared" si="10"/>
        <v>1997</v>
      </c>
      <c r="C12" s="14">
        <v>16550.20750540245</v>
      </c>
      <c r="D12" s="14">
        <v>29928.09051060058</v>
      </c>
      <c r="E12" s="14">
        <v>35018.86042419819</v>
      </c>
      <c r="F12" s="14">
        <v>36735.26637140327</v>
      </c>
      <c r="G12" s="14">
        <v>39256.112121782455</v>
      </c>
      <c r="H12" s="14">
        <v>40778.21217088309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40778.21217088309</v>
      </c>
      <c r="T12" s="16">
        <f>H36</f>
        <v>1.0646185988913273</v>
      </c>
      <c r="U12" s="15">
        <f t="shared" si="11"/>
        <v>43413.243106658825</v>
      </c>
      <c r="X12" s="6">
        <f t="shared" si="12"/>
        <v>1997</v>
      </c>
      <c r="Y12" s="15">
        <f>H49</f>
        <v>34363.4405290996</v>
      </c>
      <c r="Z12" s="16">
        <f>H73</f>
        <v>1.2092789186166764</v>
      </c>
      <c r="AA12" s="15">
        <f t="shared" si="13"/>
        <v>41554.984202978034</v>
      </c>
      <c r="AE12" s="6">
        <f t="shared" si="14"/>
        <v>1997</v>
      </c>
      <c r="AF12" s="17">
        <v>64637.4</v>
      </c>
      <c r="AG12" s="20">
        <f>Selections!H21</f>
        <v>0.78</v>
      </c>
      <c r="AH12" s="17">
        <f t="shared" si="15"/>
        <v>50417.172000000006</v>
      </c>
      <c r="AI12" s="17"/>
      <c r="AJ12" s="16">
        <f>H37</f>
        <v>0.06069647755413987</v>
      </c>
      <c r="AK12" s="19">
        <f t="shared" si="16"/>
        <v>3060.1447486412094</v>
      </c>
      <c r="AL12" s="17">
        <f>H12</f>
        <v>40778.21217088309</v>
      </c>
      <c r="AM12" s="17">
        <f t="shared" si="17"/>
        <v>43838.356919524296</v>
      </c>
      <c r="AO12" s="16">
        <f>H74</f>
        <v>0.17306091704308846</v>
      </c>
      <c r="AP12" s="19">
        <f t="shared" si="18"/>
        <v>8725.242021039123</v>
      </c>
      <c r="AQ12" s="17">
        <f>H49</f>
        <v>34363.4405290996</v>
      </c>
      <c r="AR12" s="17">
        <f t="shared" si="19"/>
        <v>43088.68255013872</v>
      </c>
      <c r="BE12" s="6">
        <f t="shared" si="0"/>
        <v>1999</v>
      </c>
      <c r="BF12" s="10">
        <f t="shared" si="2"/>
        <v>74526.2506059403</v>
      </c>
      <c r="BG12" s="10">
        <f t="shared" si="3"/>
        <v>71580.82984462666</v>
      </c>
      <c r="BH12" s="10">
        <f t="shared" si="4"/>
        <v>73477.50325245378</v>
      </c>
      <c r="BI12" s="10">
        <f t="shared" si="5"/>
        <v>70403.4538485239</v>
      </c>
      <c r="BK12" s="10">
        <f t="shared" si="6"/>
        <v>72497.00938788615</v>
      </c>
      <c r="BL12" s="10">
        <f t="shared" si="7"/>
        <v>21436.995342059723</v>
      </c>
      <c r="BM12" s="10">
        <f t="shared" si="8"/>
        <v>9053.476085084265</v>
      </c>
      <c r="BN12" s="11">
        <f t="shared" si="9"/>
        <v>0.8380672722719629</v>
      </c>
    </row>
    <row r="13" spans="2:66" ht="12.75">
      <c r="B13" s="6">
        <f t="shared" si="10"/>
        <v>1998</v>
      </c>
      <c r="C13" s="14">
        <v>26118.50370420191</v>
      </c>
      <c r="D13" s="14">
        <v>37895.623301840445</v>
      </c>
      <c r="E13" s="14">
        <v>42536.17038075536</v>
      </c>
      <c r="F13" s="14">
        <v>46697.156512243455</v>
      </c>
      <c r="G13" s="14">
        <v>49493.50645091755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49493.50645091755</v>
      </c>
      <c r="T13" s="16">
        <f>G36</f>
        <v>1.1099769404594586</v>
      </c>
      <c r="U13" s="15">
        <f t="shared" si="11"/>
        <v>54936.65086299994</v>
      </c>
      <c r="X13" s="6">
        <f t="shared" si="12"/>
        <v>1998</v>
      </c>
      <c r="Y13" s="15">
        <f>G50</f>
        <v>41112.07908410506</v>
      </c>
      <c r="Z13" s="16">
        <f>G73</f>
        <v>1.2807321786588448</v>
      </c>
      <c r="AA13" s="15">
        <f t="shared" si="13"/>
        <v>52653.5626145806</v>
      </c>
      <c r="AE13" s="6">
        <f t="shared" si="14"/>
        <v>1998</v>
      </c>
      <c r="AF13" s="17">
        <v>69510</v>
      </c>
      <c r="AG13" s="20">
        <f>Selections!G21</f>
        <v>0.78</v>
      </c>
      <c r="AH13" s="17">
        <f t="shared" si="15"/>
        <v>54217.8</v>
      </c>
      <c r="AI13" s="17"/>
      <c r="AJ13" s="16">
        <f>G37</f>
        <v>0.09908038306988187</v>
      </c>
      <c r="AK13" s="19">
        <f t="shared" si="16"/>
        <v>5371.920393206242</v>
      </c>
      <c r="AL13" s="17">
        <f>G13</f>
        <v>49493.50645091755</v>
      </c>
      <c r="AM13" s="17">
        <f t="shared" si="17"/>
        <v>54865.426844123795</v>
      </c>
      <c r="AO13" s="16">
        <f>G74</f>
        <v>0.2191966309090645</v>
      </c>
      <c r="AP13" s="19">
        <f t="shared" si="18"/>
        <v>11884.359095301477</v>
      </c>
      <c r="AQ13" s="17">
        <f>G50</f>
        <v>41112.07908410506</v>
      </c>
      <c r="AR13" s="17">
        <f t="shared" si="19"/>
        <v>52996.43817940654</v>
      </c>
      <c r="BE13" s="6">
        <f t="shared" si="0"/>
        <v>2000</v>
      </c>
      <c r="BF13" s="10">
        <f t="shared" si="2"/>
        <v>87707.46944246368</v>
      </c>
      <c r="BG13" s="10">
        <f t="shared" si="3"/>
        <v>82696.25696004055</v>
      </c>
      <c r="BH13" s="10">
        <f t="shared" si="4"/>
        <v>84397.74726882245</v>
      </c>
      <c r="BI13" s="10">
        <f t="shared" si="5"/>
        <v>78716.46513873723</v>
      </c>
      <c r="BK13" s="10">
        <f t="shared" si="6"/>
        <v>83379.48470251598</v>
      </c>
      <c r="BL13" s="10">
        <f t="shared" si="7"/>
        <v>32038.579049537286</v>
      </c>
      <c r="BM13" s="10">
        <f t="shared" si="8"/>
        <v>14391.208616926466</v>
      </c>
      <c r="BN13" s="11">
        <f t="shared" si="9"/>
        <v>0.9007756214614087</v>
      </c>
    </row>
    <row r="14" spans="2:66" ht="12.75">
      <c r="B14" s="6">
        <f t="shared" si="10"/>
        <v>1999</v>
      </c>
      <c r="C14" s="14">
        <v>33662.209710978575</v>
      </c>
      <c r="D14" s="14">
        <v>50269.16667778596</v>
      </c>
      <c r="E14" s="14">
        <v>58164.236165511975</v>
      </c>
      <c r="F14" s="14">
        <v>63443.53330280189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63443.53330280189</v>
      </c>
      <c r="T14" s="21">
        <f>F36</f>
        <v>1.1746863190964327</v>
      </c>
      <c r="U14" s="15">
        <f t="shared" si="11"/>
        <v>74526.2506059403</v>
      </c>
      <c r="X14" s="6">
        <f t="shared" si="12"/>
        <v>1999</v>
      </c>
      <c r="Y14" s="15">
        <f>F51</f>
        <v>51060.01404582643</v>
      </c>
      <c r="Z14" s="21">
        <f>F73</f>
        <v>1.4018960077132523</v>
      </c>
      <c r="AA14" s="15">
        <f t="shared" si="13"/>
        <v>71580.82984462666</v>
      </c>
      <c r="AE14" s="6">
        <f t="shared" si="14"/>
        <v>1999</v>
      </c>
      <c r="AF14" s="17">
        <v>86505</v>
      </c>
      <c r="AG14" s="20">
        <f>Selections!F21</f>
        <v>0.78</v>
      </c>
      <c r="AH14" s="17">
        <f t="shared" si="15"/>
        <v>67473.90000000001</v>
      </c>
      <c r="AI14" s="17"/>
      <c r="AJ14" s="16">
        <f>F37</f>
        <v>0.14870890743905252</v>
      </c>
      <c r="AK14" s="19">
        <f t="shared" si="16"/>
        <v>10033.969949651888</v>
      </c>
      <c r="AL14" s="17">
        <f>F14</f>
        <v>63443.53330280189</v>
      </c>
      <c r="AM14" s="17">
        <f t="shared" si="17"/>
        <v>73477.50325245378</v>
      </c>
      <c r="AO14" s="16">
        <f>F74</f>
        <v>0.2866803282854181</v>
      </c>
      <c r="AP14" s="19">
        <f t="shared" si="18"/>
        <v>19343.439802697478</v>
      </c>
      <c r="AQ14" s="17">
        <f>F51</f>
        <v>51060.01404582643</v>
      </c>
      <c r="AR14" s="17">
        <f t="shared" si="19"/>
        <v>70403.4538485239</v>
      </c>
      <c r="BE14" s="6">
        <f t="shared" si="0"/>
        <v>2001</v>
      </c>
      <c r="BF14" s="10">
        <f t="shared" si="2"/>
        <v>76296.8447557526</v>
      </c>
      <c r="BG14" s="10">
        <f t="shared" si="3"/>
        <v>79369.83787741605</v>
      </c>
      <c r="BH14" s="10">
        <f t="shared" si="4"/>
        <v>76165.72827741197</v>
      </c>
      <c r="BI14" s="10">
        <f t="shared" si="5"/>
        <v>77507.91201535691</v>
      </c>
      <c r="BK14" s="10">
        <f t="shared" si="6"/>
        <v>77335.08073148437</v>
      </c>
      <c r="BL14" s="10">
        <f t="shared" si="7"/>
        <v>39988.62174693927</v>
      </c>
      <c r="BM14" s="10">
        <f t="shared" si="8"/>
        <v>23587.604044139494</v>
      </c>
      <c r="BN14" s="11">
        <f t="shared" si="9"/>
        <v>0.7952381468300471</v>
      </c>
    </row>
    <row r="15" spans="2:66" ht="12.75">
      <c r="B15" s="6">
        <f t="shared" si="10"/>
        <v>2000</v>
      </c>
      <c r="C15" s="14">
        <v>41554.088678498745</v>
      </c>
      <c r="D15" s="14">
        <v>60026.884070483815</v>
      </c>
      <c r="E15" s="14">
        <v>68988.27608558952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68988.27608558952</v>
      </c>
      <c r="T15" s="16">
        <f>E36</f>
        <v>1.271338761004122</v>
      </c>
      <c r="U15" s="15">
        <f t="shared" si="11"/>
        <v>87707.46944246368</v>
      </c>
      <c r="X15" s="6">
        <f t="shared" si="12"/>
        <v>2000</v>
      </c>
      <c r="Y15" s="15">
        <f>E52</f>
        <v>51340.9056529787</v>
      </c>
      <c r="Z15" s="16">
        <f>E73</f>
        <v>1.6107284417419052</v>
      </c>
      <c r="AA15" s="15">
        <f t="shared" si="13"/>
        <v>82696.25696004055</v>
      </c>
      <c r="AE15" s="6">
        <f t="shared" si="14"/>
        <v>2000</v>
      </c>
      <c r="AF15" s="17">
        <v>92564.1</v>
      </c>
      <c r="AG15" s="20">
        <f>Selections!E21</f>
        <v>0.78</v>
      </c>
      <c r="AH15" s="17">
        <f t="shared" si="15"/>
        <v>72199.998</v>
      </c>
      <c r="AI15" s="17"/>
      <c r="AJ15" s="16">
        <f>E37</f>
        <v>0.21342758462725908</v>
      </c>
      <c r="AK15" s="19">
        <f t="shared" si="16"/>
        <v>15409.471183232938</v>
      </c>
      <c r="AL15" s="17">
        <f>E15</f>
        <v>68988.27608558952</v>
      </c>
      <c r="AM15" s="17">
        <f t="shared" si="17"/>
        <v>84397.74726882245</v>
      </c>
      <c r="AO15" s="16">
        <f>E74</f>
        <v>0.37916288426709555</v>
      </c>
      <c r="AP15" s="19">
        <f t="shared" si="18"/>
        <v>27375.55948575853</v>
      </c>
      <c r="AQ15" s="17">
        <f>E52</f>
        <v>51340.9056529787</v>
      </c>
      <c r="AR15" s="17">
        <f t="shared" si="19"/>
        <v>78716.46513873723</v>
      </c>
      <c r="BE15" s="6">
        <f t="shared" si="0"/>
        <v>2002</v>
      </c>
      <c r="BF15" s="10">
        <f t="shared" si="2"/>
        <v>67304.1368012645</v>
      </c>
      <c r="BG15" s="10">
        <f t="shared" si="3"/>
        <v>74814.19755853307</v>
      </c>
      <c r="BH15" s="10">
        <f t="shared" si="4"/>
        <v>75841.6104290504</v>
      </c>
      <c r="BI15" s="10">
        <f t="shared" si="5"/>
        <v>81954.6328587289</v>
      </c>
      <c r="BK15" s="10">
        <f t="shared" si="6"/>
        <v>74978.64441189422</v>
      </c>
      <c r="BL15" s="10">
        <f t="shared" si="7"/>
        <v>59093.69714606911</v>
      </c>
      <c r="BM15" s="10">
        <f t="shared" si="8"/>
        <v>42341.051248154814</v>
      </c>
      <c r="BN15" s="11">
        <f t="shared" si="9"/>
        <v>0.6972312445950976</v>
      </c>
    </row>
    <row r="16" spans="2:44" ht="12.75">
      <c r="B16" s="6">
        <f t="shared" si="10"/>
        <v>2001</v>
      </c>
      <c r="C16" s="14">
        <v>37949.449462656754</v>
      </c>
      <c r="D16" s="14">
        <v>53747.476687344875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53747.476687344875</v>
      </c>
      <c r="T16" s="16">
        <f>D36</f>
        <v>1.4195428224394595</v>
      </c>
      <c r="U16" s="15">
        <f t="shared" si="11"/>
        <v>76296.8447557526</v>
      </c>
      <c r="X16" s="6">
        <f t="shared" si="12"/>
        <v>2001</v>
      </c>
      <c r="Y16" s="15">
        <f>D53</f>
        <v>37346.4589845451</v>
      </c>
      <c r="Z16" s="16">
        <f>D73</f>
        <v>2.1252306118301947</v>
      </c>
      <c r="AA16" s="15">
        <f t="shared" si="13"/>
        <v>79369.83787741605</v>
      </c>
      <c r="AE16" s="6">
        <f t="shared" si="14"/>
        <v>2001</v>
      </c>
      <c r="AF16" s="17">
        <v>97247.7</v>
      </c>
      <c r="AG16" s="20">
        <f>Selections!D21</f>
        <v>0.78</v>
      </c>
      <c r="AH16" s="17">
        <f t="shared" si="15"/>
        <v>75853.206</v>
      </c>
      <c r="AI16" s="17"/>
      <c r="AJ16" s="16">
        <f>D37</f>
        <v>0.29554784526928357</v>
      </c>
      <c r="AK16" s="19">
        <f t="shared" si="16"/>
        <v>22418.251590067095</v>
      </c>
      <c r="AL16" s="17">
        <f>D16</f>
        <v>53747.476687344875</v>
      </c>
      <c r="AM16" s="17">
        <f t="shared" si="17"/>
        <v>76165.72827741197</v>
      </c>
      <c r="AO16" s="16">
        <f>D74</f>
        <v>0.5294628289120937</v>
      </c>
      <c r="AP16" s="19">
        <f t="shared" si="18"/>
        <v>40161.453030811805</v>
      </c>
      <c r="AQ16" s="17">
        <f>D53</f>
        <v>37346.4589845451</v>
      </c>
      <c r="AR16" s="17">
        <f t="shared" si="19"/>
        <v>77507.91201535691</v>
      </c>
    </row>
    <row r="17" spans="2:66" ht="13.5" thickBot="1">
      <c r="B17" s="7">
        <f>'Line B_Selection 1'!B17</f>
        <v>2002</v>
      </c>
      <c r="C17" s="14">
        <v>32637.593163739402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32637.593163739402</v>
      </c>
      <c r="T17" s="16">
        <f>C36</f>
        <v>2.062166056902746</v>
      </c>
      <c r="U17" s="15">
        <f t="shared" si="11"/>
        <v>67304.1368012645</v>
      </c>
      <c r="X17" s="6">
        <f t="shared" si="12"/>
        <v>2002</v>
      </c>
      <c r="Y17" s="15">
        <f>C54</f>
        <v>15884.9472658251</v>
      </c>
      <c r="Z17" s="16">
        <f>C73</f>
        <v>4.709754228740088</v>
      </c>
      <c r="AA17" s="15">
        <f t="shared" si="13"/>
        <v>74814.19755853307</v>
      </c>
      <c r="AE17" s="6">
        <f t="shared" si="14"/>
        <v>2002</v>
      </c>
      <c r="AF17" s="17">
        <v>107537.7</v>
      </c>
      <c r="AG17" s="22">
        <f>Selections!C21</f>
        <v>0.78</v>
      </c>
      <c r="AH17" s="17">
        <f t="shared" si="15"/>
        <v>83879.406</v>
      </c>
      <c r="AI17" s="17"/>
      <c r="AJ17" s="16">
        <f>C37</f>
        <v>0.515072999745742</v>
      </c>
      <c r="AK17" s="19">
        <f t="shared" si="16"/>
        <v>43204.017265311</v>
      </c>
      <c r="AL17" s="17">
        <f>C17</f>
        <v>32637.593163739402</v>
      </c>
      <c r="AM17" s="17">
        <f t="shared" si="17"/>
        <v>75841.6104290504</v>
      </c>
      <c r="AO17" s="16">
        <f>C74</f>
        <v>0.7876746956565691</v>
      </c>
      <c r="AP17" s="19">
        <f t="shared" si="18"/>
        <v>66069.6855929038</v>
      </c>
      <c r="AQ17" s="17">
        <f>C54</f>
        <v>15884.9472658251</v>
      </c>
      <c r="AR17" s="17">
        <f t="shared" si="19"/>
        <v>81954.6328587289</v>
      </c>
      <c r="BE17" s="23" t="s">
        <v>27</v>
      </c>
      <c r="BF17" s="10">
        <f>SUM(BF6:BF15)</f>
        <v>515084.3323430938</v>
      </c>
      <c r="BG17" s="10">
        <f>SUM(BG6:BG15)</f>
        <v>509993.51479686925</v>
      </c>
      <c r="BH17" s="10">
        <f>SUM(BH6:BH15)</f>
        <v>519936.0301785815</v>
      </c>
      <c r="BI17" s="10">
        <f>SUM(BI6:BI15)</f>
        <v>514226.348230183</v>
      </c>
      <c r="BK17" s="10">
        <f>SUM(BK6:BK15)</f>
        <v>514810.0563871819</v>
      </c>
      <c r="BL17" s="10">
        <f>SUM(BL6:BL15)</f>
        <v>183055.3820643635</v>
      </c>
      <c r="BM17" s="10">
        <f>SUM(BM6:BM15)</f>
        <v>96413.68572209743</v>
      </c>
      <c r="BN17" s="11">
        <f>BK17/AF19</f>
        <v>0.7244915238218828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28</v>
      </c>
      <c r="P19" s="2"/>
      <c r="R19" s="23" t="s">
        <v>27</v>
      </c>
      <c r="S19" s="24">
        <f>SUM(S8:S17)</f>
        <v>418396.3706650845</v>
      </c>
      <c r="U19" s="24">
        <f>SUM(U8:U17)</f>
        <v>515084.3323430938</v>
      </c>
      <c r="X19" s="23" t="s">
        <v>27</v>
      </c>
      <c r="Y19" s="24">
        <f>SUM(Y8:Y17)</f>
        <v>331754.6743228184</v>
      </c>
      <c r="Z19" s="6"/>
      <c r="AA19" s="24">
        <f>SUM(AA8:AA17)</f>
        <v>509993.51479686925</v>
      </c>
      <c r="AE19" s="23" t="s">
        <v>27</v>
      </c>
      <c r="AF19" s="10">
        <f>SUM(AF8:AF17)</f>
        <v>710581.1999999998</v>
      </c>
      <c r="AG19" s="23"/>
      <c r="AH19" s="10">
        <f>SUM(AH8:AH17)</f>
        <v>554253.336</v>
      </c>
      <c r="AI19" s="10"/>
      <c r="AJ19" s="23"/>
      <c r="AK19" s="10">
        <f>SUM(AK8:AK17)</f>
        <v>101539.65951349703</v>
      </c>
      <c r="AL19" s="10">
        <f>SUM(AL8:AL17)</f>
        <v>418396.3706650845</v>
      </c>
      <c r="AM19" s="10">
        <f>SUM(AM8:AM17)</f>
        <v>519936.0301785815</v>
      </c>
      <c r="AN19" s="10"/>
      <c r="AP19" s="10">
        <f>SUM(AP8:AP17)</f>
        <v>182471.6739073646</v>
      </c>
      <c r="AQ19" s="10">
        <f>SUM(AQ8:AQ17)</f>
        <v>331754.6743228184</v>
      </c>
      <c r="AR19" s="10">
        <f>SUM(AR8:AR17)</f>
        <v>514226.348230183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1.3783720974351192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1.073502294939715</v>
      </c>
      <c r="H21" s="25">
        <f t="shared" si="22"/>
        <v>1.0278592823725394</v>
      </c>
      <c r="I21" s="25">
        <f t="shared" si="22"/>
        <v>1.008307809314887</v>
      </c>
      <c r="J21" s="25">
        <f t="shared" si="22"/>
        <v>1.00449104676923</v>
      </c>
      <c r="K21" s="25">
        <f t="shared" si="22"/>
        <v>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1.2135214586012733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1.1025401385530118</v>
      </c>
      <c r="G22" s="25">
        <f t="shared" si="23"/>
        <v>1.0262565059931001</v>
      </c>
      <c r="H22" s="25">
        <f t="shared" si="23"/>
        <v>0.9814345516925524</v>
      </c>
      <c r="I22" s="25">
        <f t="shared" si="23"/>
        <v>1.047357924588854</v>
      </c>
      <c r="J22" s="25">
        <f t="shared" si="23"/>
        <v>1.0212552078855008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1.154888295603242</v>
      </c>
      <c r="E23" s="25">
        <f t="shared" si="24"/>
        <v>1.1022845415249507</v>
      </c>
      <c r="F23" s="25">
        <f t="shared" si="24"/>
        <v>1.0468032553875233</v>
      </c>
      <c r="G23" s="25">
        <f t="shared" si="24"/>
        <v>1.038203948622586</v>
      </c>
      <c r="H23" s="25">
        <f t="shared" si="24"/>
        <v>1.0477528430497935</v>
      </c>
      <c r="I23" s="25">
        <f t="shared" si="24"/>
        <v>1.029709747177822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1.581246943938546</v>
      </c>
      <c r="D24" s="25">
        <f>IF(OR(D11=0,E11=""),"",E11/D11)</f>
        <v>0.9628721690280974</v>
      </c>
      <c r="E24" s="25">
        <f>IF(OR(E11=0,F11=""),"",F11/E11)</f>
        <v>1.0691110076797765</v>
      </c>
      <c r="F24" s="25">
        <f>IF(OR(F11=0,G11=""),"",G11/F11)</f>
        <v>1.0447782636804333</v>
      </c>
      <c r="G24" s="25">
        <f>IF(OR(G11=0,H11=""),"",H11/G11)</f>
        <v>1.0362899193279551</v>
      </c>
      <c r="H24" s="25">
        <f>IF(OR(H11=0,I11=""),"",I11/H11)</f>
        <v>1.030965889671201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1.8083211646035988</v>
      </c>
      <c r="D25" s="25">
        <f aca="true" t="shared" si="26" ref="D25:G29">IF(OR(D12=0,E12=""),"",E12/D12)</f>
        <v>1.1701000573957248</v>
      </c>
      <c r="E25" s="25">
        <f t="shared" si="26"/>
        <v>1.0490137579125514</v>
      </c>
      <c r="F25" s="25">
        <f t="shared" si="26"/>
        <v>1.0686219537621633</v>
      </c>
      <c r="G25" s="25">
        <f t="shared" si="26"/>
        <v>1.0387735811528838</v>
      </c>
      <c r="H25" s="25">
        <f>IF(OR(H12=0,L12=""),"",L12/H12)</f>
      </c>
      <c r="I25" s="25"/>
      <c r="J25" s="25"/>
      <c r="K25" s="25"/>
      <c r="L25" s="25"/>
      <c r="BF25" s="5"/>
      <c r="BG25" s="5" t="s">
        <v>29</v>
      </c>
      <c r="BH25" s="5"/>
      <c r="BI25" s="5"/>
    </row>
    <row r="26" spans="2:66" ht="12.75">
      <c r="B26" s="6">
        <f t="shared" si="20"/>
        <v>1998</v>
      </c>
      <c r="C26" s="25">
        <f t="shared" si="25"/>
        <v>1.4509109607126478</v>
      </c>
      <c r="D26" s="25">
        <f t="shared" si="26"/>
        <v>1.1224560166738182</v>
      </c>
      <c r="E26" s="25">
        <f t="shared" si="26"/>
        <v>1.0978223026248422</v>
      </c>
      <c r="F26" s="25">
        <f t="shared" si="26"/>
        <v>1.0598826598347786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1.4933412604042806</v>
      </c>
      <c r="D27" s="25">
        <f t="shared" si="26"/>
        <v>1.1570559054287022</v>
      </c>
      <c r="E27" s="25">
        <f t="shared" si="26"/>
        <v>1.090765348009852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1.4445482016200109</v>
      </c>
      <c r="D28" s="25">
        <f t="shared" si="26"/>
        <v>1.1492896416975966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540.7246653873044</v>
      </c>
      <c r="BG28" s="10">
        <f aca="true" t="shared" si="29" ref="BG28:BG36">BG6-AQ8</f>
        <v>0</v>
      </c>
      <c r="BH28" s="10">
        <f aca="true" t="shared" si="30" ref="BH28:BH37">BH6-AQ8</f>
        <v>540.7246653873044</v>
      </c>
      <c r="BI28" s="10">
        <f aca="true" t="shared" si="31" ref="BI28:BI37">BI6-AQ8</f>
        <v>0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1.4162913414655407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1297.7077714720326</v>
      </c>
      <c r="BG29" s="10">
        <f t="shared" si="29"/>
        <v>574.7479604253058</v>
      </c>
      <c r="BH29" s="10">
        <f t="shared" si="30"/>
        <v>1297.7077714720326</v>
      </c>
      <c r="BI29" s="10">
        <f t="shared" si="31"/>
        <v>879.0092710883546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3523.943108857253</v>
      </c>
      <c r="BG30" s="10">
        <f t="shared" si="29"/>
        <v>2238.600427195841</v>
      </c>
      <c r="BH30" s="10">
        <f t="shared" si="30"/>
        <v>3598.2690912537437</v>
      </c>
      <c r="BI30" s="10">
        <f t="shared" si="31"/>
        <v>2785.079493079116</v>
      </c>
      <c r="BK30" s="10"/>
      <c r="BL30" s="10"/>
      <c r="BM30" s="10"/>
      <c r="BN30" s="11"/>
    </row>
    <row r="31" spans="2:66" ht="12.75">
      <c r="B31" s="27" t="s">
        <v>30</v>
      </c>
      <c r="C31" s="28">
        <f aca="true" t="shared" si="32" ref="C31:K31">AVERAGE(C21:C29)</f>
        <v>1.4526973221976849</v>
      </c>
      <c r="D31" s="28">
        <f t="shared" si="32"/>
        <v>1.1165732265712431</v>
      </c>
      <c r="E31" s="28">
        <f t="shared" si="32"/>
        <v>1.0822793628702805</v>
      </c>
      <c r="F31" s="28">
        <f t="shared" si="32"/>
        <v>1.0582979486134088</v>
      </c>
      <c r="G31" s="28">
        <f t="shared" si="32"/>
        <v>1.0426052500072482</v>
      </c>
      <c r="H31" s="28">
        <f t="shared" si="32"/>
        <v>1.0220031416965216</v>
      </c>
      <c r="I31" s="28">
        <f t="shared" si="32"/>
        <v>1.0284584936938543</v>
      </c>
      <c r="J31" s="28">
        <f t="shared" si="32"/>
        <v>1.0128731273273655</v>
      </c>
      <c r="K31" s="28">
        <f t="shared" si="32"/>
        <v>1</v>
      </c>
      <c r="BE31" s="6">
        <f t="shared" si="27"/>
        <v>1996</v>
      </c>
      <c r="BF31" s="10">
        <f t="shared" si="28"/>
        <v>4890.53246185902</v>
      </c>
      <c r="BG31" s="10">
        <f t="shared" si="29"/>
        <v>3863.668590634763</v>
      </c>
      <c r="BH31" s="10">
        <f t="shared" si="30"/>
        <v>5266.126898643317</v>
      </c>
      <c r="BI31" s="10">
        <f t="shared" si="31"/>
        <v>5247.846114684937</v>
      </c>
      <c r="BK31" s="10"/>
      <c r="BL31" s="10"/>
      <c r="BM31" s="10"/>
      <c r="BN31" s="11"/>
    </row>
    <row r="32" spans="2:66" ht="12.75">
      <c r="B32" s="8" t="s">
        <v>31</v>
      </c>
      <c r="C32" s="28">
        <f>AVERAGE(C27:C29)</f>
        <v>1.4513936011632775</v>
      </c>
      <c r="D32" s="28">
        <f>AVERAGE(D26:D28)</f>
        <v>1.142933854600039</v>
      </c>
      <c r="E32" s="28">
        <f>AVERAGE(E25:E27)</f>
        <v>1.0792004695157484</v>
      </c>
      <c r="F32" s="28">
        <f>AVERAGE(F24:F26)</f>
        <v>1.0577609590924586</v>
      </c>
      <c r="G32" s="28">
        <f>AVERAGE(G23:G25)</f>
        <v>1.0377558163678084</v>
      </c>
      <c r="H32" s="28">
        <f>AVERAGE(H22:H24)</f>
        <v>1.0200510948045156</v>
      </c>
      <c r="I32" s="28">
        <f>AVERAGE(I21:I23)</f>
        <v>1.0284584936938543</v>
      </c>
      <c r="BE32" s="6">
        <f t="shared" si="27"/>
        <v>1997</v>
      </c>
      <c r="BF32" s="10">
        <f t="shared" si="28"/>
        <v>9049.802577559225</v>
      </c>
      <c r="BG32" s="10">
        <f t="shared" si="29"/>
        <v>7191.543673878434</v>
      </c>
      <c r="BH32" s="10">
        <f t="shared" si="30"/>
        <v>9474.916390424696</v>
      </c>
      <c r="BI32" s="10">
        <f t="shared" si="31"/>
        <v>8725.242021039121</v>
      </c>
      <c r="BK32" s="10"/>
      <c r="BL32" s="10"/>
      <c r="BM32" s="10"/>
      <c r="BN32" s="11"/>
    </row>
    <row r="33" spans="2:66" ht="12.75">
      <c r="B33" s="8" t="s">
        <v>32</v>
      </c>
      <c r="C33" s="28">
        <f>(SUM(C21:C29)-MIN(C21:C29)-MAX(C21:C29))/(COUNT(C21:C29)-2)</f>
        <v>1.4360618966534702</v>
      </c>
      <c r="D33" s="28">
        <f>(SUM(D21:D28)-MIN(D21:D28)-MAX(D21:D28))/(COUNT(D21:D28)-2)</f>
        <v>1.1332689310243538</v>
      </c>
      <c r="E33" s="28">
        <f>(SUM(E21:E27)-MIN(E21:E27)-MAX(E21:E27))/(COUNT(E21:E27)-2)</f>
        <v>1.0832140483041302</v>
      </c>
      <c r="F33" s="28">
        <f>(SUM(F21:F26)-MIN(F21:F26)-MAX(F21:F26))/(COUNT(F21:F26)-2)</f>
        <v>1.0550215331662247</v>
      </c>
      <c r="G33" s="28">
        <f>(SUM(G21:G25)-MIN(G21:G25)-MAX(G21:G25))/(COUNT(G21:G25)-2)</f>
        <v>1.0377558163678087</v>
      </c>
      <c r="H33" s="28">
        <f>(SUM(H21:H24)-MIN(H21:H24)-MAX(H21:H24))/(COUNT(H21:H24)-2)</f>
        <v>1.0294125860218704</v>
      </c>
      <c r="BE33" s="6">
        <f t="shared" si="27"/>
        <v>1998</v>
      </c>
      <c r="BF33" s="10">
        <f t="shared" si="28"/>
        <v>13824.571778894875</v>
      </c>
      <c r="BG33" s="10">
        <f t="shared" si="29"/>
        <v>11541.48353047554</v>
      </c>
      <c r="BH33" s="10">
        <f t="shared" si="30"/>
        <v>13753.347760018733</v>
      </c>
      <c r="BI33" s="10">
        <f t="shared" si="31"/>
        <v>11884.35909530148</v>
      </c>
      <c r="BK33" s="10"/>
      <c r="BL33" s="10"/>
      <c r="BM33" s="10"/>
      <c r="BN33" s="11"/>
    </row>
    <row r="34" spans="2:66" ht="12.75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23466.236560113866</v>
      </c>
      <c r="BG34" s="10">
        <f t="shared" si="29"/>
        <v>20520.815798800228</v>
      </c>
      <c r="BH34" s="10">
        <f t="shared" si="30"/>
        <v>22417.489206627353</v>
      </c>
      <c r="BI34" s="10">
        <f t="shared" si="31"/>
        <v>19343.439802697474</v>
      </c>
      <c r="BK34" s="10"/>
      <c r="BL34" s="10"/>
      <c r="BM34" s="10"/>
      <c r="BN34" s="11"/>
    </row>
    <row r="35" spans="2:66" ht="12.75">
      <c r="B35" s="30" t="s">
        <v>7</v>
      </c>
      <c r="C35" s="31">
        <f>Selections!C18</f>
        <v>1.4526973221976849</v>
      </c>
      <c r="D35" s="31">
        <f>Selections!D18</f>
        <v>1.1165732265712431</v>
      </c>
      <c r="E35" s="31">
        <f>Selections!E18</f>
        <v>1.0822793628702805</v>
      </c>
      <c r="F35" s="31">
        <f>Selections!F18</f>
        <v>1.0582979486134088</v>
      </c>
      <c r="G35" s="31">
        <f>Selections!G18</f>
        <v>1.0426052500072482</v>
      </c>
      <c r="H35" s="31">
        <f>Selections!H18</f>
        <v>1.0220031416965216</v>
      </c>
      <c r="I35" s="31">
        <f>Selections!I18</f>
        <v>1.0284584936938543</v>
      </c>
      <c r="J35" s="31">
        <f>Selections!J18</f>
        <v>1.0128731273273655</v>
      </c>
      <c r="K35" s="31">
        <f>Selections!K18</f>
        <v>1</v>
      </c>
      <c r="L35" s="31">
        <f>Selections!L18</f>
        <v>1</v>
      </c>
      <c r="BE35" s="6">
        <f t="shared" si="27"/>
        <v>2000</v>
      </c>
      <c r="BF35" s="10">
        <f t="shared" si="28"/>
        <v>36366.563789484986</v>
      </c>
      <c r="BG35" s="10">
        <f t="shared" si="29"/>
        <v>31355.351307061857</v>
      </c>
      <c r="BH35" s="10">
        <f t="shared" si="30"/>
        <v>33056.841615843754</v>
      </c>
      <c r="BI35" s="10">
        <f t="shared" si="31"/>
        <v>27375.55948575853</v>
      </c>
      <c r="BK35" s="10"/>
      <c r="BL35" s="10"/>
      <c r="BM35" s="10"/>
      <c r="BN35" s="11"/>
    </row>
    <row r="36" spans="2:66" ht="12.75">
      <c r="B36" s="8" t="s">
        <v>33</v>
      </c>
      <c r="C36" s="34">
        <f>PRODUCT(C35:$L35)</f>
        <v>2.062166056902746</v>
      </c>
      <c r="D36" s="34">
        <f>PRODUCT(D35:$L35)</f>
        <v>1.4195428224394595</v>
      </c>
      <c r="E36" s="34">
        <f>PRODUCT(E35:$L35)</f>
        <v>1.271338761004122</v>
      </c>
      <c r="F36" s="34">
        <f>PRODUCT(F35:$L35)</f>
        <v>1.1746863190964327</v>
      </c>
      <c r="G36" s="34">
        <f>PRODUCT(G35:$L35)</f>
        <v>1.1099769404594586</v>
      </c>
      <c r="H36" s="34">
        <f>PRODUCT(H35:$L35)</f>
        <v>1.0646185988913273</v>
      </c>
      <c r="I36" s="34">
        <f>PRODUCT(I35:$L35)</f>
        <v>1.0416979708340859</v>
      </c>
      <c r="J36" s="34">
        <f>PRODUCT(J35:$L35)</f>
        <v>1.0128731273273655</v>
      </c>
      <c r="K36" s="34">
        <f>PRODUCT(K35:$L35)</f>
        <v>1</v>
      </c>
      <c r="L36" s="34">
        <f>L35</f>
        <v>1</v>
      </c>
      <c r="BE36" s="6">
        <f t="shared" si="27"/>
        <v>2001</v>
      </c>
      <c r="BF36" s="10">
        <f t="shared" si="28"/>
        <v>38950.3857712075</v>
      </c>
      <c r="BG36" s="10">
        <f t="shared" si="29"/>
        <v>42023.378892870955</v>
      </c>
      <c r="BH36" s="10">
        <f t="shared" si="30"/>
        <v>38819.26929286687</v>
      </c>
      <c r="BI36" s="10">
        <f t="shared" si="31"/>
        <v>40161.45303081181</v>
      </c>
      <c r="BK36" s="10"/>
      <c r="BL36" s="10"/>
      <c r="BM36" s="10"/>
      <c r="BN36" s="11"/>
    </row>
    <row r="37" spans="2:66" ht="12.75">
      <c r="B37" s="1" t="s">
        <v>34</v>
      </c>
      <c r="C37" s="35">
        <f aca="true" t="shared" si="33" ref="C37:L37">1-1/C36</f>
        <v>0.515072999745742</v>
      </c>
      <c r="D37" s="35">
        <f t="shared" si="33"/>
        <v>0.29554784526928357</v>
      </c>
      <c r="E37" s="35">
        <f t="shared" si="33"/>
        <v>0.21342758462725908</v>
      </c>
      <c r="F37" s="35">
        <f t="shared" si="33"/>
        <v>0.14870890743905252</v>
      </c>
      <c r="G37" s="35">
        <f t="shared" si="33"/>
        <v>0.09908038306988187</v>
      </c>
      <c r="H37" s="35">
        <f t="shared" si="33"/>
        <v>0.06069647755413987</v>
      </c>
      <c r="I37" s="35">
        <f t="shared" si="33"/>
        <v>0.04002884905372173</v>
      </c>
      <c r="J37" s="35">
        <f t="shared" si="33"/>
        <v>0.012709516108234897</v>
      </c>
      <c r="K37" s="35">
        <f t="shared" si="33"/>
        <v>0</v>
      </c>
      <c r="L37" s="35">
        <f t="shared" si="33"/>
        <v>0</v>
      </c>
      <c r="BE37" s="6">
        <f t="shared" si="27"/>
        <v>2002</v>
      </c>
      <c r="BF37" s="10">
        <f t="shared" si="28"/>
        <v>51419.18953543939</v>
      </c>
      <c r="BG37" s="10">
        <f>BG15-AQ17</f>
        <v>58929.25029270796</v>
      </c>
      <c r="BH37" s="10">
        <f t="shared" si="30"/>
        <v>59956.6631632253</v>
      </c>
      <c r="BI37" s="10">
        <f t="shared" si="31"/>
        <v>66069.6855929038</v>
      </c>
      <c r="BK37" s="10"/>
      <c r="BL37" s="10"/>
      <c r="BM37" s="10"/>
      <c r="BN37" s="11"/>
    </row>
    <row r="39" spans="57:66" ht="12.75">
      <c r="BE39" s="23" t="s">
        <v>27</v>
      </c>
      <c r="BF39" s="10">
        <f>SUM(BF28:BF37)</f>
        <v>183329.65802027544</v>
      </c>
      <c r="BG39" s="10">
        <f>SUM(BG28:BG37)</f>
        <v>178238.8404740509</v>
      </c>
      <c r="BH39" s="10">
        <f>SUM(BH28:BH37)</f>
        <v>188181.3558557631</v>
      </c>
      <c r="BI39" s="10">
        <f>SUM(BI28:BI37)</f>
        <v>182471.67390736463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B:</v>
      </c>
      <c r="D43" s="8" t="s">
        <v>35</v>
      </c>
    </row>
    <row r="44" spans="2:12" ht="12.75">
      <c r="B44" s="12" t="s">
        <v>22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5200.51336340139</v>
      </c>
      <c r="D45" s="14">
        <v>11280.8508400223</v>
      </c>
      <c r="E45" s="14">
        <v>15474.4183251182</v>
      </c>
      <c r="F45" s="14">
        <v>17947.4506734466</v>
      </c>
      <c r="G45" s="14">
        <v>19932.2243763962</v>
      </c>
      <c r="H45" s="14">
        <v>20755.6506252273</v>
      </c>
      <c r="I45" s="14">
        <v>21863.946433558</v>
      </c>
      <c r="J45" s="14">
        <v>23021.711583671</v>
      </c>
      <c r="K45" s="14">
        <v>24280.9535057214</v>
      </c>
      <c r="L45" s="14">
        <v>24872.3344089321</v>
      </c>
    </row>
    <row r="46" spans="2:12" ht="12.75">
      <c r="B46" s="6">
        <f t="shared" si="34"/>
        <v>1994</v>
      </c>
      <c r="C46" s="14">
        <v>4582.48282478226</v>
      </c>
      <c r="D46" s="14">
        <v>10972.550352346</v>
      </c>
      <c r="E46" s="14">
        <v>14490.5276795019</v>
      </c>
      <c r="F46" s="14">
        <v>16659.741202849</v>
      </c>
      <c r="G46" s="14">
        <v>18759.2124477351</v>
      </c>
      <c r="H46" s="14">
        <v>20149.2901141305</v>
      </c>
      <c r="I46" s="14">
        <v>20988.4037806835</v>
      </c>
      <c r="J46" s="14">
        <v>22267.9296539097</v>
      </c>
      <c r="K46" s="14">
        <v>23598.0371175816</v>
      </c>
      <c r="L46" s="14"/>
    </row>
    <row r="47" spans="2:12" ht="12.75">
      <c r="B47" s="6">
        <f t="shared" si="34"/>
        <v>1995</v>
      </c>
      <c r="C47" s="14">
        <v>6805.12929421627</v>
      </c>
      <c r="D47" s="14">
        <v>13205.6344921395</v>
      </c>
      <c r="E47" s="14">
        <v>17021.4341032654</v>
      </c>
      <c r="F47" s="14">
        <v>20159.3763861682</v>
      </c>
      <c r="G47" s="14">
        <v>22384.8304367675</v>
      </c>
      <c r="H47" s="14">
        <v>23611.9470353016</v>
      </c>
      <c r="I47" s="14">
        <v>24958.869735466</v>
      </c>
      <c r="J47" s="14">
        <v>26982.7072811182</v>
      </c>
      <c r="K47" s="14"/>
      <c r="L47" s="14"/>
    </row>
    <row r="48" spans="2:12" ht="12.75">
      <c r="B48" s="6">
        <f t="shared" si="34"/>
        <v>1996</v>
      </c>
      <c r="C48" s="14">
        <v>7264.37889880645</v>
      </c>
      <c r="D48" s="14">
        <v>17023.0840721045</v>
      </c>
      <c r="E48" s="14">
        <v>20842.7988390399</v>
      </c>
      <c r="F48" s="14">
        <v>21935.7883647541</v>
      </c>
      <c r="G48" s="14">
        <v>22864.8907034147</v>
      </c>
      <c r="H48" s="14">
        <v>24181.6466186302</v>
      </c>
      <c r="I48" s="14">
        <v>25193.7499528065</v>
      </c>
      <c r="J48" s="14"/>
      <c r="K48" s="14"/>
      <c r="L48" s="14"/>
    </row>
    <row r="49" spans="2:12" ht="12.75">
      <c r="B49" s="6">
        <f t="shared" si="34"/>
        <v>1997</v>
      </c>
      <c r="C49" s="14">
        <v>8718.7701986758</v>
      </c>
      <c r="D49" s="14">
        <v>18814.953174238686</v>
      </c>
      <c r="E49" s="14">
        <v>25504.117760532474</v>
      </c>
      <c r="F49" s="14">
        <v>29622.242765134222</v>
      </c>
      <c r="G49" s="14">
        <v>32187.036003373996</v>
      </c>
      <c r="H49" s="14">
        <v>34363.4405290996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11496.3942307692</v>
      </c>
      <c r="D50" s="14">
        <v>24875.7940305827</v>
      </c>
      <c r="E50" s="14">
        <v>32350.400393856045</v>
      </c>
      <c r="F50" s="14">
        <v>37659.109592074085</v>
      </c>
      <c r="G50" s="14">
        <v>41112.07908410506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14630.769393420014</v>
      </c>
      <c r="D51" s="14">
        <v>32462.255212225085</v>
      </c>
      <c r="E51" s="14">
        <v>43608.39993255248</v>
      </c>
      <c r="F51" s="14">
        <v>51060.01404582643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16978.19456110106</v>
      </c>
      <c r="D52" s="14">
        <v>38021.197624632594</v>
      </c>
      <c r="E52" s="14">
        <v>51340.9056529787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16114.726587332905</v>
      </c>
      <c r="D53" s="14">
        <v>37346.4589845451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15884.9472658251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36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1.3717421269518009</v>
      </c>
      <c r="E58" s="25">
        <f t="shared" si="37"/>
        <v>1.1598142363977686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1.0546980148488858</v>
      </c>
      <c r="K58" s="25">
        <f t="shared" si="37"/>
        <v>1.0243557528773057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2.394455314268934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1.0741010674231815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1.0597319770784512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1.1103930006548335</v>
      </c>
      <c r="G60" s="25">
        <f t="shared" si="39"/>
        <v>1.0548191152039526</v>
      </c>
      <c r="H60" s="25">
        <f t="shared" si="39"/>
        <v>1.057044118308018</v>
      </c>
      <c r="I60" s="25">
        <f t="shared" si="39"/>
        <v>1.0810869068632691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1.2243844153477874</v>
      </c>
      <c r="E61" s="25">
        <f>IF(OR(E48=0,F48=""),"",F48/E48)</f>
        <v>1.0524396715697777</v>
      </c>
      <c r="F61" s="25">
        <f>IF(OR(F48=0,G48=""),"",G48/F48)</f>
        <v>1.042355548075649</v>
      </c>
      <c r="G61" s="25">
        <f>IF(OR(G48=0,H48=""),"",H48/G48)</f>
        <v>1.0575885505990565</v>
      </c>
      <c r="H61" s="25">
        <f>IF(OR(H48=0,I48=""),"",I48/H48)</f>
        <v>1.041854194221685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1.3555238497990285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1.3004770964932393</v>
      </c>
      <c r="E63" s="25">
        <f t="shared" si="41"/>
        <v>1.1641002625496488</v>
      </c>
      <c r="F63" s="25">
        <f t="shared" si="41"/>
        <v>1.0916901522482545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1.3433570664594436</v>
      </c>
      <c r="E64" s="25">
        <f t="shared" si="41"/>
        <v>1.17087565984533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1.3503232107480154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2.3175359992704774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30</v>
      </c>
      <c r="C68" s="28">
        <f aca="true" t="shared" si="42" ref="C68:K68">AVERAGE(C58:C66)</f>
        <v>2.2161144313106647</v>
      </c>
      <c r="D68" s="28">
        <f t="shared" si="42"/>
        <v>1.3194220433159338</v>
      </c>
      <c r="E68" s="28">
        <f t="shared" si="42"/>
        <v>1.1489642832846758</v>
      </c>
      <c r="F68" s="28">
        <f t="shared" si="42"/>
        <v>1.0946051259376397</v>
      </c>
      <c r="G68" s="28">
        <f t="shared" si="42"/>
        <v>1.0590874933335523</v>
      </c>
      <c r="H68" s="28">
        <f t="shared" si="42"/>
        <v>1.0484851107224569</v>
      </c>
      <c r="I68" s="28">
        <f t="shared" si="42"/>
        <v>1.0650011796138383</v>
      </c>
      <c r="J68" s="28">
        <f t="shared" si="42"/>
        <v>1.0572149959636685</v>
      </c>
      <c r="K68" s="28">
        <f t="shared" si="42"/>
        <v>1.0243557528773057</v>
      </c>
    </row>
    <row r="69" spans="2:9" ht="12.75">
      <c r="B69" s="8" t="s">
        <v>31</v>
      </c>
      <c r="C69" s="28">
        <f>AVERAGE(C64:C66)</f>
        <v>2.2585718584627408</v>
      </c>
      <c r="D69" s="28">
        <f>AVERAGE(D63:D65)</f>
        <v>1.331385791233566</v>
      </c>
      <c r="E69" s="28">
        <f>AVERAGE(E62:E64)</f>
        <v>1.1654816488222115</v>
      </c>
      <c r="F69" s="28">
        <f>AVERAGE(F61:F63)</f>
        <v>1.0735430193078794</v>
      </c>
      <c r="G69" s="28">
        <f>AVERAGE(G60:G62)</f>
        <v>1.0600083639406341</v>
      </c>
      <c r="H69" s="28">
        <f>AVERAGE(H59:H61)</f>
        <v>1.0468477126071054</v>
      </c>
      <c r="I69" s="28">
        <f>AVERAGE(I58:I60)</f>
        <v>1.0650011796138383</v>
      </c>
    </row>
    <row r="70" spans="2:8" ht="12.75">
      <c r="B70" s="8" t="s">
        <v>32</v>
      </c>
      <c r="C70" s="28">
        <f>(SUM(C58:C66)-MIN(C58:C66)-MAX(C58:C66))/(COUNT(C58:C66)-2)</f>
        <v>2.230004751561865</v>
      </c>
      <c r="D70" s="28">
        <f>(SUM(D58:D65)-MIN(D58:D65)-MAX(D58:D65))/(COUNT(D58:D65)-2)</f>
        <v>1.3265416340379803</v>
      </c>
      <c r="E70" s="28">
        <f>(SUM(E58:E64)-MIN(E58:E64)-MAX(E58:E64))/(COUNT(E58:E64)-2)</f>
        <v>1.1611915816439402</v>
      </c>
      <c r="F70" s="28">
        <f>(SUM(F58:F63)-MIN(F58:F63)-MAX(F58:F63))/(COUNT(F58:F63)-2)</f>
        <v>1.09981364194354</v>
      </c>
      <c r="G70" s="28">
        <f>(SUM(G58:G62)-MIN(G58:G62)-MAX(G58:G62))/(COUNT(G58:G62)-2)</f>
        <v>1.0600083639406341</v>
      </c>
      <c r="H70" s="28">
        <f>(SUM(H58:H61)-MIN(H58:H61)-MAX(H58:H61))/(COUNT(H58:H61)-2)</f>
        <v>1.047625749645098</v>
      </c>
    </row>
    <row r="71" spans="2:12" ht="12.75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2.75">
      <c r="B72" s="30" t="s">
        <v>7</v>
      </c>
      <c r="C72" s="31">
        <f>Selections!C17</f>
        <v>2.2161144313106647</v>
      </c>
      <c r="D72" s="31">
        <f>Selections!D17</f>
        <v>1.3194220433159338</v>
      </c>
      <c r="E72" s="31">
        <f>Selections!E17</f>
        <v>1.1489642832846758</v>
      </c>
      <c r="F72" s="31">
        <f>Selections!F17</f>
        <v>1.0946051259376397</v>
      </c>
      <c r="G72" s="31">
        <f>Selections!G17</f>
        <v>1.0590874933335523</v>
      </c>
      <c r="H72" s="31">
        <f>Selections!H17</f>
        <v>1.0484851107224569</v>
      </c>
      <c r="I72" s="31">
        <f>Selections!I17</f>
        <v>1.0650011796138383</v>
      </c>
      <c r="J72" s="31">
        <f>Selections!J17</f>
        <v>1.0572149959636685</v>
      </c>
      <c r="K72" s="31">
        <f>Selections!K17</f>
        <v>1.0243557528773057</v>
      </c>
      <c r="L72" s="31">
        <f>Selections!L17</f>
        <v>1</v>
      </c>
    </row>
    <row r="73" spans="2:12" ht="12.75">
      <c r="B73" s="8" t="s">
        <v>33</v>
      </c>
      <c r="C73" s="34">
        <f>PRODUCT(C72:$L72)</f>
        <v>4.709754228740088</v>
      </c>
      <c r="D73" s="34">
        <f>PRODUCT(D72:$L72)</f>
        <v>2.1252306118301947</v>
      </c>
      <c r="E73" s="34">
        <f>PRODUCT(E72:$L72)</f>
        <v>1.6107284417419052</v>
      </c>
      <c r="F73" s="34">
        <f>PRODUCT(F72:$L72)</f>
        <v>1.4018960077132523</v>
      </c>
      <c r="G73" s="34">
        <f>PRODUCT(G72:$L72)</f>
        <v>1.2807321786588448</v>
      </c>
      <c r="H73" s="34">
        <f>PRODUCT(H72:$L72)</f>
        <v>1.2092789186166764</v>
      </c>
      <c r="I73" s="34">
        <f>PRODUCT(I72:$L72)</f>
        <v>1.1533582177275028</v>
      </c>
      <c r="J73" s="34">
        <f>PRODUCT(J72:$L72)</f>
        <v>1.0829642631435414</v>
      </c>
      <c r="K73" s="34">
        <f>PRODUCT(K72:$L72)</f>
        <v>1.0243557528773057</v>
      </c>
      <c r="L73" s="34">
        <f>L72</f>
        <v>1</v>
      </c>
    </row>
    <row r="74" spans="2:12" ht="12.75">
      <c r="B74" s="1" t="s">
        <v>37</v>
      </c>
      <c r="C74" s="35">
        <f aca="true" t="shared" si="43" ref="C74:L74">1-1/C73</f>
        <v>0.7876746956565691</v>
      </c>
      <c r="D74" s="35">
        <f t="shared" si="43"/>
        <v>0.5294628289120937</v>
      </c>
      <c r="E74" s="35">
        <f t="shared" si="43"/>
        <v>0.37916288426709555</v>
      </c>
      <c r="F74" s="35">
        <f t="shared" si="43"/>
        <v>0.2866803282854181</v>
      </c>
      <c r="G74" s="35">
        <f t="shared" si="43"/>
        <v>0.2191966309090645</v>
      </c>
      <c r="H74" s="35">
        <f t="shared" si="43"/>
        <v>0.17306091704308846</v>
      </c>
      <c r="I74" s="35">
        <f t="shared" si="43"/>
        <v>0.13296668404519563</v>
      </c>
      <c r="J74" s="35">
        <f t="shared" si="43"/>
        <v>0.0766084957436356</v>
      </c>
      <c r="K74" s="35">
        <f t="shared" si="43"/>
        <v>0.023776654554721888</v>
      </c>
      <c r="L74" s="35">
        <f t="shared" si="43"/>
        <v>0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workbookViewId="0" topLeftCell="A1">
      <selection activeCell="A1" sqref="A1"/>
    </sheetView>
  </sheetViews>
  <sheetFormatPr defaultColWidth="8.88671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1" t="s">
        <v>16</v>
      </c>
      <c r="D6" s="8" t="s">
        <v>17</v>
      </c>
      <c r="P6" s="2"/>
      <c r="R6" s="6" t="str">
        <f aca="true" t="shared" si="1" ref="R6:R17">X6</f>
        <v>Accident</v>
      </c>
      <c r="S6" s="7" t="s">
        <v>18</v>
      </c>
      <c r="T6" s="7" t="s">
        <v>19</v>
      </c>
      <c r="U6" s="7" t="s">
        <v>11</v>
      </c>
      <c r="X6" s="6" t="str">
        <f>B56</f>
        <v>Accident</v>
      </c>
      <c r="Y6" s="7" t="s">
        <v>18</v>
      </c>
      <c r="Z6" s="7" t="s">
        <v>19</v>
      </c>
      <c r="AA6" s="7" t="s">
        <v>11</v>
      </c>
      <c r="AE6" s="6" t="str">
        <f>B19</f>
        <v>Accident</v>
      </c>
      <c r="AF6" s="6" t="s">
        <v>20</v>
      </c>
      <c r="AG6" s="6"/>
      <c r="AH6" s="6" t="s">
        <v>21</v>
      </c>
      <c r="AI6" s="6"/>
      <c r="AJ6" s="6" t="s">
        <v>13</v>
      </c>
      <c r="AK6" s="6" t="s">
        <v>8</v>
      </c>
      <c r="AL6" s="7" t="s">
        <v>18</v>
      </c>
      <c r="AM6" s="7" t="s">
        <v>11</v>
      </c>
      <c r="AO6" s="6" t="s">
        <v>12</v>
      </c>
      <c r="AP6" s="6" t="s">
        <v>8</v>
      </c>
      <c r="AQ6" s="7" t="s">
        <v>18</v>
      </c>
      <c r="AR6" s="7" t="s">
        <v>11</v>
      </c>
      <c r="BE6" s="6">
        <f t="shared" si="0"/>
        <v>1993</v>
      </c>
      <c r="BF6" s="10">
        <f aca="true" t="shared" si="2" ref="BF6:BF15">U8</f>
        <v>25413.059074319404</v>
      </c>
      <c r="BG6" s="10">
        <f aca="true" t="shared" si="3" ref="BG6:BG15">AA8</f>
        <v>24872.3344089321</v>
      </c>
      <c r="BH6" s="10">
        <f aca="true" t="shared" si="4" ref="BH6:BH15">AM8</f>
        <v>25413.059074319404</v>
      </c>
      <c r="BI6" s="10">
        <f aca="true" t="shared" si="5" ref="BI6:BI15">AR8</f>
        <v>24872.3344089321</v>
      </c>
      <c r="BK6" s="10">
        <f aca="true" t="shared" si="6" ref="BK6:BK15">AVERAGE(BF6:BI6)</f>
        <v>25142.696741625754</v>
      </c>
      <c r="BL6" s="10">
        <f aca="true" t="shared" si="7" ref="BL6:BL15">BK6-AQ8</f>
        <v>270.362332693654</v>
      </c>
      <c r="BM6" s="10">
        <f aca="true" t="shared" si="8" ref="BM6:BM15">BK6-AL8</f>
        <v>-270.3623326936504</v>
      </c>
      <c r="BN6" s="11">
        <f aca="true" t="shared" si="9" ref="BN6:BN15">BK6/AF8</f>
        <v>0.5240813248127298</v>
      </c>
    </row>
    <row r="7" spans="2:66" ht="13.5" thickBot="1">
      <c r="B7" s="12" t="s">
        <v>22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B_Selection 1'!S7</f>
        <v>at 12/31/02</v>
      </c>
      <c r="T7" s="12" t="s">
        <v>9</v>
      </c>
      <c r="U7" s="12" t="s">
        <v>18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18</v>
      </c>
      <c r="AE7" s="9" t="str">
        <f>B20</f>
        <v>Year</v>
      </c>
      <c r="AF7" s="9" t="s">
        <v>23</v>
      </c>
      <c r="AG7" s="13" t="s">
        <v>24</v>
      </c>
      <c r="AH7" s="9" t="s">
        <v>25</v>
      </c>
      <c r="AI7" s="13"/>
      <c r="AJ7" s="9" t="s">
        <v>26</v>
      </c>
      <c r="AK7" s="9" t="s">
        <v>13</v>
      </c>
      <c r="AL7" s="12" t="str">
        <f>S7</f>
        <v>at 12/31/02</v>
      </c>
      <c r="AM7" s="12" t="s">
        <v>18</v>
      </c>
      <c r="AO7" s="9" t="s">
        <v>26</v>
      </c>
      <c r="AP7" s="9" t="s">
        <v>12</v>
      </c>
      <c r="AQ7" s="12" t="str">
        <f>S7</f>
        <v>at 12/31/02</v>
      </c>
      <c r="AR7" s="12" t="s">
        <v>18</v>
      </c>
      <c r="BE7" s="6">
        <f t="shared" si="0"/>
        <v>1994</v>
      </c>
      <c r="BF7" s="10">
        <f t="shared" si="2"/>
        <v>24895.744889053633</v>
      </c>
      <c r="BG7" s="10">
        <f t="shared" si="3"/>
        <v>24172.785078006906</v>
      </c>
      <c r="BH7" s="10">
        <f t="shared" si="4"/>
        <v>24895.744889053633</v>
      </c>
      <c r="BI7" s="10">
        <f t="shared" si="5"/>
        <v>24555.93183607532</v>
      </c>
      <c r="BK7" s="10">
        <f t="shared" si="6"/>
        <v>24630.051673047376</v>
      </c>
      <c r="BL7" s="10">
        <f t="shared" si="7"/>
        <v>1032.0145554657756</v>
      </c>
      <c r="BM7" s="10">
        <f t="shared" si="8"/>
        <v>-265.693216006257</v>
      </c>
      <c r="BN7" s="11">
        <f t="shared" si="9"/>
        <v>0.5196575220014764</v>
      </c>
    </row>
    <row r="8" spans="2:66" ht="12.75">
      <c r="B8" s="6">
        <f aca="true" t="shared" si="10" ref="B8:B16">B9-1</f>
        <v>1993</v>
      </c>
      <c r="C8" s="14">
        <v>13685.662458437237</v>
      </c>
      <c r="D8" s="14">
        <v>18863.935267625206</v>
      </c>
      <c r="E8" s="14">
        <v>19928.681468529194</v>
      </c>
      <c r="F8" s="14">
        <v>22138.20508624272</v>
      </c>
      <c r="G8" s="14">
        <v>22739.510182876136</v>
      </c>
      <c r="H8" s="14">
        <v>24410.916367122554</v>
      </c>
      <c r="I8" s="14">
        <v>25090.986979166664</v>
      </c>
      <c r="J8" s="14">
        <v>25299.43811451189</v>
      </c>
      <c r="K8" s="14">
        <v>25413.059074319404</v>
      </c>
      <c r="L8" s="14">
        <v>25413.059074319404</v>
      </c>
      <c r="P8" s="2"/>
      <c r="R8" s="6">
        <f t="shared" si="1"/>
        <v>1993</v>
      </c>
      <c r="S8" s="15">
        <f>L8</f>
        <v>25413.059074319404</v>
      </c>
      <c r="T8" s="16">
        <f>L36</f>
        <v>1</v>
      </c>
      <c r="U8" s="15">
        <f aca="true" t="shared" si="11" ref="U8:U17">T8*S8</f>
        <v>25413.059074319404</v>
      </c>
      <c r="X8" s="6">
        <f aca="true" t="shared" si="12" ref="X8:X17">B45</f>
        <v>1993</v>
      </c>
      <c r="Y8" s="15">
        <f>L45</f>
        <v>24872.3344089321</v>
      </c>
      <c r="Z8" s="16">
        <f>L73</f>
        <v>1</v>
      </c>
      <c r="AA8" s="15">
        <f aca="true" t="shared" si="13" ref="AA8:AA17">Z8*Y8</f>
        <v>24872.3344089321</v>
      </c>
      <c r="AE8" s="6">
        <f aca="true" t="shared" si="14" ref="AE8:AE17">B8</f>
        <v>1993</v>
      </c>
      <c r="AF8" s="17">
        <v>47974.8</v>
      </c>
      <c r="AG8" s="18">
        <f>Selections!L28</f>
        <v>0.85</v>
      </c>
      <c r="AH8" s="17">
        <f aca="true" t="shared" si="15" ref="AH8:AH17">AF8*AG8</f>
        <v>40778.58</v>
      </c>
      <c r="AI8" s="17"/>
      <c r="AJ8" s="16">
        <f>L37</f>
        <v>0</v>
      </c>
      <c r="AK8" s="19">
        <f aca="true" t="shared" si="16" ref="AK8:AK17">AH8*AJ8</f>
        <v>0</v>
      </c>
      <c r="AL8" s="17">
        <f>L8</f>
        <v>25413.059074319404</v>
      </c>
      <c r="AM8" s="17">
        <f aca="true" t="shared" si="17" ref="AM8:AM17">AK8+AL8</f>
        <v>25413.059074319404</v>
      </c>
      <c r="AO8" s="16">
        <f>L74</f>
        <v>0</v>
      </c>
      <c r="AP8" s="19">
        <f aca="true" t="shared" si="18" ref="AP8:AP17">AO8*AH8</f>
        <v>0</v>
      </c>
      <c r="AQ8" s="17">
        <f>L45</f>
        <v>24872.3344089321</v>
      </c>
      <c r="AR8" s="17">
        <f aca="true" t="shared" si="19" ref="AR8:AR17">AP8+AQ8</f>
        <v>24872.3344089321</v>
      </c>
      <c r="BE8" s="6">
        <f t="shared" si="0"/>
        <v>1995</v>
      </c>
      <c r="BF8" s="10">
        <f t="shared" si="2"/>
        <v>30506.650389975453</v>
      </c>
      <c r="BG8" s="10">
        <f t="shared" si="3"/>
        <v>29221.30770831404</v>
      </c>
      <c r="BH8" s="10">
        <f t="shared" si="4"/>
        <v>30616.51873752088</v>
      </c>
      <c r="BI8" s="10">
        <f t="shared" si="5"/>
        <v>29982.023658280323</v>
      </c>
      <c r="BK8" s="10">
        <f t="shared" si="6"/>
        <v>30081.625123522674</v>
      </c>
      <c r="BL8" s="10">
        <f t="shared" si="7"/>
        <v>3098.917842404473</v>
      </c>
      <c r="BM8" s="10">
        <f t="shared" si="8"/>
        <v>-37.300501913094195</v>
      </c>
      <c r="BN8" s="11">
        <f t="shared" si="9"/>
        <v>0.6454093262514359</v>
      </c>
    </row>
    <row r="9" spans="2:66" ht="12.75">
      <c r="B9" s="6">
        <f t="shared" si="10"/>
        <v>1994</v>
      </c>
      <c r="C9" s="14">
        <v>14105.013768670635</v>
      </c>
      <c r="D9" s="14">
        <v>17116.73688214823</v>
      </c>
      <c r="E9" s="14">
        <v>19846.518260076675</v>
      </c>
      <c r="F9" s="14">
        <v>20959.65075695686</v>
      </c>
      <c r="G9" s="14">
        <v>23108.856249597957</v>
      </c>
      <c r="H9" s="14">
        <v>23715.614072209213</v>
      </c>
      <c r="I9" s="14">
        <v>23275.323065072236</v>
      </c>
      <c r="J9" s="14">
        <v>24377.594059569143</v>
      </c>
      <c r="K9" s="14">
        <v>24895.744889053633</v>
      </c>
      <c r="L9" s="14"/>
      <c r="P9" s="2"/>
      <c r="R9" s="6">
        <f t="shared" si="1"/>
        <v>1994</v>
      </c>
      <c r="S9" s="15">
        <f>K9</f>
        <v>24895.744889053633</v>
      </c>
      <c r="T9" s="16">
        <f>K36</f>
        <v>1</v>
      </c>
      <c r="U9" s="15">
        <f t="shared" si="11"/>
        <v>24895.744889053633</v>
      </c>
      <c r="X9" s="6">
        <f t="shared" si="12"/>
        <v>1994</v>
      </c>
      <c r="Y9" s="15">
        <f>K46</f>
        <v>23598.0371175816</v>
      </c>
      <c r="Z9" s="16">
        <f>K73</f>
        <v>1.0243557528773057</v>
      </c>
      <c r="AA9" s="15">
        <f t="shared" si="13"/>
        <v>24172.785078006906</v>
      </c>
      <c r="AE9" s="6">
        <f t="shared" si="14"/>
        <v>1994</v>
      </c>
      <c r="AF9" s="17">
        <v>47396.7</v>
      </c>
      <c r="AG9" s="20">
        <f>Selections!K28</f>
        <v>0.85</v>
      </c>
      <c r="AH9" s="17">
        <f t="shared" si="15"/>
        <v>40287.195</v>
      </c>
      <c r="AI9" s="17"/>
      <c r="AJ9" s="16">
        <f>K37</f>
        <v>0</v>
      </c>
      <c r="AK9" s="19">
        <f t="shared" si="16"/>
        <v>0</v>
      </c>
      <c r="AL9" s="17">
        <f>K9</f>
        <v>24895.744889053633</v>
      </c>
      <c r="AM9" s="17">
        <f t="shared" si="17"/>
        <v>24895.744889053633</v>
      </c>
      <c r="AO9" s="16">
        <f>K74</f>
        <v>0.023776654554721888</v>
      </c>
      <c r="AP9" s="19">
        <f t="shared" si="18"/>
        <v>957.8947184937189</v>
      </c>
      <c r="AQ9" s="17">
        <f>K46</f>
        <v>23598.0371175816</v>
      </c>
      <c r="AR9" s="17">
        <f t="shared" si="19"/>
        <v>24555.93183607532</v>
      </c>
      <c r="BE9" s="6">
        <f t="shared" si="0"/>
        <v>1996</v>
      </c>
      <c r="BF9" s="10">
        <f t="shared" si="2"/>
        <v>30084.28241466552</v>
      </c>
      <c r="BG9" s="10">
        <f t="shared" si="3"/>
        <v>29057.41854344126</v>
      </c>
      <c r="BH9" s="10">
        <f t="shared" si="4"/>
        <v>30581.40251579216</v>
      </c>
      <c r="BI9" s="10">
        <f t="shared" si="5"/>
        <v>30845.276537851816</v>
      </c>
      <c r="BK9" s="10">
        <f t="shared" si="6"/>
        <v>30142.09500293769</v>
      </c>
      <c r="BL9" s="10">
        <f t="shared" si="7"/>
        <v>4948.345050131193</v>
      </c>
      <c r="BM9" s="10">
        <f t="shared" si="8"/>
        <v>1262.0517879383551</v>
      </c>
      <c r="BN9" s="11">
        <f t="shared" si="9"/>
        <v>0.5957029953623316</v>
      </c>
    </row>
    <row r="10" spans="2:66" ht="12.75">
      <c r="B10" s="6">
        <f t="shared" si="10"/>
        <v>1995</v>
      </c>
      <c r="C10" s="14">
        <v>15669.75089084133</v>
      </c>
      <c r="D10" s="14">
        <v>20178.290337079583</v>
      </c>
      <c r="E10" s="14">
        <v>23303.671335577208</v>
      </c>
      <c r="F10" s="14">
        <v>25687.27667398486</v>
      </c>
      <c r="G10" s="14">
        <v>26889.52484436734</v>
      </c>
      <c r="H10" s="14">
        <v>27916.810870007303</v>
      </c>
      <c r="I10" s="14">
        <v>29249.91795793353</v>
      </c>
      <c r="J10" s="14">
        <v>30118.925625435768</v>
      </c>
      <c r="K10" s="14"/>
      <c r="L10" s="14"/>
      <c r="P10" s="2"/>
      <c r="R10" s="6">
        <f t="shared" si="1"/>
        <v>1995</v>
      </c>
      <c r="S10" s="15">
        <f>J10</f>
        <v>30118.925625435768</v>
      </c>
      <c r="T10" s="16">
        <f>J36</f>
        <v>1.0128731273273655</v>
      </c>
      <c r="U10" s="15">
        <f t="shared" si="11"/>
        <v>30506.650389975453</v>
      </c>
      <c r="X10" s="6">
        <f t="shared" si="12"/>
        <v>1995</v>
      </c>
      <c r="Y10" s="15">
        <f>J47</f>
        <v>26982.7072811182</v>
      </c>
      <c r="Z10" s="16">
        <f>J73</f>
        <v>1.0829642631435414</v>
      </c>
      <c r="AA10" s="15">
        <f t="shared" si="13"/>
        <v>29221.30770831404</v>
      </c>
      <c r="AE10" s="6">
        <f t="shared" si="14"/>
        <v>1995</v>
      </c>
      <c r="AF10" s="17">
        <v>46608.6</v>
      </c>
      <c r="AG10" s="20">
        <f>Selections!J28</f>
        <v>0.84</v>
      </c>
      <c r="AH10" s="17">
        <f t="shared" si="15"/>
        <v>39151.223999999995</v>
      </c>
      <c r="AI10" s="17"/>
      <c r="AJ10" s="16">
        <f>J37</f>
        <v>0.012709516108234897</v>
      </c>
      <c r="AK10" s="19">
        <f t="shared" si="16"/>
        <v>497.59311208511264</v>
      </c>
      <c r="AL10" s="17">
        <f>J10</f>
        <v>30118.925625435768</v>
      </c>
      <c r="AM10" s="17">
        <f t="shared" si="17"/>
        <v>30616.51873752088</v>
      </c>
      <c r="AO10" s="16">
        <f>J74</f>
        <v>0.0766084957436356</v>
      </c>
      <c r="AP10" s="19">
        <f t="shared" si="18"/>
        <v>2999.3163771621234</v>
      </c>
      <c r="AQ10" s="17">
        <f>J47</f>
        <v>26982.7072811182</v>
      </c>
      <c r="AR10" s="17">
        <f t="shared" si="19"/>
        <v>29982.023658280323</v>
      </c>
      <c r="BE10" s="6">
        <f t="shared" si="0"/>
        <v>1997</v>
      </c>
      <c r="BF10" s="10">
        <f t="shared" si="2"/>
        <v>43413.243106658825</v>
      </c>
      <c r="BG10" s="10">
        <f t="shared" si="3"/>
        <v>41554.984202978034</v>
      </c>
      <c r="BH10" s="10">
        <f t="shared" si="4"/>
        <v>44073.75266941977</v>
      </c>
      <c r="BI10" s="10">
        <f t="shared" si="5"/>
        <v>43759.85501329558</v>
      </c>
      <c r="BK10" s="10">
        <f t="shared" si="6"/>
        <v>43200.45874808805</v>
      </c>
      <c r="BL10" s="10">
        <f t="shared" si="7"/>
        <v>8837.01821898845</v>
      </c>
      <c r="BM10" s="10">
        <f t="shared" si="8"/>
        <v>2422.246577204962</v>
      </c>
      <c r="BN10" s="11">
        <f t="shared" si="9"/>
        <v>0.6683508115748475</v>
      </c>
    </row>
    <row r="11" spans="2:66" ht="12.75">
      <c r="B11" s="6">
        <f t="shared" si="10"/>
        <v>1996</v>
      </c>
      <c r="C11" s="14">
        <v>15894.870933790187</v>
      </c>
      <c r="D11" s="14">
        <v>25133.716088353354</v>
      </c>
      <c r="E11" s="14">
        <v>24200.55572572918</v>
      </c>
      <c r="F11" s="14">
        <v>25873.08051834491</v>
      </c>
      <c r="G11" s="14">
        <v>27031.63214002044</v>
      </c>
      <c r="H11" s="14">
        <v>28012.607889684743</v>
      </c>
      <c r="I11" s="14">
        <v>28880.043214999336</v>
      </c>
      <c r="J11" s="14"/>
      <c r="K11" s="14"/>
      <c r="L11" s="14"/>
      <c r="P11" s="2"/>
      <c r="R11" s="6">
        <f t="shared" si="1"/>
        <v>1996</v>
      </c>
      <c r="S11" s="15">
        <f>I11</f>
        <v>28880.043214999336</v>
      </c>
      <c r="T11" s="16">
        <f>I36</f>
        <v>1.0416979708340859</v>
      </c>
      <c r="U11" s="15">
        <f t="shared" si="11"/>
        <v>30084.28241466552</v>
      </c>
      <c r="X11" s="6">
        <f t="shared" si="12"/>
        <v>1996</v>
      </c>
      <c r="Y11" s="15">
        <f>I48</f>
        <v>25193.7499528065</v>
      </c>
      <c r="Z11" s="16">
        <f>I73</f>
        <v>1.1533582177275028</v>
      </c>
      <c r="AA11" s="15">
        <f t="shared" si="13"/>
        <v>29057.41854344126</v>
      </c>
      <c r="AE11" s="6">
        <f t="shared" si="14"/>
        <v>1996</v>
      </c>
      <c r="AF11" s="17">
        <v>50599.2</v>
      </c>
      <c r="AG11" s="20">
        <f>Selections!I28</f>
        <v>0.84</v>
      </c>
      <c r="AH11" s="17">
        <f t="shared" si="15"/>
        <v>42503.327999999994</v>
      </c>
      <c r="AI11" s="17"/>
      <c r="AJ11" s="16">
        <f>I37</f>
        <v>0.04002884905372173</v>
      </c>
      <c r="AK11" s="19">
        <f t="shared" si="16"/>
        <v>1701.359300792824</v>
      </c>
      <c r="AL11" s="17">
        <f>I11</f>
        <v>28880.043214999336</v>
      </c>
      <c r="AM11" s="17">
        <f t="shared" si="17"/>
        <v>30581.40251579216</v>
      </c>
      <c r="AO11" s="16">
        <f>I74</f>
        <v>0.13296668404519563</v>
      </c>
      <c r="AP11" s="19">
        <f t="shared" si="18"/>
        <v>5651.526585045316</v>
      </c>
      <c r="AQ11" s="17">
        <f>I48</f>
        <v>25193.7499528065</v>
      </c>
      <c r="AR11" s="17">
        <f t="shared" si="19"/>
        <v>30845.276537851816</v>
      </c>
      <c r="BE11" s="6">
        <f t="shared" si="0"/>
        <v>1998</v>
      </c>
      <c r="BF11" s="10">
        <f t="shared" si="2"/>
        <v>54936.65086299994</v>
      </c>
      <c r="BG11" s="10">
        <f t="shared" si="3"/>
        <v>52653.5626145806</v>
      </c>
      <c r="BH11" s="10">
        <f t="shared" si="4"/>
        <v>55140.90994121129</v>
      </c>
      <c r="BI11" s="10">
        <f t="shared" si="5"/>
        <v>53605.8924919861</v>
      </c>
      <c r="BK11" s="10">
        <f t="shared" si="6"/>
        <v>54084.25397769448</v>
      </c>
      <c r="BL11" s="10">
        <f t="shared" si="7"/>
        <v>12972.174893589421</v>
      </c>
      <c r="BM11" s="10">
        <f t="shared" si="8"/>
        <v>4590.747526776933</v>
      </c>
      <c r="BN11" s="11">
        <f t="shared" si="9"/>
        <v>0.7780787509379151</v>
      </c>
    </row>
    <row r="12" spans="2:66" ht="12.75">
      <c r="B12" s="6">
        <f t="shared" si="10"/>
        <v>1997</v>
      </c>
      <c r="C12" s="14">
        <v>16550.20750540245</v>
      </c>
      <c r="D12" s="14">
        <v>29928.09051060058</v>
      </c>
      <c r="E12" s="14">
        <v>35018.86042419819</v>
      </c>
      <c r="F12" s="14">
        <v>36735.26637140327</v>
      </c>
      <c r="G12" s="14">
        <v>39256.112121782455</v>
      </c>
      <c r="H12" s="14">
        <v>40778.21217088309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40778.21217088309</v>
      </c>
      <c r="T12" s="16">
        <f>H36</f>
        <v>1.0646185988913273</v>
      </c>
      <c r="U12" s="15">
        <f t="shared" si="11"/>
        <v>43413.243106658825</v>
      </c>
      <c r="X12" s="6">
        <f t="shared" si="12"/>
        <v>1997</v>
      </c>
      <c r="Y12" s="15">
        <f>H49</f>
        <v>34363.4405290996</v>
      </c>
      <c r="Z12" s="16">
        <f>H73</f>
        <v>1.2092789186166764</v>
      </c>
      <c r="AA12" s="15">
        <f t="shared" si="13"/>
        <v>41554.984202978034</v>
      </c>
      <c r="AE12" s="6">
        <f t="shared" si="14"/>
        <v>1997</v>
      </c>
      <c r="AF12" s="17">
        <v>64637.4</v>
      </c>
      <c r="AG12" s="20">
        <f>Selections!H28</f>
        <v>0.84</v>
      </c>
      <c r="AH12" s="17">
        <f t="shared" si="15"/>
        <v>54295.416</v>
      </c>
      <c r="AI12" s="17"/>
      <c r="AJ12" s="16">
        <f>H37</f>
        <v>0.06069647755413987</v>
      </c>
      <c r="AK12" s="19">
        <f t="shared" si="16"/>
        <v>3295.5404985366868</v>
      </c>
      <c r="AL12" s="17">
        <f>H12</f>
        <v>40778.21217088309</v>
      </c>
      <c r="AM12" s="17">
        <f t="shared" si="17"/>
        <v>44073.75266941977</v>
      </c>
      <c r="AO12" s="16">
        <f>H74</f>
        <v>0.17306091704308846</v>
      </c>
      <c r="AP12" s="19">
        <f t="shared" si="18"/>
        <v>9396.414484195977</v>
      </c>
      <c r="AQ12" s="17">
        <f>H49</f>
        <v>34363.4405290996</v>
      </c>
      <c r="AR12" s="17">
        <f t="shared" si="19"/>
        <v>43759.85501329558</v>
      </c>
      <c r="BE12" s="6">
        <f t="shared" si="0"/>
        <v>1999</v>
      </c>
      <c r="BF12" s="10">
        <f t="shared" si="2"/>
        <v>74526.2506059403</v>
      </c>
      <c r="BG12" s="10">
        <f t="shared" si="3"/>
        <v>71580.82984462666</v>
      </c>
      <c r="BH12" s="10">
        <f t="shared" si="4"/>
        <v>73992.06581397438</v>
      </c>
      <c r="BI12" s="10">
        <f t="shared" si="5"/>
        <v>71395.4251204571</v>
      </c>
      <c r="BK12" s="10">
        <f t="shared" si="6"/>
        <v>72873.6428462496</v>
      </c>
      <c r="BL12" s="10">
        <f t="shared" si="7"/>
        <v>21813.62880042317</v>
      </c>
      <c r="BM12" s="10">
        <f t="shared" si="8"/>
        <v>9430.10954344771</v>
      </c>
      <c r="BN12" s="11">
        <f t="shared" si="9"/>
        <v>0.8424211646292076</v>
      </c>
    </row>
    <row r="13" spans="2:66" ht="12.75">
      <c r="B13" s="6">
        <f t="shared" si="10"/>
        <v>1998</v>
      </c>
      <c r="C13" s="14">
        <v>26118.50370420191</v>
      </c>
      <c r="D13" s="14">
        <v>37895.623301840445</v>
      </c>
      <c r="E13" s="14">
        <v>42536.17038075536</v>
      </c>
      <c r="F13" s="14">
        <v>46697.156512243455</v>
      </c>
      <c r="G13" s="14">
        <v>49493.50645091755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49493.50645091755</v>
      </c>
      <c r="T13" s="16">
        <f>G36</f>
        <v>1.1099769404594586</v>
      </c>
      <c r="U13" s="15">
        <f t="shared" si="11"/>
        <v>54936.65086299994</v>
      </c>
      <c r="X13" s="6">
        <f t="shared" si="12"/>
        <v>1998</v>
      </c>
      <c r="Y13" s="15">
        <f>G50</f>
        <v>41112.07908410506</v>
      </c>
      <c r="Z13" s="16">
        <f>G73</f>
        <v>1.2807321786588448</v>
      </c>
      <c r="AA13" s="15">
        <f t="shared" si="13"/>
        <v>52653.5626145806</v>
      </c>
      <c r="AE13" s="6">
        <f t="shared" si="14"/>
        <v>1998</v>
      </c>
      <c r="AF13" s="17">
        <v>69510</v>
      </c>
      <c r="AG13" s="20">
        <f>Selections!G28</f>
        <v>0.82</v>
      </c>
      <c r="AH13" s="17">
        <f t="shared" si="15"/>
        <v>56998.2</v>
      </c>
      <c r="AI13" s="17"/>
      <c r="AJ13" s="16">
        <f>G37</f>
        <v>0.09908038306988187</v>
      </c>
      <c r="AK13" s="19">
        <f t="shared" si="16"/>
        <v>5647.403490293741</v>
      </c>
      <c r="AL13" s="17">
        <f>G13</f>
        <v>49493.50645091755</v>
      </c>
      <c r="AM13" s="17">
        <f t="shared" si="17"/>
        <v>55140.90994121129</v>
      </c>
      <c r="AO13" s="16">
        <f>G74</f>
        <v>0.2191966309090645</v>
      </c>
      <c r="AP13" s="19">
        <f t="shared" si="18"/>
        <v>12493.81340788104</v>
      </c>
      <c r="AQ13" s="17">
        <f>G50</f>
        <v>41112.07908410506</v>
      </c>
      <c r="AR13" s="17">
        <f t="shared" si="19"/>
        <v>53605.8924919861</v>
      </c>
      <c r="BE13" s="6">
        <f t="shared" si="0"/>
        <v>2000</v>
      </c>
      <c r="BF13" s="10">
        <f t="shared" si="2"/>
        <v>87707.46944246368</v>
      </c>
      <c r="BG13" s="10">
        <f t="shared" si="3"/>
        <v>82696.25696004055</v>
      </c>
      <c r="BH13" s="10">
        <f t="shared" si="4"/>
        <v>85187.9765602703</v>
      </c>
      <c r="BI13" s="10">
        <f t="shared" si="5"/>
        <v>80120.33998416075</v>
      </c>
      <c r="BK13" s="10">
        <f t="shared" si="6"/>
        <v>83928.01073673382</v>
      </c>
      <c r="BL13" s="10">
        <f t="shared" si="7"/>
        <v>32587.105083755123</v>
      </c>
      <c r="BM13" s="10">
        <f t="shared" si="8"/>
        <v>14939.734651144303</v>
      </c>
      <c r="BN13" s="11">
        <f t="shared" si="9"/>
        <v>0.9067015261503522</v>
      </c>
    </row>
    <row r="14" spans="2:66" ht="12.75">
      <c r="B14" s="6">
        <f t="shared" si="10"/>
        <v>1999</v>
      </c>
      <c r="C14" s="14">
        <v>33662.209710978575</v>
      </c>
      <c r="D14" s="14">
        <v>50269.16667778596</v>
      </c>
      <c r="E14" s="14">
        <v>58164.236165511975</v>
      </c>
      <c r="F14" s="14">
        <v>63443.53330280189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63443.53330280189</v>
      </c>
      <c r="T14" s="21">
        <f>F36</f>
        <v>1.1746863190964327</v>
      </c>
      <c r="U14" s="15">
        <f t="shared" si="11"/>
        <v>74526.2506059403</v>
      </c>
      <c r="X14" s="6">
        <f t="shared" si="12"/>
        <v>1999</v>
      </c>
      <c r="Y14" s="15">
        <f>F51</f>
        <v>51060.01404582643</v>
      </c>
      <c r="Z14" s="21">
        <f>F73</f>
        <v>1.4018960077132523</v>
      </c>
      <c r="AA14" s="15">
        <f t="shared" si="13"/>
        <v>71580.82984462666</v>
      </c>
      <c r="AE14" s="6">
        <f t="shared" si="14"/>
        <v>1999</v>
      </c>
      <c r="AF14" s="17">
        <v>86505</v>
      </c>
      <c r="AG14" s="20">
        <f>Selections!F28</f>
        <v>0.82</v>
      </c>
      <c r="AH14" s="17">
        <f t="shared" si="15"/>
        <v>70934.09999999999</v>
      </c>
      <c r="AI14" s="17"/>
      <c r="AJ14" s="16">
        <f>F37</f>
        <v>0.14870890743905252</v>
      </c>
      <c r="AK14" s="19">
        <f t="shared" si="16"/>
        <v>10548.532511172494</v>
      </c>
      <c r="AL14" s="17">
        <f>F14</f>
        <v>63443.53330280189</v>
      </c>
      <c r="AM14" s="17">
        <f t="shared" si="17"/>
        <v>73992.06581397438</v>
      </c>
      <c r="AO14" s="16">
        <f>F74</f>
        <v>0.2866803282854181</v>
      </c>
      <c r="AP14" s="19">
        <f t="shared" si="18"/>
        <v>20335.411074630676</v>
      </c>
      <c r="AQ14" s="17">
        <f>F51</f>
        <v>51060.01404582643</v>
      </c>
      <c r="AR14" s="17">
        <f t="shared" si="19"/>
        <v>71395.4251204571</v>
      </c>
      <c r="BE14" s="6">
        <f t="shared" si="0"/>
        <v>2001</v>
      </c>
      <c r="BF14" s="10">
        <f t="shared" si="2"/>
        <v>76296.8447557526</v>
      </c>
      <c r="BG14" s="10">
        <f t="shared" si="3"/>
        <v>79369.83787741605</v>
      </c>
      <c r="BH14" s="10">
        <f t="shared" si="4"/>
        <v>76740.55524125983</v>
      </c>
      <c r="BI14" s="10">
        <f t="shared" si="5"/>
        <v>78537.69286230078</v>
      </c>
      <c r="BK14" s="10">
        <f t="shared" si="6"/>
        <v>77736.23268418232</v>
      </c>
      <c r="BL14" s="10">
        <f t="shared" si="7"/>
        <v>40389.773699637226</v>
      </c>
      <c r="BM14" s="10">
        <f t="shared" si="8"/>
        <v>23988.755996837448</v>
      </c>
      <c r="BN14" s="11">
        <f t="shared" si="9"/>
        <v>0.7993632002009541</v>
      </c>
    </row>
    <row r="15" spans="2:66" ht="12.75">
      <c r="B15" s="6">
        <f t="shared" si="10"/>
        <v>2000</v>
      </c>
      <c r="C15" s="14">
        <v>41554.088678498745</v>
      </c>
      <c r="D15" s="14">
        <v>60026.884070483815</v>
      </c>
      <c r="E15" s="14">
        <v>68988.27608558952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68988.27608558952</v>
      </c>
      <c r="T15" s="16">
        <f>E36</f>
        <v>1.271338761004122</v>
      </c>
      <c r="U15" s="15">
        <f t="shared" si="11"/>
        <v>87707.46944246368</v>
      </c>
      <c r="X15" s="6">
        <f t="shared" si="12"/>
        <v>2000</v>
      </c>
      <c r="Y15" s="15">
        <f>E52</f>
        <v>51340.9056529787</v>
      </c>
      <c r="Z15" s="16">
        <f>E73</f>
        <v>1.6107284417419052</v>
      </c>
      <c r="AA15" s="15">
        <f t="shared" si="13"/>
        <v>82696.25696004055</v>
      </c>
      <c r="AE15" s="6">
        <f t="shared" si="14"/>
        <v>2000</v>
      </c>
      <c r="AF15" s="17">
        <v>92564.1</v>
      </c>
      <c r="AG15" s="20">
        <f>Selections!E28</f>
        <v>0.82</v>
      </c>
      <c r="AH15" s="17">
        <f t="shared" si="15"/>
        <v>75902.562</v>
      </c>
      <c r="AI15" s="17"/>
      <c r="AJ15" s="16">
        <f>E37</f>
        <v>0.21342758462725908</v>
      </c>
      <c r="AK15" s="19">
        <f t="shared" si="16"/>
        <v>16199.70047468078</v>
      </c>
      <c r="AL15" s="17">
        <f>E15</f>
        <v>68988.27608558952</v>
      </c>
      <c r="AM15" s="17">
        <f t="shared" si="17"/>
        <v>85187.9765602703</v>
      </c>
      <c r="AO15" s="16">
        <f>E74</f>
        <v>0.37916288426709555</v>
      </c>
      <c r="AP15" s="19">
        <f t="shared" si="18"/>
        <v>28779.434331182045</v>
      </c>
      <c r="AQ15" s="17">
        <f>E52</f>
        <v>51340.9056529787</v>
      </c>
      <c r="AR15" s="17">
        <f t="shared" si="19"/>
        <v>80120.33998416075</v>
      </c>
      <c r="BE15" s="6">
        <f t="shared" si="0"/>
        <v>2002</v>
      </c>
      <c r="BF15" s="10">
        <f t="shared" si="2"/>
        <v>67304.1368012645</v>
      </c>
      <c r="BG15" s="10">
        <f t="shared" si="3"/>
        <v>74814.19755853307</v>
      </c>
      <c r="BH15" s="10">
        <f t="shared" si="4"/>
        <v>76949.40574354556</v>
      </c>
      <c r="BI15" s="10">
        <f t="shared" si="5"/>
        <v>83648.72736111106</v>
      </c>
      <c r="BK15" s="10">
        <f t="shared" si="6"/>
        <v>75679.11686611355</v>
      </c>
      <c r="BL15" s="10">
        <f t="shared" si="7"/>
        <v>59794.16960028844</v>
      </c>
      <c r="BM15" s="10">
        <f t="shared" si="8"/>
        <v>43041.52370237414</v>
      </c>
      <c r="BN15" s="11">
        <f t="shared" si="9"/>
        <v>0.7037449830721091</v>
      </c>
    </row>
    <row r="16" spans="2:44" ht="12.75">
      <c r="B16" s="6">
        <f t="shared" si="10"/>
        <v>2001</v>
      </c>
      <c r="C16" s="14">
        <v>37949.449462656754</v>
      </c>
      <c r="D16" s="14">
        <v>53747.476687344875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53747.476687344875</v>
      </c>
      <c r="T16" s="16">
        <f>D36</f>
        <v>1.4195428224394595</v>
      </c>
      <c r="U16" s="15">
        <f t="shared" si="11"/>
        <v>76296.8447557526</v>
      </c>
      <c r="X16" s="6">
        <f t="shared" si="12"/>
        <v>2001</v>
      </c>
      <c r="Y16" s="15">
        <f>D53</f>
        <v>37346.4589845451</v>
      </c>
      <c r="Z16" s="16">
        <f>D73</f>
        <v>2.1252306118301947</v>
      </c>
      <c r="AA16" s="15">
        <f t="shared" si="13"/>
        <v>79369.83787741605</v>
      </c>
      <c r="AE16" s="6">
        <f t="shared" si="14"/>
        <v>2001</v>
      </c>
      <c r="AF16" s="17">
        <v>97247.7</v>
      </c>
      <c r="AG16" s="20">
        <f>Selections!D28</f>
        <v>0.8</v>
      </c>
      <c r="AH16" s="17">
        <f t="shared" si="15"/>
        <v>77798.16</v>
      </c>
      <c r="AI16" s="17"/>
      <c r="AJ16" s="16">
        <f>D37</f>
        <v>0.29554784526928357</v>
      </c>
      <c r="AK16" s="19">
        <f t="shared" si="16"/>
        <v>22993.078553914966</v>
      </c>
      <c r="AL16" s="17">
        <f>D16</f>
        <v>53747.476687344875</v>
      </c>
      <c r="AM16" s="17">
        <f t="shared" si="17"/>
        <v>76740.55524125983</v>
      </c>
      <c r="AO16" s="16">
        <f>D74</f>
        <v>0.5294628289120937</v>
      </c>
      <c r="AP16" s="19">
        <f t="shared" si="18"/>
        <v>41191.233877755694</v>
      </c>
      <c r="AQ16" s="17">
        <f>D53</f>
        <v>37346.4589845451</v>
      </c>
      <c r="AR16" s="17">
        <f t="shared" si="19"/>
        <v>78537.69286230078</v>
      </c>
    </row>
    <row r="17" spans="2:66" ht="13.5" thickBot="1">
      <c r="B17" s="7">
        <f>'Line B_Selection 1'!B17</f>
        <v>2002</v>
      </c>
      <c r="C17" s="14">
        <v>32637.593163739402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32637.593163739402</v>
      </c>
      <c r="T17" s="16">
        <f>C36</f>
        <v>2.062166056902746</v>
      </c>
      <c r="U17" s="15">
        <f t="shared" si="11"/>
        <v>67304.1368012645</v>
      </c>
      <c r="X17" s="6">
        <f t="shared" si="12"/>
        <v>2002</v>
      </c>
      <c r="Y17" s="15">
        <f>C54</f>
        <v>15884.9472658251</v>
      </c>
      <c r="Z17" s="16">
        <f>C73</f>
        <v>4.709754228740088</v>
      </c>
      <c r="AA17" s="15">
        <f t="shared" si="13"/>
        <v>74814.19755853307</v>
      </c>
      <c r="AE17" s="6">
        <f t="shared" si="14"/>
        <v>2002</v>
      </c>
      <c r="AF17" s="17">
        <v>107537.7</v>
      </c>
      <c r="AG17" s="22">
        <f>Selections!C28</f>
        <v>0.8</v>
      </c>
      <c r="AH17" s="17">
        <f t="shared" si="15"/>
        <v>86030.16</v>
      </c>
      <c r="AI17" s="17"/>
      <c r="AJ17" s="16">
        <f>C37</f>
        <v>0.515072999745742</v>
      </c>
      <c r="AK17" s="19">
        <f t="shared" si="16"/>
        <v>44311.81257980615</v>
      </c>
      <c r="AL17" s="17">
        <f>C17</f>
        <v>32637.593163739402</v>
      </c>
      <c r="AM17" s="17">
        <f t="shared" si="17"/>
        <v>76949.40574354556</v>
      </c>
      <c r="AO17" s="16">
        <f>C74</f>
        <v>0.7876746956565691</v>
      </c>
      <c r="AP17" s="19">
        <f t="shared" si="18"/>
        <v>67763.78009528595</v>
      </c>
      <c r="AQ17" s="17">
        <f>C54</f>
        <v>15884.9472658251</v>
      </c>
      <c r="AR17" s="17">
        <f t="shared" si="19"/>
        <v>83648.72736111106</v>
      </c>
      <c r="BE17" s="23" t="s">
        <v>27</v>
      </c>
      <c r="BF17" s="10">
        <f>SUM(BF6:BF15)</f>
        <v>515084.3323430938</v>
      </c>
      <c r="BG17" s="10">
        <f>SUM(BG6:BG15)</f>
        <v>509993.51479686925</v>
      </c>
      <c r="BH17" s="10">
        <f>SUM(BH6:BH15)</f>
        <v>523591.3911863672</v>
      </c>
      <c r="BI17" s="10">
        <f>SUM(BI6:BI15)</f>
        <v>521323.49927445094</v>
      </c>
      <c r="BK17" s="10">
        <f>SUM(BK6:BK15)</f>
        <v>517498.1844001953</v>
      </c>
      <c r="BL17" s="10">
        <f>SUM(BL6:BL15)</f>
        <v>185743.5100773769</v>
      </c>
      <c r="BM17" s="10">
        <f>SUM(BM6:BM15)</f>
        <v>99101.81373511086</v>
      </c>
      <c r="BN17" s="11">
        <f>BK17/AF19</f>
        <v>0.7282745228837963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28</v>
      </c>
      <c r="P19" s="2"/>
      <c r="R19" s="23" t="s">
        <v>27</v>
      </c>
      <c r="S19" s="24">
        <f>SUM(S8:S17)</f>
        <v>418396.3706650845</v>
      </c>
      <c r="U19" s="24">
        <f>SUM(U8:U17)</f>
        <v>515084.3323430938</v>
      </c>
      <c r="X19" s="23" t="s">
        <v>27</v>
      </c>
      <c r="Y19" s="24">
        <f>SUM(Y8:Y17)</f>
        <v>331754.6743228184</v>
      </c>
      <c r="Z19" s="6"/>
      <c r="AA19" s="24">
        <f>SUM(AA8:AA17)</f>
        <v>509993.51479686925</v>
      </c>
      <c r="AE19" s="23" t="s">
        <v>27</v>
      </c>
      <c r="AF19" s="10">
        <f>SUM(AF8:AF17)</f>
        <v>710581.1999999998</v>
      </c>
      <c r="AG19" s="23"/>
      <c r="AH19" s="10">
        <f>SUM(AH8:AH17)</f>
        <v>584678.925</v>
      </c>
      <c r="AI19" s="10"/>
      <c r="AJ19" s="23"/>
      <c r="AK19" s="10">
        <f>SUM(AK8:AK17)</f>
        <v>105195.02052128276</v>
      </c>
      <c r="AL19" s="10">
        <f>SUM(AL8:AL17)</f>
        <v>418396.3706650845</v>
      </c>
      <c r="AM19" s="10">
        <f>SUM(AM8:AM17)</f>
        <v>523591.3911863672</v>
      </c>
      <c r="AN19" s="10"/>
      <c r="AP19" s="10">
        <f>SUM(AP8:AP17)</f>
        <v>189568.82495163253</v>
      </c>
      <c r="AQ19" s="10">
        <f>SUM(AQ8:AQ17)</f>
        <v>331754.6743228184</v>
      </c>
      <c r="AR19" s="10">
        <f>SUM(AR8:AR17)</f>
        <v>521323.49927445094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1.3783720974351192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1.073502294939715</v>
      </c>
      <c r="H21" s="25">
        <f t="shared" si="22"/>
        <v>1.0278592823725394</v>
      </c>
      <c r="I21" s="25">
        <f t="shared" si="22"/>
        <v>1.008307809314887</v>
      </c>
      <c r="J21" s="25">
        <f t="shared" si="22"/>
        <v>1.00449104676923</v>
      </c>
      <c r="K21" s="25">
        <f t="shared" si="22"/>
        <v>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1.2135214586012733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1.1025401385530118</v>
      </c>
      <c r="G22" s="25">
        <f t="shared" si="23"/>
        <v>1.0262565059931001</v>
      </c>
      <c r="H22" s="25">
        <f t="shared" si="23"/>
        <v>0.9814345516925524</v>
      </c>
      <c r="I22" s="25">
        <f t="shared" si="23"/>
        <v>1.047357924588854</v>
      </c>
      <c r="J22" s="25">
        <f t="shared" si="23"/>
        <v>1.0212552078855008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1.154888295603242</v>
      </c>
      <c r="E23" s="25">
        <f t="shared" si="24"/>
        <v>1.1022845415249507</v>
      </c>
      <c r="F23" s="25">
        <f t="shared" si="24"/>
        <v>1.0468032553875233</v>
      </c>
      <c r="G23" s="25">
        <f t="shared" si="24"/>
        <v>1.038203948622586</v>
      </c>
      <c r="H23" s="25">
        <f t="shared" si="24"/>
        <v>1.0477528430497935</v>
      </c>
      <c r="I23" s="25">
        <f t="shared" si="24"/>
        <v>1.029709747177822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1.581246943938546</v>
      </c>
      <c r="D24" s="25">
        <f>IF(OR(D11=0,E11=""),"",E11/D11)</f>
        <v>0.9628721690280974</v>
      </c>
      <c r="E24" s="25">
        <f>IF(OR(E11=0,F11=""),"",F11/E11)</f>
        <v>1.0691110076797765</v>
      </c>
      <c r="F24" s="25">
        <f>IF(OR(F11=0,G11=""),"",G11/F11)</f>
        <v>1.0447782636804333</v>
      </c>
      <c r="G24" s="25">
        <f>IF(OR(G11=0,H11=""),"",H11/G11)</f>
        <v>1.0362899193279551</v>
      </c>
      <c r="H24" s="25">
        <f>IF(OR(H11=0,I11=""),"",I11/H11)</f>
        <v>1.030965889671201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1.8083211646035988</v>
      </c>
      <c r="D25" s="25">
        <f aca="true" t="shared" si="26" ref="D25:G29">IF(OR(D12=0,E12=""),"",E12/D12)</f>
        <v>1.1701000573957248</v>
      </c>
      <c r="E25" s="25">
        <f t="shared" si="26"/>
        <v>1.0490137579125514</v>
      </c>
      <c r="F25" s="25">
        <f t="shared" si="26"/>
        <v>1.0686219537621633</v>
      </c>
      <c r="G25" s="25">
        <f t="shared" si="26"/>
        <v>1.0387735811528838</v>
      </c>
      <c r="H25" s="25">
        <f>IF(OR(H12=0,L12=""),"",L12/H12)</f>
      </c>
      <c r="I25" s="25"/>
      <c r="J25" s="25"/>
      <c r="K25" s="25"/>
      <c r="L25" s="25"/>
      <c r="BF25" s="5"/>
      <c r="BG25" s="5" t="s">
        <v>29</v>
      </c>
      <c r="BH25" s="5"/>
      <c r="BI25" s="5"/>
    </row>
    <row r="26" spans="2:66" ht="12.75">
      <c r="B26" s="6">
        <f t="shared" si="20"/>
        <v>1998</v>
      </c>
      <c r="C26" s="25">
        <f t="shared" si="25"/>
        <v>1.4509109607126478</v>
      </c>
      <c r="D26" s="25">
        <f t="shared" si="26"/>
        <v>1.1224560166738182</v>
      </c>
      <c r="E26" s="25">
        <f t="shared" si="26"/>
        <v>1.0978223026248422</v>
      </c>
      <c r="F26" s="25">
        <f t="shared" si="26"/>
        <v>1.0598826598347786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1.4933412604042806</v>
      </c>
      <c r="D27" s="25">
        <f t="shared" si="26"/>
        <v>1.1570559054287022</v>
      </c>
      <c r="E27" s="25">
        <f t="shared" si="26"/>
        <v>1.090765348009852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1.4445482016200109</v>
      </c>
      <c r="D28" s="25">
        <f t="shared" si="26"/>
        <v>1.1492896416975966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540.7246653873044</v>
      </c>
      <c r="BG28" s="10">
        <f aca="true" t="shared" si="29" ref="BG28:BG37">BG6-AQ8</f>
        <v>0</v>
      </c>
      <c r="BH28" s="10">
        <f aca="true" t="shared" si="30" ref="BH28:BH37">BH6-AQ8</f>
        <v>540.7246653873044</v>
      </c>
      <c r="BI28" s="10">
        <f aca="true" t="shared" si="31" ref="BI28:BI37">BI6-AQ8</f>
        <v>0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1.4162913414655407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1297.7077714720326</v>
      </c>
      <c r="BG29" s="10">
        <f t="shared" si="29"/>
        <v>574.7479604253058</v>
      </c>
      <c r="BH29" s="10">
        <f t="shared" si="30"/>
        <v>1297.7077714720326</v>
      </c>
      <c r="BI29" s="10">
        <f t="shared" si="31"/>
        <v>957.8947184937206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3523.943108857253</v>
      </c>
      <c r="BG30" s="10">
        <f t="shared" si="29"/>
        <v>2238.600427195841</v>
      </c>
      <c r="BH30" s="10">
        <f t="shared" si="30"/>
        <v>3633.81145640268</v>
      </c>
      <c r="BI30" s="10">
        <f t="shared" si="31"/>
        <v>2999.316377162122</v>
      </c>
      <c r="BK30" s="10"/>
      <c r="BL30" s="10"/>
      <c r="BM30" s="10"/>
      <c r="BN30" s="11"/>
    </row>
    <row r="31" spans="2:66" ht="12.75">
      <c r="B31" s="27" t="s">
        <v>30</v>
      </c>
      <c r="C31" s="28">
        <f aca="true" t="shared" si="32" ref="C31:K31">AVERAGE(C21:C29)</f>
        <v>1.4526973221976849</v>
      </c>
      <c r="D31" s="28">
        <f t="shared" si="32"/>
        <v>1.1165732265712431</v>
      </c>
      <c r="E31" s="28">
        <f t="shared" si="32"/>
        <v>1.0822793628702805</v>
      </c>
      <c r="F31" s="28">
        <f t="shared" si="32"/>
        <v>1.0582979486134088</v>
      </c>
      <c r="G31" s="28">
        <f t="shared" si="32"/>
        <v>1.0426052500072482</v>
      </c>
      <c r="H31" s="28">
        <f t="shared" si="32"/>
        <v>1.0220031416965216</v>
      </c>
      <c r="I31" s="28">
        <f t="shared" si="32"/>
        <v>1.0284584936938543</v>
      </c>
      <c r="J31" s="28">
        <f t="shared" si="32"/>
        <v>1.0128731273273655</v>
      </c>
      <c r="K31" s="28">
        <f t="shared" si="32"/>
        <v>1</v>
      </c>
      <c r="BE31" s="6">
        <f t="shared" si="27"/>
        <v>1996</v>
      </c>
      <c r="BF31" s="10">
        <f t="shared" si="28"/>
        <v>4890.53246185902</v>
      </c>
      <c r="BG31" s="10">
        <f t="shared" si="29"/>
        <v>3863.668590634763</v>
      </c>
      <c r="BH31" s="10">
        <f t="shared" si="30"/>
        <v>5387.652562985662</v>
      </c>
      <c r="BI31" s="10">
        <f t="shared" si="31"/>
        <v>5651.526585045318</v>
      </c>
      <c r="BK31" s="10"/>
      <c r="BL31" s="10"/>
      <c r="BM31" s="10"/>
      <c r="BN31" s="11"/>
    </row>
    <row r="32" spans="2:66" ht="12.75">
      <c r="B32" s="8" t="s">
        <v>31</v>
      </c>
      <c r="C32" s="28">
        <f>AVERAGE(C27:C29)</f>
        <v>1.4513936011632775</v>
      </c>
      <c r="D32" s="28">
        <f>AVERAGE(D26:D28)</f>
        <v>1.142933854600039</v>
      </c>
      <c r="E32" s="28">
        <f>AVERAGE(E25:E27)</f>
        <v>1.0792004695157484</v>
      </c>
      <c r="F32" s="28">
        <f>AVERAGE(F24:F26)</f>
        <v>1.0577609590924586</v>
      </c>
      <c r="G32" s="28">
        <f>AVERAGE(G23:G25)</f>
        <v>1.0377558163678084</v>
      </c>
      <c r="H32" s="28">
        <f>AVERAGE(H22:H24)</f>
        <v>1.0200510948045156</v>
      </c>
      <c r="I32" s="28">
        <f>AVERAGE(I21:I23)</f>
        <v>1.0284584936938543</v>
      </c>
      <c r="BE32" s="6">
        <f t="shared" si="27"/>
        <v>1997</v>
      </c>
      <c r="BF32" s="10">
        <f t="shared" si="28"/>
        <v>9049.802577559225</v>
      </c>
      <c r="BG32" s="10">
        <f t="shared" si="29"/>
        <v>7191.543673878434</v>
      </c>
      <c r="BH32" s="10">
        <f t="shared" si="30"/>
        <v>9710.312140320173</v>
      </c>
      <c r="BI32" s="10">
        <f t="shared" si="31"/>
        <v>9396.414484195979</v>
      </c>
      <c r="BK32" s="10"/>
      <c r="BL32" s="10"/>
      <c r="BM32" s="10"/>
      <c r="BN32" s="11"/>
    </row>
    <row r="33" spans="2:66" ht="12.75">
      <c r="B33" s="8" t="s">
        <v>32</v>
      </c>
      <c r="C33" s="28">
        <f>(SUM(C21:C29)-MIN(C21:C29)-MAX(C21:C29))/(COUNT(C21:C29)-2)</f>
        <v>1.4360618966534702</v>
      </c>
      <c r="D33" s="28">
        <f>(SUM(D21:D28)-MIN(D21:D28)-MAX(D21:D28))/(COUNT(D21:D28)-2)</f>
        <v>1.1332689310243538</v>
      </c>
      <c r="E33" s="28">
        <f>(SUM(E21:E27)-MIN(E21:E27)-MAX(E21:E27))/(COUNT(E21:E27)-2)</f>
        <v>1.0832140483041302</v>
      </c>
      <c r="F33" s="28">
        <f>(SUM(F21:F26)-MIN(F21:F26)-MAX(F21:F26))/(COUNT(F21:F26)-2)</f>
        <v>1.0550215331662247</v>
      </c>
      <c r="G33" s="28">
        <f>(SUM(G21:G25)-MIN(G21:G25)-MAX(G21:G25))/(COUNT(G21:G25)-2)</f>
        <v>1.0377558163678087</v>
      </c>
      <c r="H33" s="28">
        <f>(SUM(H21:H24)-MIN(H21:H24)-MAX(H21:H24))/(COUNT(H21:H24)-2)</f>
        <v>1.0294125860218704</v>
      </c>
      <c r="BE33" s="6">
        <f t="shared" si="27"/>
        <v>1998</v>
      </c>
      <c r="BF33" s="10">
        <f t="shared" si="28"/>
        <v>13824.571778894875</v>
      </c>
      <c r="BG33" s="10">
        <f t="shared" si="29"/>
        <v>11541.48353047554</v>
      </c>
      <c r="BH33" s="10">
        <f t="shared" si="30"/>
        <v>14028.83085710623</v>
      </c>
      <c r="BI33" s="10">
        <f t="shared" si="31"/>
        <v>12493.81340788104</v>
      </c>
      <c r="BK33" s="10"/>
      <c r="BL33" s="10"/>
      <c r="BM33" s="10"/>
      <c r="BN33" s="11"/>
    </row>
    <row r="34" spans="2:66" ht="12.75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23466.236560113866</v>
      </c>
      <c r="BG34" s="10">
        <f t="shared" si="29"/>
        <v>20520.815798800228</v>
      </c>
      <c r="BH34" s="10">
        <f t="shared" si="30"/>
        <v>22932.051768147947</v>
      </c>
      <c r="BI34" s="10">
        <f t="shared" si="31"/>
        <v>20335.411074630676</v>
      </c>
      <c r="BK34" s="10"/>
      <c r="BL34" s="10"/>
      <c r="BM34" s="10"/>
      <c r="BN34" s="11"/>
    </row>
    <row r="35" spans="2:66" ht="12.75">
      <c r="B35" s="30" t="s">
        <v>7</v>
      </c>
      <c r="C35" s="31">
        <f>Selections!C25</f>
        <v>1.4526973221976849</v>
      </c>
      <c r="D35" s="31">
        <f>Selections!D25</f>
        <v>1.1165732265712431</v>
      </c>
      <c r="E35" s="31">
        <f>Selections!E25</f>
        <v>1.0822793628702805</v>
      </c>
      <c r="F35" s="31">
        <f>Selections!F25</f>
        <v>1.0582979486134088</v>
      </c>
      <c r="G35" s="31">
        <f>Selections!G25</f>
        <v>1.0426052500072482</v>
      </c>
      <c r="H35" s="31">
        <f>Selections!H25</f>
        <v>1.0220031416965216</v>
      </c>
      <c r="I35" s="31">
        <f>Selections!I25</f>
        <v>1.0284584936938543</v>
      </c>
      <c r="J35" s="31">
        <f>Selections!J25</f>
        <v>1.0128731273273655</v>
      </c>
      <c r="K35" s="31">
        <f>Selections!K25</f>
        <v>1</v>
      </c>
      <c r="L35" s="31">
        <f>Selections!L25</f>
        <v>1</v>
      </c>
      <c r="BE35" s="6">
        <f t="shared" si="27"/>
        <v>2000</v>
      </c>
      <c r="BF35" s="10">
        <f t="shared" si="28"/>
        <v>36366.563789484986</v>
      </c>
      <c r="BG35" s="10">
        <f t="shared" si="29"/>
        <v>31355.351307061857</v>
      </c>
      <c r="BH35" s="10">
        <f t="shared" si="30"/>
        <v>33847.0709072916</v>
      </c>
      <c r="BI35" s="10">
        <f t="shared" si="31"/>
        <v>28779.43433118205</v>
      </c>
      <c r="BK35" s="10"/>
      <c r="BL35" s="10"/>
      <c r="BM35" s="10"/>
      <c r="BN35" s="11"/>
    </row>
    <row r="36" spans="2:66" ht="12.75">
      <c r="B36" s="8" t="s">
        <v>33</v>
      </c>
      <c r="C36" s="34">
        <f>PRODUCT(C35:$L35)</f>
        <v>2.062166056902746</v>
      </c>
      <c r="D36" s="34">
        <f>PRODUCT(D35:$L35)</f>
        <v>1.4195428224394595</v>
      </c>
      <c r="E36" s="34">
        <f>PRODUCT(E35:$L35)</f>
        <v>1.271338761004122</v>
      </c>
      <c r="F36" s="34">
        <f>PRODUCT(F35:$L35)</f>
        <v>1.1746863190964327</v>
      </c>
      <c r="G36" s="34">
        <f>PRODUCT(G35:$L35)</f>
        <v>1.1099769404594586</v>
      </c>
      <c r="H36" s="34">
        <f>PRODUCT(H35:$L35)</f>
        <v>1.0646185988913273</v>
      </c>
      <c r="I36" s="34">
        <f>PRODUCT(I35:$L35)</f>
        <v>1.0416979708340859</v>
      </c>
      <c r="J36" s="34">
        <f>PRODUCT(J35:$L35)</f>
        <v>1.0128731273273655</v>
      </c>
      <c r="K36" s="34">
        <f>PRODUCT(K35:$L35)</f>
        <v>1</v>
      </c>
      <c r="L36" s="34">
        <f>L35</f>
        <v>1</v>
      </c>
      <c r="BE36" s="6">
        <f t="shared" si="27"/>
        <v>2001</v>
      </c>
      <c r="BF36" s="10">
        <f t="shared" si="28"/>
        <v>38950.3857712075</v>
      </c>
      <c r="BG36" s="10">
        <f t="shared" si="29"/>
        <v>42023.378892870955</v>
      </c>
      <c r="BH36" s="10">
        <f t="shared" si="30"/>
        <v>39394.096256714736</v>
      </c>
      <c r="BI36" s="10">
        <f t="shared" si="31"/>
        <v>41191.23387775569</v>
      </c>
      <c r="BK36" s="10"/>
      <c r="BL36" s="10"/>
      <c r="BM36" s="10"/>
      <c r="BN36" s="11"/>
    </row>
    <row r="37" spans="2:66" ht="12.75">
      <c r="B37" s="1" t="s">
        <v>34</v>
      </c>
      <c r="C37" s="35">
        <f aca="true" t="shared" si="33" ref="C37:L37">1-1/C36</f>
        <v>0.515072999745742</v>
      </c>
      <c r="D37" s="35">
        <f t="shared" si="33"/>
        <v>0.29554784526928357</v>
      </c>
      <c r="E37" s="35">
        <f t="shared" si="33"/>
        <v>0.21342758462725908</v>
      </c>
      <c r="F37" s="35">
        <f t="shared" si="33"/>
        <v>0.14870890743905252</v>
      </c>
      <c r="G37" s="35">
        <f t="shared" si="33"/>
        <v>0.09908038306988187</v>
      </c>
      <c r="H37" s="35">
        <f t="shared" si="33"/>
        <v>0.06069647755413987</v>
      </c>
      <c r="I37" s="35">
        <f t="shared" si="33"/>
        <v>0.04002884905372173</v>
      </c>
      <c r="J37" s="35">
        <f t="shared" si="33"/>
        <v>0.012709516108234897</v>
      </c>
      <c r="K37" s="35">
        <f t="shared" si="33"/>
        <v>0</v>
      </c>
      <c r="L37" s="35">
        <f t="shared" si="33"/>
        <v>0</v>
      </c>
      <c r="BE37" s="6">
        <f t="shared" si="27"/>
        <v>2002</v>
      </c>
      <c r="BF37" s="10">
        <f t="shared" si="28"/>
        <v>51419.18953543939</v>
      </c>
      <c r="BG37" s="10">
        <f t="shared" si="29"/>
        <v>58929.25029270796</v>
      </c>
      <c r="BH37" s="10">
        <f t="shared" si="30"/>
        <v>61064.45847772046</v>
      </c>
      <c r="BI37" s="10">
        <f t="shared" si="31"/>
        <v>67763.78009528595</v>
      </c>
      <c r="BK37" s="10"/>
      <c r="BL37" s="10"/>
      <c r="BM37" s="10"/>
      <c r="BN37" s="11"/>
    </row>
    <row r="39" spans="57:66" ht="12.75">
      <c r="BE39" s="23" t="s">
        <v>27</v>
      </c>
      <c r="BF39" s="10">
        <f>SUM(BF28:BF37)</f>
        <v>183329.65802027544</v>
      </c>
      <c r="BG39" s="10">
        <f>SUM(BG28:BG37)</f>
        <v>178238.8404740509</v>
      </c>
      <c r="BH39" s="10">
        <f>SUM(BH28:BH37)</f>
        <v>191836.71686354882</v>
      </c>
      <c r="BI39" s="10">
        <f>SUM(BI28:BI37)</f>
        <v>189568.82495163253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B:</v>
      </c>
      <c r="D43" s="8" t="s">
        <v>35</v>
      </c>
    </row>
    <row r="44" spans="2:12" ht="12.75">
      <c r="B44" s="12" t="s">
        <v>22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5200.51336340139</v>
      </c>
      <c r="D45" s="14">
        <v>11280.8508400223</v>
      </c>
      <c r="E45" s="14">
        <v>15474.4183251182</v>
      </c>
      <c r="F45" s="14">
        <v>17947.4506734466</v>
      </c>
      <c r="G45" s="14">
        <v>19932.2243763962</v>
      </c>
      <c r="H45" s="14">
        <v>20755.6506252273</v>
      </c>
      <c r="I45" s="14">
        <v>21863.946433558</v>
      </c>
      <c r="J45" s="14">
        <v>23021.711583671</v>
      </c>
      <c r="K45" s="14">
        <v>24280.9535057214</v>
      </c>
      <c r="L45" s="14">
        <v>24872.3344089321</v>
      </c>
    </row>
    <row r="46" spans="2:12" ht="12.75">
      <c r="B46" s="6">
        <f t="shared" si="34"/>
        <v>1994</v>
      </c>
      <c r="C46" s="14">
        <v>4582.48282478226</v>
      </c>
      <c r="D46" s="14">
        <v>10972.550352346</v>
      </c>
      <c r="E46" s="14">
        <v>14490.5276795019</v>
      </c>
      <c r="F46" s="14">
        <v>16659.741202849</v>
      </c>
      <c r="G46" s="14">
        <v>18759.2124477351</v>
      </c>
      <c r="H46" s="14">
        <v>20149.2901141305</v>
      </c>
      <c r="I46" s="14">
        <v>20988.4037806835</v>
      </c>
      <c r="J46" s="14">
        <v>22267.9296539097</v>
      </c>
      <c r="K46" s="14">
        <v>23598.0371175816</v>
      </c>
      <c r="L46" s="14"/>
    </row>
    <row r="47" spans="2:12" ht="12.75">
      <c r="B47" s="6">
        <f t="shared" si="34"/>
        <v>1995</v>
      </c>
      <c r="C47" s="14">
        <v>6805.12929421627</v>
      </c>
      <c r="D47" s="14">
        <v>13205.6344921395</v>
      </c>
      <c r="E47" s="14">
        <v>17021.4341032654</v>
      </c>
      <c r="F47" s="14">
        <v>20159.3763861682</v>
      </c>
      <c r="G47" s="14">
        <v>22384.8304367675</v>
      </c>
      <c r="H47" s="14">
        <v>23611.9470353016</v>
      </c>
      <c r="I47" s="14">
        <v>24958.869735466</v>
      </c>
      <c r="J47" s="14">
        <v>26982.7072811182</v>
      </c>
      <c r="K47" s="14"/>
      <c r="L47" s="14"/>
    </row>
    <row r="48" spans="2:12" ht="12.75">
      <c r="B48" s="6">
        <f t="shared" si="34"/>
        <v>1996</v>
      </c>
      <c r="C48" s="14">
        <v>7264.37889880645</v>
      </c>
      <c r="D48" s="14">
        <v>17023.0840721045</v>
      </c>
      <c r="E48" s="14">
        <v>20842.7988390399</v>
      </c>
      <c r="F48" s="14">
        <v>21935.7883647541</v>
      </c>
      <c r="G48" s="14">
        <v>22864.8907034147</v>
      </c>
      <c r="H48" s="14">
        <v>24181.6466186302</v>
      </c>
      <c r="I48" s="14">
        <v>25193.7499528065</v>
      </c>
      <c r="J48" s="14"/>
      <c r="K48" s="14"/>
      <c r="L48" s="14"/>
    </row>
    <row r="49" spans="2:12" ht="12.75">
      <c r="B49" s="6">
        <f t="shared" si="34"/>
        <v>1997</v>
      </c>
      <c r="C49" s="14">
        <v>8718.7701986758</v>
      </c>
      <c r="D49" s="14">
        <v>18814.953174238686</v>
      </c>
      <c r="E49" s="14">
        <v>25504.117760532474</v>
      </c>
      <c r="F49" s="14">
        <v>29622.242765134222</v>
      </c>
      <c r="G49" s="14">
        <v>32187.036003373996</v>
      </c>
      <c r="H49" s="14">
        <v>34363.4405290996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11496.3942307692</v>
      </c>
      <c r="D50" s="14">
        <v>24875.7940305827</v>
      </c>
      <c r="E50" s="14">
        <v>32350.400393856045</v>
      </c>
      <c r="F50" s="14">
        <v>37659.109592074085</v>
      </c>
      <c r="G50" s="14">
        <v>41112.07908410506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14630.769393420014</v>
      </c>
      <c r="D51" s="14">
        <v>32462.255212225085</v>
      </c>
      <c r="E51" s="14">
        <v>43608.39993255248</v>
      </c>
      <c r="F51" s="14">
        <v>51060.01404582643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16978.19456110106</v>
      </c>
      <c r="D52" s="14">
        <v>38021.197624632594</v>
      </c>
      <c r="E52" s="14">
        <v>51340.9056529787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16114.726587332905</v>
      </c>
      <c r="D53" s="14">
        <v>37346.4589845451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15884.9472658251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36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1.3717421269518009</v>
      </c>
      <c r="E58" s="25">
        <f t="shared" si="37"/>
        <v>1.1598142363977686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1.0546980148488858</v>
      </c>
      <c r="K58" s="25">
        <f t="shared" si="37"/>
        <v>1.0243557528773057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2.394455314268934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1.0741010674231815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1.0597319770784512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1.1103930006548335</v>
      </c>
      <c r="G60" s="25">
        <f t="shared" si="39"/>
        <v>1.0548191152039526</v>
      </c>
      <c r="H60" s="25">
        <f t="shared" si="39"/>
        <v>1.057044118308018</v>
      </c>
      <c r="I60" s="25">
        <f t="shared" si="39"/>
        <v>1.0810869068632691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1.2243844153477874</v>
      </c>
      <c r="E61" s="25">
        <f>IF(OR(E48=0,F48=""),"",F48/E48)</f>
        <v>1.0524396715697777</v>
      </c>
      <c r="F61" s="25">
        <f>IF(OR(F48=0,G48=""),"",G48/F48)</f>
        <v>1.042355548075649</v>
      </c>
      <c r="G61" s="25">
        <f>IF(OR(G48=0,H48=""),"",H48/G48)</f>
        <v>1.0575885505990565</v>
      </c>
      <c r="H61" s="25">
        <f>IF(OR(H48=0,I48=""),"",I48/H48)</f>
        <v>1.041854194221685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1.3555238497990285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1.3004770964932393</v>
      </c>
      <c r="E63" s="25">
        <f t="shared" si="41"/>
        <v>1.1641002625496488</v>
      </c>
      <c r="F63" s="25">
        <f t="shared" si="41"/>
        <v>1.0916901522482545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1.3433570664594436</v>
      </c>
      <c r="E64" s="25">
        <f t="shared" si="41"/>
        <v>1.17087565984533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1.3503232107480154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2.3175359992704774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30</v>
      </c>
      <c r="C68" s="28">
        <f aca="true" t="shared" si="42" ref="C68:K68">AVERAGE(C58:C66)</f>
        <v>2.2161144313106647</v>
      </c>
      <c r="D68" s="28">
        <f t="shared" si="42"/>
        <v>1.3194220433159338</v>
      </c>
      <c r="E68" s="28">
        <f t="shared" si="42"/>
        <v>1.1489642832846758</v>
      </c>
      <c r="F68" s="28">
        <f t="shared" si="42"/>
        <v>1.0946051259376397</v>
      </c>
      <c r="G68" s="28">
        <f t="shared" si="42"/>
        <v>1.0590874933335523</v>
      </c>
      <c r="H68" s="28">
        <f t="shared" si="42"/>
        <v>1.0484851107224569</v>
      </c>
      <c r="I68" s="28">
        <f t="shared" si="42"/>
        <v>1.0650011796138383</v>
      </c>
      <c r="J68" s="28">
        <f t="shared" si="42"/>
        <v>1.0572149959636685</v>
      </c>
      <c r="K68" s="28">
        <f t="shared" si="42"/>
        <v>1.0243557528773057</v>
      </c>
    </row>
    <row r="69" spans="2:9" ht="12.75">
      <c r="B69" s="8" t="s">
        <v>31</v>
      </c>
      <c r="C69" s="28">
        <f>AVERAGE(C64:C66)</f>
        <v>2.2585718584627408</v>
      </c>
      <c r="D69" s="28">
        <f>AVERAGE(D63:D65)</f>
        <v>1.331385791233566</v>
      </c>
      <c r="E69" s="28">
        <f>AVERAGE(E62:E64)</f>
        <v>1.1654816488222115</v>
      </c>
      <c r="F69" s="28">
        <f>AVERAGE(F61:F63)</f>
        <v>1.0735430193078794</v>
      </c>
      <c r="G69" s="28">
        <f>AVERAGE(G60:G62)</f>
        <v>1.0600083639406341</v>
      </c>
      <c r="H69" s="28">
        <f>AVERAGE(H59:H61)</f>
        <v>1.0468477126071054</v>
      </c>
      <c r="I69" s="28">
        <f>AVERAGE(I58:I60)</f>
        <v>1.0650011796138383</v>
      </c>
    </row>
    <row r="70" spans="2:8" ht="12.75">
      <c r="B70" s="8" t="s">
        <v>32</v>
      </c>
      <c r="C70" s="28">
        <f>(SUM(C58:C66)-MIN(C58:C66)-MAX(C58:C66))/(COUNT(C58:C66)-2)</f>
        <v>2.230004751561865</v>
      </c>
      <c r="D70" s="28">
        <f>(SUM(D58:D65)-MIN(D58:D65)-MAX(D58:D65))/(COUNT(D58:D65)-2)</f>
        <v>1.3265416340379803</v>
      </c>
      <c r="E70" s="28">
        <f>(SUM(E58:E64)-MIN(E58:E64)-MAX(E58:E64))/(COUNT(E58:E64)-2)</f>
        <v>1.1611915816439402</v>
      </c>
      <c r="F70" s="28">
        <f>(SUM(F58:F63)-MIN(F58:F63)-MAX(F58:F63))/(COUNT(F58:F63)-2)</f>
        <v>1.09981364194354</v>
      </c>
      <c r="G70" s="28">
        <f>(SUM(G58:G62)-MIN(G58:G62)-MAX(G58:G62))/(COUNT(G58:G62)-2)</f>
        <v>1.0600083639406341</v>
      </c>
      <c r="H70" s="28">
        <f>(SUM(H58:H61)-MIN(H58:H61)-MAX(H58:H61))/(COUNT(H58:H61)-2)</f>
        <v>1.047625749645098</v>
      </c>
    </row>
    <row r="71" spans="2:12" ht="12.75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2.75">
      <c r="B72" s="30" t="s">
        <v>7</v>
      </c>
      <c r="C72" s="31">
        <f>Selections!C24</f>
        <v>2.2161144313106647</v>
      </c>
      <c r="D72" s="31">
        <f>Selections!D24</f>
        <v>1.3194220433159338</v>
      </c>
      <c r="E72" s="31">
        <f>Selections!E24</f>
        <v>1.1489642832846758</v>
      </c>
      <c r="F72" s="31">
        <f>Selections!F24</f>
        <v>1.0946051259376397</v>
      </c>
      <c r="G72" s="31">
        <f>Selections!G24</f>
        <v>1.0590874933335523</v>
      </c>
      <c r="H72" s="31">
        <f>Selections!H24</f>
        <v>1.0484851107224569</v>
      </c>
      <c r="I72" s="31">
        <f>Selections!I24</f>
        <v>1.0650011796138383</v>
      </c>
      <c r="J72" s="31">
        <f>Selections!J24</f>
        <v>1.0572149959636685</v>
      </c>
      <c r="K72" s="31">
        <f>Selections!K24</f>
        <v>1.0243557528773057</v>
      </c>
      <c r="L72" s="31">
        <f>Selections!L24</f>
        <v>1</v>
      </c>
    </row>
    <row r="73" spans="2:12" ht="12.75">
      <c r="B73" s="8" t="s">
        <v>33</v>
      </c>
      <c r="C73" s="34">
        <f>PRODUCT(C72:$L72)</f>
        <v>4.709754228740088</v>
      </c>
      <c r="D73" s="34">
        <f>PRODUCT(D72:$L72)</f>
        <v>2.1252306118301947</v>
      </c>
      <c r="E73" s="34">
        <f>PRODUCT(E72:$L72)</f>
        <v>1.6107284417419052</v>
      </c>
      <c r="F73" s="34">
        <f>PRODUCT(F72:$L72)</f>
        <v>1.4018960077132523</v>
      </c>
      <c r="G73" s="34">
        <f>PRODUCT(G72:$L72)</f>
        <v>1.2807321786588448</v>
      </c>
      <c r="H73" s="34">
        <f>PRODUCT(H72:$L72)</f>
        <v>1.2092789186166764</v>
      </c>
      <c r="I73" s="34">
        <f>PRODUCT(I72:$L72)</f>
        <v>1.1533582177275028</v>
      </c>
      <c r="J73" s="34">
        <f>PRODUCT(J72:$L72)</f>
        <v>1.0829642631435414</v>
      </c>
      <c r="K73" s="34">
        <f>PRODUCT(K72:$L72)</f>
        <v>1.0243557528773057</v>
      </c>
      <c r="L73" s="34">
        <f>L72</f>
        <v>1</v>
      </c>
    </row>
    <row r="74" spans="2:12" ht="12.75">
      <c r="B74" s="1" t="s">
        <v>37</v>
      </c>
      <c r="C74" s="35">
        <f aca="true" t="shared" si="43" ref="C74:L74">1-1/C73</f>
        <v>0.7876746956565691</v>
      </c>
      <c r="D74" s="35">
        <f t="shared" si="43"/>
        <v>0.5294628289120937</v>
      </c>
      <c r="E74" s="35">
        <f t="shared" si="43"/>
        <v>0.37916288426709555</v>
      </c>
      <c r="F74" s="35">
        <f t="shared" si="43"/>
        <v>0.2866803282854181</v>
      </c>
      <c r="G74" s="35">
        <f t="shared" si="43"/>
        <v>0.2191966309090645</v>
      </c>
      <c r="H74" s="35">
        <f t="shared" si="43"/>
        <v>0.17306091704308846</v>
      </c>
      <c r="I74" s="35">
        <f t="shared" si="43"/>
        <v>0.13296668404519563</v>
      </c>
      <c r="J74" s="35">
        <f t="shared" si="43"/>
        <v>0.0766084957436356</v>
      </c>
      <c r="K74" s="35">
        <f t="shared" si="43"/>
        <v>0.023776654554721888</v>
      </c>
      <c r="L74" s="35">
        <f t="shared" si="43"/>
        <v>0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J. Marcks</dc:creator>
  <cp:keywords/>
  <dc:description/>
  <cp:lastModifiedBy>Richard J. Marcks</cp:lastModifiedBy>
  <cp:lastPrinted>2003-07-09T17:23:13Z</cp:lastPrinted>
  <dcterms:created xsi:type="dcterms:W3CDTF">2003-06-26T14:42:00Z</dcterms:created>
  <cp:category/>
  <cp:version/>
  <cp:contentType/>
  <cp:contentStatus/>
</cp:coreProperties>
</file>