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firstSheet="7" activeTab="10"/>
  </bookViews>
  <sheets>
    <sheet name="Consid 1a" sheetId="1" r:id="rId1"/>
    <sheet name="Consid 1b" sheetId="2" r:id="rId2"/>
    <sheet name="Consid 2a" sheetId="3" r:id="rId3"/>
    <sheet name="Consid 4a" sheetId="4" r:id="rId4"/>
    <sheet name="Consid 6a" sheetId="5" r:id="rId5"/>
    <sheet name="Consid 7a" sheetId="6" r:id="rId6"/>
    <sheet name="Consid 8a" sheetId="7" r:id="rId7"/>
    <sheet name="Consid 9a" sheetId="8" r:id="rId8"/>
    <sheet name="Consid 10a" sheetId="9" r:id="rId9"/>
    <sheet name="Consid 10b" sheetId="10" r:id="rId10"/>
    <sheet name="Consid 11a" sheetId="11" r:id="rId11"/>
    <sheet name="Consid 11b" sheetId="12" r:id="rId12"/>
    <sheet name="Consid 12a" sheetId="13" r:id="rId13"/>
    <sheet name="Consid 12b" sheetId="14" r:id="rId14"/>
    <sheet name="Consid 12c" sheetId="15" r:id="rId15"/>
    <sheet name="Consid 12d (1)" sheetId="16" r:id="rId16"/>
    <sheet name="Consid 12d (2)" sheetId="17" r:id="rId17"/>
    <sheet name="Consid 12e" sheetId="18" r:id="rId18"/>
    <sheet name="Consid 12g" sheetId="19" r:id="rId19"/>
    <sheet name="Sheet2" sheetId="20" r:id="rId20"/>
    <sheet name="Sheet3" sheetId="21" r:id="rId21"/>
    <sheet name="Consid 12d" sheetId="22" r:id="rId22"/>
    <sheet name="Consid 12f" sheetId="23" r:id="rId23"/>
  </sheets>
  <definedNames/>
  <calcPr fullCalcOnLoad="1"/>
</workbook>
</file>

<file path=xl/sharedStrings.xml><?xml version="1.0" encoding="utf-8"?>
<sst xmlns="http://schemas.openxmlformats.org/spreadsheetml/2006/main" count="368" uniqueCount="233">
  <si>
    <t>Accident</t>
  </si>
  <si>
    <t>Year</t>
  </si>
  <si>
    <t>Ultimate</t>
  </si>
  <si>
    <t>*</t>
  </si>
  <si>
    <t>Losses</t>
  </si>
  <si>
    <t>Paid</t>
  </si>
  <si>
    <t>Number of</t>
  </si>
  <si>
    <t>Average</t>
  </si>
  <si>
    <t>(1)</t>
  </si>
  <si>
    <t>(2)</t>
  </si>
  <si>
    <t>(3)</t>
  </si>
  <si>
    <t>(4)</t>
  </si>
  <si>
    <t>24 Months</t>
  </si>
  <si>
    <t>Total</t>
  </si>
  <si>
    <t>Claims</t>
  </si>
  <si>
    <t>$</t>
  </si>
  <si>
    <t>EXAMPLE:  GENERAL LIABILITY</t>
  </si>
  <si>
    <t>CASE</t>
  </si>
  <si>
    <t>A</t>
  </si>
  <si>
    <t>B</t>
  </si>
  <si>
    <t>Claimant's</t>
  </si>
  <si>
    <t>Economic</t>
  </si>
  <si>
    <t>Loss</t>
  </si>
  <si>
    <t>Insurer's</t>
  </si>
  <si>
    <t>Estimate of</t>
  </si>
  <si>
    <t>Claim's Value</t>
  </si>
  <si>
    <t>Claimant</t>
  </si>
  <si>
    <t>Demands</t>
  </si>
  <si>
    <t>Calendar</t>
  </si>
  <si>
    <t>Date</t>
  </si>
  <si>
    <t>Cumulative</t>
  </si>
  <si>
    <t>Closed Claims</t>
  </si>
  <si>
    <t>% of</t>
  </si>
  <si>
    <t>No.</t>
  </si>
  <si>
    <t>Settlement</t>
  </si>
  <si>
    <t>Value</t>
  </si>
  <si>
    <t>Cumulative Paid</t>
  </si>
  <si>
    <t>on Closed Claims</t>
  </si>
  <si>
    <t>Worst Case</t>
  </si>
  <si>
    <t>Case</t>
  </si>
  <si>
    <t>Reserve</t>
  </si>
  <si>
    <t>TOTAL</t>
  </si>
  <si>
    <t>Industry Schedule P Data</t>
  </si>
  <si>
    <t>(millions)</t>
  </si>
  <si>
    <t>(3)=(2)/(1)</t>
  </si>
  <si>
    <t>(months)</t>
  </si>
  <si>
    <t>Age</t>
  </si>
  <si>
    <t>Paid Losses</t>
  </si>
  <si>
    <t>Paid ALAE</t>
  </si>
  <si>
    <t>If adjustments are not made, severe distortions can result:</t>
  </si>
  <si>
    <t>Earned</t>
  </si>
  <si>
    <t>Premium</t>
  </si>
  <si>
    <t>Ratio</t>
  </si>
  <si>
    <t>Reserves</t>
  </si>
  <si>
    <t>Loss Ratio</t>
  </si>
  <si>
    <t>Ratio of</t>
  </si>
  <si>
    <t>Actual Rates to</t>
  </si>
  <si>
    <t>Actual</t>
  </si>
  <si>
    <t>(5)=(2)x(4)-(3)</t>
  </si>
  <si>
    <t>Adequate Rates</t>
  </si>
  <si>
    <t>Using Actual</t>
  </si>
  <si>
    <t>Error = $1,500</t>
  </si>
  <si>
    <t>Line of Business</t>
  </si>
  <si>
    <t>15 Years to Ultimate</t>
  </si>
  <si>
    <t>25 Years to Ultimate</t>
  </si>
  <si>
    <t>WC Treaty</t>
  </si>
  <si>
    <t>GL Treaty</t>
  </si>
  <si>
    <t>AL Treaty</t>
  </si>
  <si>
    <t>How Much Tail Can There Be?</t>
  </si>
  <si>
    <t>Development in Reinsured Layers</t>
  </si>
  <si>
    <t>Selected Cumulative Age to Ultimate Factors</t>
  </si>
  <si>
    <t>Source:  RAA data</t>
  </si>
  <si>
    <t>REPORTED LOSSES</t>
  </si>
  <si>
    <t>12 mos.</t>
  </si>
  <si>
    <t xml:space="preserve">- - - </t>
  </si>
  <si>
    <t>144 mos.</t>
  </si>
  <si>
    <t>156 mos.</t>
  </si>
  <si>
    <t>NUMBER OF REPORTED CLAIMS</t>
  </si>
  <si>
    <t>CASE RESERVES</t>
  </si>
  <si>
    <t>NUMBER OF OPEN CLAIMS</t>
  </si>
  <si>
    <t>There is evidence in this case that loss development will</t>
  </si>
  <si>
    <t>continue beyond the data's end point.</t>
  </si>
  <si>
    <t>Acc. Year</t>
  </si>
  <si>
    <t>There is evidence in this case that loss development will continue beyond the data's end point.</t>
  </si>
  <si>
    <t>ILLUSTRATION:</t>
  </si>
  <si>
    <t>One Claim</t>
  </si>
  <si>
    <t>12 Months</t>
  </si>
  <si>
    <t>36 Months (Ult.)</t>
  </si>
  <si>
    <t>Dollars Reported as of:</t>
  </si>
  <si>
    <t>% of Ultimate Losses Reported as of:</t>
  </si>
  <si>
    <t>Loss Limited to $100,000</t>
  </si>
  <si>
    <t>Loss Limited to $500,000</t>
  </si>
  <si>
    <t>Unlimited Loss</t>
  </si>
  <si>
    <t>1st Dollar Coverage</t>
  </si>
  <si>
    <t>Losses in excess of $100,000</t>
  </si>
  <si>
    <t>Losses in excess of $500,000</t>
  </si>
  <si>
    <t>Resulting Development (Illustration):</t>
  </si>
  <si>
    <t>ESTIMATE AT 24 MONTHS</t>
  </si>
  <si>
    <t>STATUS 20 YEARS LATER</t>
  </si>
  <si>
    <t>1-97</t>
  </si>
  <si>
    <t>98-100</t>
  </si>
  <si>
    <t>LDF = 2.47</t>
  </si>
  <si>
    <t>The Point:</t>
  </si>
  <si>
    <t>In this case, loss development arose from the natural</t>
  </si>
  <si>
    <t>emergence of facts within the context of the company's</t>
  </si>
  <si>
    <t>reserving philosophy.</t>
  </si>
  <si>
    <t>Average $</t>
  </si>
  <si>
    <t>12 Mos.</t>
  </si>
  <si>
    <t>24 Mos.</t>
  </si>
  <si>
    <t>36 Mos.</t>
  </si>
  <si>
    <t>48 Mos.</t>
  </si>
  <si>
    <t>60 Mos.</t>
  </si>
  <si>
    <t>Reported Losses</t>
  </si>
  <si>
    <t>Acc Yr.</t>
  </si>
  <si>
    <t>Paid to Reported Ratios</t>
  </si>
  <si>
    <t>9 mos.</t>
  </si>
  <si>
    <t>21 mos.</t>
  </si>
  <si>
    <t>33 mos.</t>
  </si>
  <si>
    <t>45 mos. (ult.)</t>
  </si>
  <si>
    <t>Age to Age Factors</t>
  </si>
  <si>
    <t>9-21</t>
  </si>
  <si>
    <t>21-33</t>
  </si>
  <si>
    <t>33-45</t>
  </si>
  <si>
    <t>Cumulative Factor</t>
  </si>
  <si>
    <t>to Ultimate</t>
  </si>
  <si>
    <t>(3)=(1)*(2)</t>
  </si>
  <si>
    <t>(4)=(3)-(1)</t>
  </si>
  <si>
    <t>Reported</t>
  </si>
  <si>
    <t>Factor</t>
  </si>
  <si>
    <t>Estimated</t>
  </si>
  <si>
    <t>Required</t>
  </si>
  <si>
    <t>as of</t>
  </si>
  <si>
    <t>to</t>
  </si>
  <si>
    <t>IBNR as of</t>
  </si>
  <si>
    <t>IS THIS CORRECT?</t>
  </si>
  <si>
    <t>1.</t>
  </si>
  <si>
    <t>2.</t>
  </si>
  <si>
    <t>Factor to Ultimate</t>
  </si>
  <si>
    <t>3.</t>
  </si>
  <si>
    <t>=(1) x (2)</t>
  </si>
  <si>
    <t>Estimated ultimate for 12 months</t>
  </si>
  <si>
    <t>4.</t>
  </si>
  <si>
    <t>=(3) x 0.75</t>
  </si>
  <si>
    <t>Estimated ultimate for 9 months</t>
  </si>
  <si>
    <t>5.</t>
  </si>
  <si>
    <t>=(4) - (1)</t>
  </si>
  <si>
    <t>Example:</t>
  </si>
  <si>
    <t>96-108</t>
  </si>
  <si>
    <t>108-120</t>
  </si>
  <si>
    <t>120-132</t>
  </si>
  <si>
    <t>LDF</t>
  </si>
  <si>
    <t>observed age-to-age factors (LDF's)</t>
  </si>
  <si>
    <t>Determine a tail factor based on the following</t>
  </si>
  <si>
    <t>Curve Fitting</t>
  </si>
  <si>
    <t>Actual Points</t>
  </si>
  <si>
    <t>Month</t>
  </si>
  <si>
    <t>LN (Month)</t>
  </si>
  <si>
    <t>LN (LDF - 1)</t>
  </si>
  <si>
    <t>Slope</t>
  </si>
  <si>
    <t>Intercept</t>
  </si>
  <si>
    <t>Curve Fitting Parameters</t>
  </si>
  <si>
    <t>Predicted Development Factors</t>
  </si>
  <si>
    <t>LDF's</t>
  </si>
  <si>
    <t>CDF's</t>
  </si>
  <si>
    <t>To convert  to fitted LDF's</t>
  </si>
  <si>
    <t>1.  Take LN (natural log) of the month</t>
  </si>
  <si>
    <t>2.  Multiply by Slope</t>
  </si>
  <si>
    <t>3.  Add Intercept</t>
  </si>
  <si>
    <t>5.  Add 1</t>
  </si>
  <si>
    <t xml:space="preserve">          (e ^ [ln(month)*slope+intercept] )</t>
  </si>
  <si>
    <t>4.  Exponentiate the result</t>
  </si>
  <si>
    <t xml:space="preserve">          ln(month)*slope</t>
  </si>
  <si>
    <t xml:space="preserve">          ln(month)</t>
  </si>
  <si>
    <t xml:space="preserve">          ln(month)*slope+intercept</t>
  </si>
  <si>
    <t xml:space="preserve">          (e ^ [ln(month)*slope+intercept] )+1</t>
  </si>
  <si>
    <t>Generalized Bondy Method</t>
  </si>
  <si>
    <t>Assumption:  Age to Age factors are decaying at a constant rate over time</t>
  </si>
  <si>
    <t>Months</t>
  </si>
  <si>
    <t>Actual LDF's</t>
  </si>
  <si>
    <t>Ln (Actual)</t>
  </si>
  <si>
    <t>Decay Ratio</t>
  </si>
  <si>
    <t>Predicted LDFs</t>
  </si>
  <si>
    <t>144-156</t>
  </si>
  <si>
    <t>156-168</t>
  </si>
  <si>
    <t>Selected Decay Ratio</t>
  </si>
  <si>
    <t>(3)=(2)/(2 prior)</t>
  </si>
  <si>
    <r>
      <t>=(1.040)</t>
    </r>
    <r>
      <rPr>
        <vertAlign val="superscript"/>
        <sz val="10"/>
        <rFont val="Arial"/>
        <family val="2"/>
      </rPr>
      <t>0.600</t>
    </r>
  </si>
  <si>
    <r>
      <t>=(1.024)</t>
    </r>
    <r>
      <rPr>
        <vertAlign val="superscript"/>
        <sz val="10"/>
        <rFont val="Arial"/>
        <family val="2"/>
      </rPr>
      <t>0.600</t>
    </r>
  </si>
  <si>
    <r>
      <t>=(1.014)</t>
    </r>
    <r>
      <rPr>
        <vertAlign val="superscript"/>
        <sz val="10"/>
        <rFont val="Arial"/>
        <family val="2"/>
      </rPr>
      <t>0.600</t>
    </r>
  </si>
  <si>
    <t>= (1.024) x (1.014) x (1.009) x ……..</t>
  </si>
  <si>
    <r>
      <t>= (1.040)</t>
    </r>
    <r>
      <rPr>
        <vertAlign val="superscript"/>
        <sz val="10"/>
        <rFont val="Arial"/>
        <family val="2"/>
      </rPr>
      <t>0.600</t>
    </r>
    <r>
      <rPr>
        <sz val="10"/>
        <rFont val="Arial"/>
        <family val="2"/>
      </rPr>
      <t xml:space="preserve"> x (1.024)</t>
    </r>
    <r>
      <rPr>
        <vertAlign val="superscript"/>
        <sz val="10"/>
        <rFont val="Arial"/>
        <family val="2"/>
      </rPr>
      <t>0.600</t>
    </r>
    <r>
      <rPr>
        <sz val="10"/>
        <rFont val="Arial"/>
        <family val="2"/>
      </rPr>
      <t xml:space="preserve"> x (1.014)</t>
    </r>
    <r>
      <rPr>
        <vertAlign val="superscript"/>
        <sz val="10"/>
        <rFont val="Arial"/>
        <family val="2"/>
      </rPr>
      <t>0.600</t>
    </r>
    <r>
      <rPr>
        <sz val="10"/>
        <rFont val="Arial"/>
        <family val="2"/>
      </rPr>
      <t>x……..</t>
    </r>
  </si>
  <si>
    <r>
      <t>= (1.040)</t>
    </r>
    <r>
      <rPr>
        <vertAlign val="superscript"/>
        <sz val="10"/>
        <rFont val="Arial"/>
        <family val="2"/>
      </rPr>
      <t>(0.600/(1-0.600))</t>
    </r>
  </si>
  <si>
    <r>
      <t>= (1.040)</t>
    </r>
    <r>
      <rPr>
        <vertAlign val="superscript"/>
        <sz val="10"/>
        <rFont val="Arial"/>
        <family val="2"/>
      </rPr>
      <t>1.500</t>
    </r>
  </si>
  <si>
    <r>
      <t>=(1.040)</t>
    </r>
    <r>
      <rPr>
        <b/>
        <vertAlign val="superscript"/>
        <sz val="10"/>
        <rFont val="Arial"/>
        <family val="2"/>
      </rPr>
      <t>1.500</t>
    </r>
  </si>
  <si>
    <t>1994 Loss</t>
  </si>
  <si>
    <t>Using 1994</t>
  </si>
  <si>
    <t>Reported losses as of 9/30/00</t>
  </si>
  <si>
    <t>IBNR as of 9/30/00</t>
  </si>
  <si>
    <t>Curve Fitting Example</t>
  </si>
  <si>
    <t>X</t>
  </si>
  <si>
    <t>Y</t>
  </si>
  <si>
    <t>Transformed Y = Y'</t>
  </si>
  <si>
    <t>Y'=LN(LN(Y))</t>
  </si>
  <si>
    <t>Transformed Y</t>
  </si>
  <si>
    <t>Y' = LN (LN (Y))</t>
  </si>
  <si>
    <t>Functions in Excel or similar applications can now determine</t>
  </si>
  <si>
    <t>the slope and intercept that "best fit" these X and Y' values.</t>
  </si>
  <si>
    <t>slope</t>
  </si>
  <si>
    <t>=LN (B)</t>
  </si>
  <si>
    <t>intercept</t>
  </si>
  <si>
    <t>=LN [LN (A)]</t>
  </si>
  <si>
    <t>B = e ^ (slope)</t>
  </si>
  <si>
    <t>A = e ^ (e ^ (intercept))</t>
  </si>
  <si>
    <t>Y (fitted)</t>
  </si>
  <si>
    <t>Actual Values</t>
  </si>
  <si>
    <t>(6)</t>
  </si>
  <si>
    <t>(7)=(4) / (6)</t>
  </si>
  <si>
    <t>84-96</t>
  </si>
  <si>
    <t>Other Liability and Products Liability*</t>
  </si>
  <si>
    <t>*  Includes both claims-made and occurrence</t>
  </si>
  <si>
    <t>132-144</t>
  </si>
  <si>
    <t>Tail Factor (132 months to Ultimate)</t>
  </si>
  <si>
    <t>Not Used</t>
  </si>
  <si>
    <t>(8)=(2)x(7)-(3)</t>
  </si>
  <si>
    <t>Suppose the triangle excerpt below represents the extent of your company's experience?</t>
  </si>
  <si>
    <t>Fitted Values  Y = A ^ (B ^ X)</t>
  </si>
  <si>
    <t>84 months</t>
  </si>
  <si>
    <t>12/00 (Ult.)</t>
  </si>
  <si>
    <t>Reported losses through 9/30/01</t>
  </si>
  <si>
    <t>Required IBNR as of 9/30/01</t>
  </si>
  <si>
    <t>Net Payments Through 12/31/00</t>
  </si>
  <si>
    <t>Source:  Thomson Financial, June 2001</t>
  </si>
  <si>
    <t>9/30/01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</si>
</sst>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mm\-yy"/>
    <numFmt numFmtId="172" formatCode="0_);\(0\)"/>
    <numFmt numFmtId="173" formatCode="_(&quot;$&quot;* #,##0_);_(&quot;$&quot;* \(#,##0\);_(&quot;$&quot;* &quot;-&quot;??_);_(@_)"/>
    <numFmt numFmtId="174" formatCode="0.00_);[Red]\(0.00\)"/>
    <numFmt numFmtId="175" formatCode="0.0000"/>
    <numFmt numFmtId="176" formatCode="#,##0.000_);[Red]\(#,##0.000\)"/>
    <numFmt numFmtId="177" formatCode="#,##0.000"/>
    <numFmt numFmtId="178" formatCode="0.0000000000000"/>
    <numFmt numFmtId="179" formatCode="0.00000000"/>
    <numFmt numFmtId="180" formatCode="0.0000000"/>
    <numFmt numFmtId="181" formatCode="0.000000"/>
    <numFmt numFmtId="182" formatCode="0.00000"/>
  </numFmts>
  <fonts count="10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68" fontId="0" fillId="0" borderId="1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173" fontId="0" fillId="0" borderId="0" xfId="17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19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9" fontId="0" fillId="0" borderId="11" xfId="0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 quotePrefix="1">
      <alignment horizontal="center"/>
    </xf>
    <xf numFmtId="1" fontId="0" fillId="0" borderId="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9" fontId="0" fillId="0" borderId="10" xfId="19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9" fontId="0" fillId="0" borderId="11" xfId="19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9" fontId="0" fillId="0" borderId="13" xfId="19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3" fontId="0" fillId="0" borderId="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9" fontId="0" fillId="0" borderId="4" xfId="0" applyNumberFormat="1" applyFont="1" applyFill="1" applyBorder="1" applyAlignment="1">
      <alignment horizontal="centerContinuous"/>
    </xf>
    <xf numFmtId="3" fontId="0" fillId="0" borderId="6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9" fontId="1" fillId="0" borderId="0" xfId="19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0" fillId="0" borderId="0" xfId="19" applyFont="1" applyAlignment="1">
      <alignment horizontal="right"/>
    </xf>
    <xf numFmtId="0" fontId="4" fillId="0" borderId="0" xfId="0" applyFont="1" applyBorder="1" applyAlignment="1">
      <alignment horizontal="centerContinuous"/>
    </xf>
    <xf numFmtId="166" fontId="0" fillId="0" borderId="0" xfId="0" applyNumberFormat="1" applyFont="1" applyAlignment="1">
      <alignment horizontal="left"/>
    </xf>
    <xf numFmtId="9" fontId="0" fillId="0" borderId="0" xfId="19" applyFont="1" applyAlignment="1">
      <alignment horizontal="left"/>
    </xf>
    <xf numFmtId="0" fontId="0" fillId="0" borderId="0" xfId="0" applyFont="1" applyBorder="1" applyAlignment="1">
      <alignment horizontal="centerContinuous"/>
    </xf>
    <xf numFmtId="168" fontId="0" fillId="0" borderId="0" xfId="1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17" fontId="0" fillId="0" borderId="5" xfId="0" applyNumberFormat="1" applyFont="1" applyBorder="1" applyAlignment="1" quotePrefix="1">
      <alignment horizontal="right"/>
    </xf>
    <xf numFmtId="168" fontId="0" fillId="0" borderId="6" xfId="17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Continuous"/>
    </xf>
    <xf numFmtId="168" fontId="0" fillId="0" borderId="8" xfId="17" applyNumberFormat="1" applyFont="1" applyBorder="1" applyAlignment="1">
      <alignment horizontal="right"/>
    </xf>
    <xf numFmtId="168" fontId="0" fillId="0" borderId="5" xfId="17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3" xfId="0" applyBorder="1" applyAlignment="1" quotePrefix="1">
      <alignment horizontal="left"/>
    </xf>
    <xf numFmtId="0" fontId="0" fillId="0" borderId="10" xfId="0" applyBorder="1" applyAlignment="1">
      <alignment horizontal="left"/>
    </xf>
    <xf numFmtId="6" fontId="0" fillId="0" borderId="4" xfId="0" applyNumberFormat="1" applyBorder="1" applyAlignment="1">
      <alignment horizontal="right"/>
    </xf>
    <xf numFmtId="0" fontId="0" fillId="0" borderId="5" xfId="0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6" xfId="0" applyNumberFormat="1" applyBorder="1" applyAlignment="1">
      <alignment horizontal="right"/>
    </xf>
    <xf numFmtId="0" fontId="0" fillId="0" borderId="7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 horizontal="left"/>
    </xf>
    <xf numFmtId="38" fontId="0" fillId="0" borderId="8" xfId="0" applyNumberFormat="1" applyBorder="1" applyAlignment="1">
      <alignment horizontal="right"/>
    </xf>
    <xf numFmtId="0" fontId="0" fillId="2" borderId="0" xfId="0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166" fontId="0" fillId="0" borderId="1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 quotePrefix="1">
      <alignment/>
    </xf>
    <xf numFmtId="0" fontId="0" fillId="2" borderId="0" xfId="0" applyFont="1" applyFill="1" applyAlignment="1" quotePrefix="1">
      <alignment horizontal="center"/>
    </xf>
    <xf numFmtId="177" fontId="0" fillId="2" borderId="0" xfId="0" applyNumberFormat="1" applyFont="1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centerContinuous"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0" fontId="3" fillId="2" borderId="4" xfId="0" applyFont="1" applyFill="1" applyBorder="1" applyAlignment="1" quotePrefix="1">
      <alignment/>
    </xf>
    <xf numFmtId="175" fontId="0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12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66" fontId="0" fillId="2" borderId="1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Continuous"/>
    </xf>
    <xf numFmtId="0" fontId="0" fillId="3" borderId="0" xfId="0" applyFont="1" applyFill="1" applyAlignment="1">
      <alignment horizontal="centerContinuous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Continuous"/>
    </xf>
    <xf numFmtId="166" fontId="0" fillId="3" borderId="10" xfId="0" applyNumberFormat="1" applyFont="1" applyFill="1" applyBorder="1" applyAlignment="1">
      <alignment horizontal="centerContinuous"/>
    </xf>
    <xf numFmtId="0" fontId="0" fillId="3" borderId="4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76" fontId="0" fillId="3" borderId="0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76" fontId="0" fillId="3" borderId="11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175" fontId="0" fillId="3" borderId="5" xfId="0" applyNumberFormat="1" applyFont="1" applyFill="1" applyBorder="1" applyAlignment="1">
      <alignment horizontal="center"/>
    </xf>
    <xf numFmtId="175" fontId="0" fillId="3" borderId="0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right"/>
    </xf>
    <xf numFmtId="166" fontId="1" fillId="3" borderId="6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175" fontId="0" fillId="3" borderId="7" xfId="0" applyNumberFormat="1" applyFont="1" applyFill="1" applyBorder="1" applyAlignment="1">
      <alignment horizontal="center"/>
    </xf>
    <xf numFmtId="175" fontId="0" fillId="3" borderId="11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1.140625" style="2" bestFit="1" customWidth="1"/>
    <col min="3" max="5" width="9.28125" style="2" bestFit="1" customWidth="1"/>
    <col min="6" max="6" width="12.57421875" style="2" customWidth="1"/>
    <col min="7" max="16384" width="9.140625" style="2" customWidth="1"/>
  </cols>
  <sheetData>
    <row r="1" spans="1:8" ht="12.75">
      <c r="A1" s="31"/>
      <c r="B1" s="15" t="s">
        <v>36</v>
      </c>
      <c r="C1" s="16"/>
      <c r="D1" s="15" t="s">
        <v>6</v>
      </c>
      <c r="E1" s="16"/>
      <c r="F1" s="25" t="s">
        <v>7</v>
      </c>
      <c r="G1" s="3"/>
      <c r="H1" s="4"/>
    </row>
    <row r="2" spans="1:8" ht="12.75">
      <c r="A2" s="32" t="s">
        <v>28</v>
      </c>
      <c r="B2" s="29" t="s">
        <v>37</v>
      </c>
      <c r="C2" s="18"/>
      <c r="D2" s="29" t="s">
        <v>31</v>
      </c>
      <c r="E2" s="18"/>
      <c r="F2" s="26" t="s">
        <v>34</v>
      </c>
      <c r="G2" s="3"/>
      <c r="H2" s="4"/>
    </row>
    <row r="3" spans="1:8" ht="12.75">
      <c r="A3" s="33" t="s">
        <v>29</v>
      </c>
      <c r="B3" s="17"/>
      <c r="C3" s="19" t="s">
        <v>32</v>
      </c>
      <c r="D3" s="17"/>
      <c r="E3" s="19" t="s">
        <v>32</v>
      </c>
      <c r="F3" s="30" t="s">
        <v>35</v>
      </c>
      <c r="G3" s="3"/>
      <c r="H3" s="4"/>
    </row>
    <row r="4" spans="1:8" ht="12.75">
      <c r="A4" s="34"/>
      <c r="B4" s="17" t="s">
        <v>15</v>
      </c>
      <c r="C4" s="18" t="s">
        <v>2</v>
      </c>
      <c r="D4" s="17" t="s">
        <v>33</v>
      </c>
      <c r="E4" s="18" t="s">
        <v>2</v>
      </c>
      <c r="F4" s="26" t="s">
        <v>15</v>
      </c>
      <c r="G4" s="3"/>
      <c r="H4" s="4"/>
    </row>
    <row r="5" spans="1:8" ht="12.75">
      <c r="A5" s="6">
        <v>32112</v>
      </c>
      <c r="B5" s="28">
        <v>50000000</v>
      </c>
      <c r="C5" s="21">
        <f>B5/B$11</f>
        <v>0.25</v>
      </c>
      <c r="D5" s="20">
        <v>1000</v>
      </c>
      <c r="E5" s="21">
        <f>D5/D$11</f>
        <v>0.5</v>
      </c>
      <c r="F5" s="27">
        <f>B5/D5</f>
        <v>50000</v>
      </c>
      <c r="G5" s="3"/>
      <c r="H5" s="4"/>
    </row>
    <row r="6" spans="1:8" ht="12.75">
      <c r="A6" s="6">
        <v>32478</v>
      </c>
      <c r="B6" s="20">
        <v>100000000</v>
      </c>
      <c r="C6" s="21">
        <f>B6/B$11</f>
        <v>0.5</v>
      </c>
      <c r="D6" s="20">
        <v>1500</v>
      </c>
      <c r="E6" s="21">
        <f>D6/D$11</f>
        <v>0.75</v>
      </c>
      <c r="F6" s="7">
        <f>B6/D6</f>
        <v>66666.66666666667</v>
      </c>
      <c r="G6" s="1"/>
      <c r="H6" s="1"/>
    </row>
    <row r="7" spans="1:6" ht="12.75">
      <c r="A7" s="6">
        <v>32843</v>
      </c>
      <c r="B7" s="20">
        <v>150000000</v>
      </c>
      <c r="C7" s="21">
        <f>B7/B$11</f>
        <v>0.75</v>
      </c>
      <c r="D7" s="20">
        <v>1800</v>
      </c>
      <c r="E7" s="21">
        <f>D7/D$11</f>
        <v>0.9</v>
      </c>
      <c r="F7" s="7">
        <f>B7/D7</f>
        <v>83333.33333333333</v>
      </c>
    </row>
    <row r="8" spans="1:6" ht="12.75">
      <c r="A8" s="6" t="s">
        <v>3</v>
      </c>
      <c r="B8" s="20" t="s">
        <v>3</v>
      </c>
      <c r="C8" s="22" t="s">
        <v>3</v>
      </c>
      <c r="D8" s="20" t="s">
        <v>3</v>
      </c>
      <c r="E8" s="22" t="s">
        <v>3</v>
      </c>
      <c r="F8" s="7" t="s">
        <v>3</v>
      </c>
    </row>
    <row r="9" spans="1:6" ht="12.75">
      <c r="A9" s="6" t="s">
        <v>3</v>
      </c>
      <c r="B9" s="20" t="s">
        <v>3</v>
      </c>
      <c r="C9" s="22" t="s">
        <v>3</v>
      </c>
      <c r="D9" s="20" t="s">
        <v>3</v>
      </c>
      <c r="E9" s="22" t="s">
        <v>3</v>
      </c>
      <c r="F9" s="7" t="s">
        <v>3</v>
      </c>
    </row>
    <row r="10" spans="1:6" ht="12.75">
      <c r="A10" s="6" t="s">
        <v>3</v>
      </c>
      <c r="B10" s="20" t="s">
        <v>3</v>
      </c>
      <c r="C10" s="22" t="s">
        <v>3</v>
      </c>
      <c r="D10" s="20" t="s">
        <v>3</v>
      </c>
      <c r="E10" s="22" t="s">
        <v>3</v>
      </c>
      <c r="F10" s="7" t="s">
        <v>3</v>
      </c>
    </row>
    <row r="11" spans="1:6" ht="12.75">
      <c r="A11" s="8" t="s">
        <v>227</v>
      </c>
      <c r="B11" s="23">
        <v>200000000</v>
      </c>
      <c r="C11" s="24">
        <f>B11/B$11</f>
        <v>1</v>
      </c>
      <c r="D11" s="23">
        <v>2000</v>
      </c>
      <c r="E11" s="24">
        <f>D11/D$11</f>
        <v>1</v>
      </c>
      <c r="F11" s="8">
        <f>B11/D11</f>
        <v>100000</v>
      </c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5"/>
      <c r="C22" s="5"/>
      <c r="D22" s="5"/>
      <c r="E22" s="5"/>
      <c r="F22" s="5"/>
      <c r="G22" s="5"/>
      <c r="H22" s="5"/>
    </row>
    <row r="23" ht="12.75">
      <c r="H23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30" t="s">
        <v>114</v>
      </c>
      <c r="B1" s="101"/>
      <c r="C1" s="38"/>
      <c r="D1" s="38"/>
      <c r="E1" s="38"/>
      <c r="F1" s="38"/>
      <c r="G1" s="80"/>
    </row>
    <row r="2" spans="1:7" ht="12.75">
      <c r="A2" s="129" t="s">
        <v>113</v>
      </c>
      <c r="B2" s="129" t="s">
        <v>107</v>
      </c>
      <c r="C2" s="129" t="s">
        <v>108</v>
      </c>
      <c r="D2" s="129" t="s">
        <v>109</v>
      </c>
      <c r="E2" s="129" t="s">
        <v>110</v>
      </c>
      <c r="F2" s="129" t="s">
        <v>111</v>
      </c>
      <c r="G2" s="129"/>
    </row>
    <row r="3" spans="1:7" ht="12.75">
      <c r="A3" s="80">
        <v>1996</v>
      </c>
      <c r="B3" s="131">
        <f>'Consid 10a'!B3/'Consid 10a'!B11</f>
        <v>0.8</v>
      </c>
      <c r="C3" s="131">
        <f>'Consid 10a'!C3/'Consid 10a'!C11</f>
        <v>0.8982035928143712</v>
      </c>
      <c r="D3" s="131">
        <f>'Consid 10a'!D3/'Consid 10a'!D11</f>
        <v>0.9523809523809523</v>
      </c>
      <c r="E3" s="131">
        <f>'Consid 10a'!E3/'Consid 10a'!E11</f>
        <v>0.9801980198019802</v>
      </c>
      <c r="F3" s="131">
        <f>'Consid 10a'!F3/'Consid 10a'!F11</f>
        <v>1</v>
      </c>
      <c r="G3" s="80"/>
    </row>
    <row r="4" spans="1:7" ht="12.75">
      <c r="A4" s="80">
        <f>A3+1</f>
        <v>1997</v>
      </c>
      <c r="B4" s="131">
        <f>'Consid 10a'!B4/'Consid 10a'!B12</f>
        <v>0.8</v>
      </c>
      <c r="C4" s="131">
        <f>'Consid 10a'!C4/'Consid 10a'!C12</f>
        <v>0.8982035928143712</v>
      </c>
      <c r="D4" s="131">
        <f>'Consid 10a'!D4/'Consid 10a'!D12</f>
        <v>0.9523809523809523</v>
      </c>
      <c r="E4" s="131">
        <f>'Consid 10a'!E4/'Consid 10a'!E12</f>
        <v>0.9611650485436893</v>
      </c>
      <c r="F4" s="80"/>
      <c r="G4" s="80"/>
    </row>
    <row r="5" spans="1:7" ht="12.75">
      <c r="A5" s="80">
        <f>A4+1</f>
        <v>1998</v>
      </c>
      <c r="B5" s="131">
        <f>'Consid 10a'!B5/'Consid 10a'!B13</f>
        <v>0.8</v>
      </c>
      <c r="C5" s="131">
        <f>'Consid 10a'!C5/'Consid 10a'!C13</f>
        <v>0.8982035928143712</v>
      </c>
      <c r="D5" s="131">
        <f>'Consid 10a'!D5/'Consid 10a'!D13</f>
        <v>0.9278350515463918</v>
      </c>
      <c r="E5" s="80"/>
      <c r="F5" s="80"/>
      <c r="G5" s="80"/>
    </row>
    <row r="6" spans="1:7" ht="12.75">
      <c r="A6" s="80">
        <f>A5+1</f>
        <v>1999</v>
      </c>
      <c r="B6" s="131">
        <f>'Consid 10a'!B6/'Consid 10a'!B14</f>
        <v>0.8</v>
      </c>
      <c r="C6" s="131">
        <f>'Consid 10a'!C6/'Consid 10a'!C14</f>
        <v>0.847457627118644</v>
      </c>
      <c r="D6" s="80"/>
      <c r="E6" s="80"/>
      <c r="F6" s="80"/>
      <c r="G6" s="80"/>
    </row>
    <row r="7" spans="1:7" ht="12.75">
      <c r="A7" s="80">
        <f>A6+1</f>
        <v>2000</v>
      </c>
      <c r="B7" s="131">
        <f>'Consid 10a'!B7/'Consid 10a'!B15</f>
        <v>0.7518796992481203</v>
      </c>
      <c r="C7" s="80"/>
      <c r="D7" s="80"/>
      <c r="E7" s="80"/>
      <c r="F7" s="80"/>
      <c r="G7" s="80"/>
    </row>
    <row r="8" spans="1:7" ht="12.75">
      <c r="A8" s="43"/>
      <c r="B8" s="43"/>
      <c r="C8" s="43"/>
      <c r="D8" s="43"/>
      <c r="E8" s="43"/>
      <c r="F8" s="43"/>
      <c r="G8" s="43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B26" sqref="B26"/>
    </sheetView>
  </sheetViews>
  <sheetFormatPr defaultColWidth="9.140625" defaultRowHeight="12.75"/>
  <cols>
    <col min="1" max="1" width="8.8515625" style="2" customWidth="1"/>
    <col min="2" max="2" width="8.7109375" style="2" customWidth="1"/>
    <col min="3" max="3" width="9.421875" style="2" customWidth="1"/>
    <col min="4" max="4" width="8.57421875" style="2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38"/>
      <c r="B1" s="38"/>
      <c r="C1" s="38"/>
      <c r="D1" s="9"/>
      <c r="E1" s="9"/>
      <c r="F1" s="38"/>
      <c r="G1" s="80"/>
    </row>
    <row r="2" spans="1:7" ht="12.75">
      <c r="A2" s="38"/>
      <c r="B2" s="101" t="s">
        <v>228</v>
      </c>
      <c r="C2" s="38"/>
      <c r="D2" s="38"/>
      <c r="E2" s="38"/>
      <c r="F2" s="129"/>
      <c r="G2" s="129"/>
    </row>
    <row r="3" spans="1:7" ht="12.75">
      <c r="A3" s="80" t="s">
        <v>0</v>
      </c>
      <c r="B3" s="80"/>
      <c r="C3" s="80"/>
      <c r="D3" s="80"/>
      <c r="E3" s="80"/>
      <c r="F3" s="131"/>
      <c r="G3" s="80"/>
    </row>
    <row r="4" spans="1:7" ht="12.75">
      <c r="A4" s="129" t="s">
        <v>1</v>
      </c>
      <c r="B4" s="129" t="s">
        <v>115</v>
      </c>
      <c r="C4" s="129" t="s">
        <v>116</v>
      </c>
      <c r="D4" s="129" t="s">
        <v>117</v>
      </c>
      <c r="E4" s="129" t="s">
        <v>118</v>
      </c>
      <c r="F4" s="80"/>
      <c r="G4" s="80"/>
    </row>
    <row r="5" spans="1:7" ht="12.75">
      <c r="A5" s="80">
        <v>1998</v>
      </c>
      <c r="B5" s="133">
        <v>100000</v>
      </c>
      <c r="C5" s="133">
        <v>250000</v>
      </c>
      <c r="D5" s="133">
        <v>300000</v>
      </c>
      <c r="E5" s="133">
        <v>315000</v>
      </c>
      <c r="F5" s="80"/>
      <c r="G5" s="80"/>
    </row>
    <row r="6" spans="1:7" ht="12.75">
      <c r="A6" s="80">
        <f>A5+1</f>
        <v>1999</v>
      </c>
      <c r="B6" s="133">
        <v>120000</v>
      </c>
      <c r="C6" s="133">
        <v>300000</v>
      </c>
      <c r="D6" s="133">
        <v>360000</v>
      </c>
      <c r="E6" s="80"/>
      <c r="F6" s="80"/>
      <c r="G6" s="80"/>
    </row>
    <row r="7" spans="1:7" ht="12.75">
      <c r="A7" s="80">
        <f>A6+1</f>
        <v>2000</v>
      </c>
      <c r="B7" s="133">
        <v>110000</v>
      </c>
      <c r="C7" s="133">
        <v>275000</v>
      </c>
      <c r="D7" s="80"/>
      <c r="E7" s="80"/>
      <c r="F7" s="80"/>
      <c r="G7" s="80"/>
    </row>
    <row r="8" spans="1:7" ht="12.75">
      <c r="A8" s="80">
        <f>A7+1</f>
        <v>2001</v>
      </c>
      <c r="B8" s="133">
        <v>130000</v>
      </c>
      <c r="C8" s="80"/>
      <c r="D8" s="80"/>
      <c r="E8" s="80"/>
      <c r="F8" s="43"/>
      <c r="G8" s="43"/>
    </row>
    <row r="9" spans="1:5" ht="12.75">
      <c r="A9" s="43"/>
      <c r="B9" s="43"/>
      <c r="C9" s="43"/>
      <c r="D9" s="43"/>
      <c r="E9" s="43"/>
    </row>
    <row r="10" spans="1:5" ht="12.75">
      <c r="A10" s="38"/>
      <c r="B10" s="101" t="s">
        <v>119</v>
      </c>
      <c r="C10" s="38"/>
      <c r="D10" s="38"/>
      <c r="E10" s="38"/>
    </row>
    <row r="11" spans="1:5" ht="12.75">
      <c r="A11" s="80" t="s">
        <v>0</v>
      </c>
      <c r="B11" s="80"/>
      <c r="C11" s="80"/>
      <c r="D11" s="80"/>
      <c r="E11" s="80"/>
    </row>
    <row r="12" spans="1:5" ht="12.75">
      <c r="A12" s="129" t="s">
        <v>1</v>
      </c>
      <c r="B12" s="231"/>
      <c r="C12" s="232" t="s">
        <v>120</v>
      </c>
      <c r="D12" s="232" t="s">
        <v>121</v>
      </c>
      <c r="E12" s="232" t="s">
        <v>122</v>
      </c>
    </row>
    <row r="13" spans="1:5" ht="12.75">
      <c r="A13" s="80">
        <f>A5</f>
        <v>1998</v>
      </c>
      <c r="B13" s="9"/>
      <c r="C13" s="80">
        <f>C5/B5</f>
        <v>2.5</v>
      </c>
      <c r="D13" s="80">
        <f>D5/C5</f>
        <v>1.2</v>
      </c>
      <c r="E13" s="80">
        <f>E5/D5</f>
        <v>1.05</v>
      </c>
    </row>
    <row r="14" spans="1:5" ht="12.75">
      <c r="A14" s="80">
        <f>A6</f>
        <v>1999</v>
      </c>
      <c r="B14" s="9"/>
      <c r="C14" s="80">
        <f>C6/B6</f>
        <v>2.5</v>
      </c>
      <c r="D14" s="80">
        <f>D6/C6</f>
        <v>1.2</v>
      </c>
      <c r="E14" s="80"/>
    </row>
    <row r="15" spans="1:5" ht="12.75">
      <c r="A15" s="80">
        <f>A7</f>
        <v>2000</v>
      </c>
      <c r="B15" s="9"/>
      <c r="C15" s="80">
        <f>C7/B7</f>
        <v>2.5</v>
      </c>
      <c r="D15" s="80"/>
      <c r="E15" s="80"/>
    </row>
    <row r="16" spans="1:5" ht="12.75">
      <c r="A16" s="80"/>
      <c r="B16" s="80"/>
      <c r="C16" s="80"/>
      <c r="D16" s="80"/>
      <c r="E16" s="80"/>
    </row>
    <row r="17" spans="1:5" ht="12.75">
      <c r="A17" s="43" t="s">
        <v>123</v>
      </c>
      <c r="B17" s="80"/>
      <c r="C17" s="80">
        <f>C13*D17</f>
        <v>3.15</v>
      </c>
      <c r="D17" s="80">
        <f>D13*E17</f>
        <v>1.26</v>
      </c>
      <c r="E17" s="80">
        <f>E13</f>
        <v>1.05</v>
      </c>
    </row>
    <row r="18" spans="1:5" ht="12.75">
      <c r="A18" s="43" t="s">
        <v>124</v>
      </c>
      <c r="B18" s="43"/>
      <c r="C18" s="43"/>
      <c r="D18" s="43"/>
      <c r="E18" s="43"/>
    </row>
    <row r="19" spans="1:5" ht="12.75">
      <c r="A19" s="38"/>
      <c r="B19" s="101"/>
      <c r="C19" s="38"/>
      <c r="D19" s="38"/>
      <c r="E19" s="38"/>
    </row>
    <row r="20" spans="1:5" ht="12.75">
      <c r="A20" s="38"/>
      <c r="B20" s="101" t="s">
        <v>229</v>
      </c>
      <c r="C20" s="38"/>
      <c r="D20" s="38"/>
      <c r="E20" s="38"/>
    </row>
    <row r="21" spans="1:5" ht="12.75">
      <c r="A21" s="38"/>
      <c r="B21" s="135" t="s">
        <v>8</v>
      </c>
      <c r="C21" s="135" t="s">
        <v>9</v>
      </c>
      <c r="D21" s="135" t="s">
        <v>125</v>
      </c>
      <c r="E21" s="135" t="s">
        <v>126</v>
      </c>
    </row>
    <row r="22" spans="1:5" ht="12.75">
      <c r="A22" s="38"/>
      <c r="B22" s="80" t="s">
        <v>127</v>
      </c>
      <c r="C22" s="80" t="s">
        <v>128</v>
      </c>
      <c r="D22" s="80" t="s">
        <v>129</v>
      </c>
      <c r="E22" s="80" t="s">
        <v>130</v>
      </c>
    </row>
    <row r="23" spans="1:5" ht="12.75">
      <c r="A23" s="80" t="s">
        <v>0</v>
      </c>
      <c r="B23" s="80" t="s">
        <v>131</v>
      </c>
      <c r="C23" s="80" t="s">
        <v>132</v>
      </c>
      <c r="D23" s="80" t="s">
        <v>2</v>
      </c>
      <c r="E23" s="80" t="s">
        <v>133</v>
      </c>
    </row>
    <row r="24" spans="1:5" ht="12.75">
      <c r="A24" s="129" t="s">
        <v>1</v>
      </c>
      <c r="B24" s="136" t="s">
        <v>232</v>
      </c>
      <c r="C24" s="129" t="s">
        <v>2</v>
      </c>
      <c r="D24" s="129" t="s">
        <v>4</v>
      </c>
      <c r="E24" s="136" t="s">
        <v>232</v>
      </c>
    </row>
    <row r="25" spans="1:5" ht="12.75">
      <c r="A25" s="80">
        <v>1998</v>
      </c>
      <c r="B25" s="133">
        <f>E5</f>
        <v>315000</v>
      </c>
      <c r="C25" s="131">
        <v>1</v>
      </c>
      <c r="D25" s="133">
        <f>B25*C25</f>
        <v>315000</v>
      </c>
      <c r="E25" s="133">
        <f>D25-B25</f>
        <v>0</v>
      </c>
    </row>
    <row r="26" spans="1:5" ht="12.75">
      <c r="A26" s="80">
        <f>A6</f>
        <v>1999</v>
      </c>
      <c r="B26" s="133">
        <f>D6</f>
        <v>360000</v>
      </c>
      <c r="C26" s="131">
        <f>E17</f>
        <v>1.05</v>
      </c>
      <c r="D26" s="133">
        <f>B26*C26</f>
        <v>378000</v>
      </c>
      <c r="E26" s="133">
        <f>D26-B26</f>
        <v>18000</v>
      </c>
    </row>
    <row r="27" spans="1:5" ht="12.75">
      <c r="A27" s="80">
        <f>A7</f>
        <v>2000</v>
      </c>
      <c r="B27" s="133">
        <f>C7</f>
        <v>275000</v>
      </c>
      <c r="C27" s="131">
        <f>D17</f>
        <v>1.26</v>
      </c>
      <c r="D27" s="133">
        <f>B27*C27</f>
        <v>346500</v>
      </c>
      <c r="E27" s="133">
        <f>D27-B27</f>
        <v>71500</v>
      </c>
    </row>
    <row r="28" spans="1:5" ht="12.75">
      <c r="A28" s="80">
        <f>A8</f>
        <v>2001</v>
      </c>
      <c r="B28" s="133">
        <f>B8</f>
        <v>130000</v>
      </c>
      <c r="C28" s="131">
        <f>C17</f>
        <v>3.15</v>
      </c>
      <c r="D28" s="133">
        <f>B28*C28</f>
        <v>409500</v>
      </c>
      <c r="E28" s="133">
        <f>D28-B28</f>
        <v>279500</v>
      </c>
    </row>
    <row r="29" spans="1:5" ht="12.75">
      <c r="A29" s="80"/>
      <c r="B29" s="131"/>
      <c r="C29" s="80"/>
      <c r="D29" s="80"/>
      <c r="E29" s="80"/>
    </row>
    <row r="30" spans="1:5" ht="12.75">
      <c r="A30" s="38"/>
      <c r="B30" s="101" t="s">
        <v>134</v>
      </c>
      <c r="C30" s="38"/>
      <c r="D30" s="38"/>
      <c r="E30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10.28125" style="2" customWidth="1"/>
    <col min="3" max="3" width="28.421875" style="2" bestFit="1" customWidth="1"/>
    <col min="4" max="4" width="9.140625" style="2" bestFit="1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37" t="s">
        <v>135</v>
      </c>
      <c r="B1" s="138"/>
      <c r="C1" s="138" t="s">
        <v>196</v>
      </c>
      <c r="D1" s="139">
        <v>130000</v>
      </c>
      <c r="E1" s="9"/>
      <c r="F1" s="38"/>
      <c r="G1" s="80"/>
    </row>
    <row r="2" spans="1:7" ht="12.75" customHeight="1">
      <c r="A2" s="140" t="s">
        <v>136</v>
      </c>
      <c r="B2" s="141"/>
      <c r="C2" s="142" t="s">
        <v>137</v>
      </c>
      <c r="D2" s="143">
        <f>D3/D1</f>
        <v>3.15</v>
      </c>
      <c r="E2" s="38"/>
      <c r="F2" s="129"/>
      <c r="G2" s="129"/>
    </row>
    <row r="3" spans="1:7" ht="12.75">
      <c r="A3" s="140" t="s">
        <v>138</v>
      </c>
      <c r="B3" s="144" t="s">
        <v>139</v>
      </c>
      <c r="C3" s="142" t="s">
        <v>140</v>
      </c>
      <c r="D3" s="145">
        <v>409500</v>
      </c>
      <c r="E3" s="80"/>
      <c r="F3" s="131"/>
      <c r="G3" s="80"/>
    </row>
    <row r="4" spans="1:7" ht="12.75">
      <c r="A4" s="140" t="s">
        <v>141</v>
      </c>
      <c r="B4" s="144" t="s">
        <v>142</v>
      </c>
      <c r="C4" s="142" t="s">
        <v>143</v>
      </c>
      <c r="D4" s="145">
        <f>D3*0.75</f>
        <v>307125</v>
      </c>
      <c r="E4" s="80"/>
      <c r="F4" s="80"/>
      <c r="G4" s="80"/>
    </row>
    <row r="5" spans="1:7" ht="12.75">
      <c r="A5" s="146" t="s">
        <v>144</v>
      </c>
      <c r="B5" s="147" t="s">
        <v>145</v>
      </c>
      <c r="C5" s="148" t="s">
        <v>197</v>
      </c>
      <c r="D5" s="149">
        <f>D4-D1</f>
        <v>177125</v>
      </c>
      <c r="E5" s="133"/>
      <c r="F5" s="80"/>
      <c r="G5" s="80"/>
    </row>
    <row r="6" spans="1:7" ht="12.75">
      <c r="A6" s="80"/>
      <c r="B6" s="133"/>
      <c r="C6" s="133"/>
      <c r="D6" s="133"/>
      <c r="E6" s="80"/>
      <c r="F6" s="80"/>
      <c r="G6" s="80"/>
    </row>
    <row r="7" spans="1:7" ht="12.75">
      <c r="A7" s="80"/>
      <c r="B7" s="133"/>
      <c r="C7" s="133"/>
      <c r="D7" s="80"/>
      <c r="E7" s="80"/>
      <c r="F7" s="80"/>
      <c r="G7" s="80"/>
    </row>
    <row r="8" spans="1:7" ht="12.75">
      <c r="A8" s="80"/>
      <c r="B8" s="133"/>
      <c r="C8" s="80"/>
      <c r="D8" s="80"/>
      <c r="E8" s="80"/>
      <c r="F8" s="43"/>
      <c r="G8" s="43"/>
    </row>
    <row r="9" spans="1:5" ht="12.75">
      <c r="A9" s="43"/>
      <c r="B9" s="43"/>
      <c r="C9" s="43"/>
      <c r="D9" s="43"/>
      <c r="E9" s="43"/>
    </row>
    <row r="10" spans="1:5" ht="12.75">
      <c r="A10" s="38"/>
      <c r="B10" s="101"/>
      <c r="C10" s="38"/>
      <c r="D10" s="38"/>
      <c r="E10" s="38"/>
    </row>
    <row r="11" spans="1:5" ht="12.75">
      <c r="A11" s="80"/>
      <c r="B11" s="80"/>
      <c r="C11" s="80"/>
      <c r="D11" s="80"/>
      <c r="E11" s="80"/>
    </row>
    <row r="12" spans="1:5" ht="12.75">
      <c r="A12" s="80"/>
      <c r="B12" s="9"/>
      <c r="C12" s="134"/>
      <c r="D12" s="134"/>
      <c r="E12" s="134"/>
    </row>
    <row r="13" spans="1:5" ht="12.75">
      <c r="A13" s="80"/>
      <c r="B13" s="9"/>
      <c r="C13" s="80"/>
      <c r="D13" s="80"/>
      <c r="E13" s="80"/>
    </row>
    <row r="14" spans="1:5" ht="12.75">
      <c r="A14" s="80"/>
      <c r="B14" s="9"/>
      <c r="C14" s="80"/>
      <c r="D14" s="80"/>
      <c r="E14" s="80"/>
    </row>
    <row r="15" spans="1:5" ht="12.75">
      <c r="A15" s="80"/>
      <c r="B15" s="9"/>
      <c r="C15" s="80"/>
      <c r="D15" s="80"/>
      <c r="E15" s="80"/>
    </row>
    <row r="16" spans="1:5" ht="12.75">
      <c r="A16" s="80"/>
      <c r="B16" s="80"/>
      <c r="C16" s="80"/>
      <c r="D16" s="80"/>
      <c r="E16" s="80"/>
    </row>
    <row r="17" spans="1:5" ht="12.75">
      <c r="A17" s="43"/>
      <c r="B17" s="80"/>
      <c r="C17" s="80"/>
      <c r="D17" s="80"/>
      <c r="E17" s="80"/>
    </row>
    <row r="18" spans="1:5" ht="12.75">
      <c r="A18" s="43"/>
      <c r="B18" s="43"/>
      <c r="C18" s="43"/>
      <c r="D18" s="43"/>
      <c r="E18" s="43"/>
    </row>
    <row r="19" spans="1:5" ht="12.75">
      <c r="A19" s="38"/>
      <c r="B19" s="101"/>
      <c r="C19" s="38"/>
      <c r="D19" s="38"/>
      <c r="E19" s="38"/>
    </row>
    <row r="20" spans="1:5" ht="12.75">
      <c r="A20" s="38"/>
      <c r="B20" s="101"/>
      <c r="C20" s="38"/>
      <c r="D20" s="38"/>
      <c r="E20" s="38"/>
    </row>
    <row r="21" spans="1:5" ht="12.75">
      <c r="A21" s="38"/>
      <c r="B21" s="135"/>
      <c r="C21" s="135"/>
      <c r="D21" s="135"/>
      <c r="E21" s="135"/>
    </row>
    <row r="22" spans="1:5" ht="12.75">
      <c r="A22" s="38"/>
      <c r="B22" s="80"/>
      <c r="C22" s="80"/>
      <c r="D22" s="80"/>
      <c r="E22" s="80"/>
    </row>
    <row r="23" spans="1:5" ht="12.75">
      <c r="A23" s="80"/>
      <c r="B23" s="80"/>
      <c r="C23" s="80"/>
      <c r="D23" s="80"/>
      <c r="E23" s="80"/>
    </row>
    <row r="24" spans="1:5" ht="12.75">
      <c r="A24" s="80"/>
      <c r="B24" s="136"/>
      <c r="C24" s="129"/>
      <c r="D24" s="129"/>
      <c r="E24" s="136"/>
    </row>
    <row r="25" spans="1:5" ht="12.75">
      <c r="A25" s="80"/>
      <c r="B25" s="133"/>
      <c r="C25" s="131"/>
      <c r="D25" s="133"/>
      <c r="E25" s="133"/>
    </row>
    <row r="26" spans="1:5" ht="12.75">
      <c r="A26" s="80"/>
      <c r="B26" s="133"/>
      <c r="C26" s="131"/>
      <c r="D26" s="133"/>
      <c r="E26" s="133"/>
    </row>
    <row r="27" spans="1:5" ht="12.75">
      <c r="A27" s="80"/>
      <c r="B27" s="133"/>
      <c r="C27" s="131"/>
      <c r="D27" s="133"/>
      <c r="E27" s="133"/>
    </row>
    <row r="28" spans="1:5" ht="12.75">
      <c r="A28" s="80"/>
      <c r="B28" s="133"/>
      <c r="C28" s="131"/>
      <c r="D28" s="133"/>
      <c r="E28" s="133"/>
    </row>
    <row r="29" spans="1:5" ht="12.75">
      <c r="A29" s="80"/>
      <c r="B29" s="131"/>
      <c r="C29" s="80"/>
      <c r="D29" s="80"/>
      <c r="E29" s="80"/>
    </row>
    <row r="30" spans="1:5" ht="12.75">
      <c r="A30" s="38"/>
      <c r="B30" s="101"/>
      <c r="C30" s="38"/>
      <c r="D30" s="38"/>
      <c r="E30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9.28125" style="2" bestFit="1" customWidth="1"/>
    <col min="2" max="2" width="7.7109375" style="2" bestFit="1" customWidth="1"/>
    <col min="3" max="3" width="6.8515625" style="2" customWidth="1"/>
    <col min="4" max="4" width="8.7109375" style="2" bestFit="1" customWidth="1"/>
    <col min="5" max="5" width="9.140625" style="2" customWidth="1"/>
    <col min="6" max="6" width="3.8515625" style="2" customWidth="1"/>
    <col min="7" max="7" width="9.28125" style="2" bestFit="1" customWidth="1"/>
    <col min="8" max="8" width="7.7109375" style="2" bestFit="1" customWidth="1"/>
    <col min="9" max="9" width="6.8515625" style="2" customWidth="1"/>
    <col min="10" max="11" width="8.7109375" style="2" bestFit="1" customWidth="1"/>
    <col min="12" max="16384" width="9.140625" style="2" customWidth="1"/>
  </cols>
  <sheetData>
    <row r="1" spans="1:11" ht="14.25">
      <c r="A1" s="233" t="s">
        <v>224</v>
      </c>
      <c r="B1" s="38"/>
      <c r="C1" s="38"/>
      <c r="D1" s="38"/>
      <c r="E1" s="38"/>
      <c r="F1" s="84"/>
      <c r="G1" s="84"/>
      <c r="H1" s="84"/>
      <c r="I1" s="84"/>
      <c r="J1" s="84"/>
      <c r="K1" s="84"/>
    </row>
    <row r="2" spans="1:5" ht="15">
      <c r="A2" s="82"/>
      <c r="B2" s="38"/>
      <c r="C2" s="38"/>
      <c r="D2" s="38"/>
      <c r="E2" s="38"/>
    </row>
    <row r="3" spans="1:5" ht="12.75">
      <c r="A3" s="9"/>
      <c r="B3" s="9"/>
      <c r="C3" s="9"/>
      <c r="D3" s="9"/>
      <c r="E3" s="9"/>
    </row>
    <row r="4" spans="1:11" ht="12.75">
      <c r="A4" s="35"/>
      <c r="B4" s="90" t="s">
        <v>72</v>
      </c>
      <c r="C4" s="37"/>
      <c r="D4" s="37"/>
      <c r="E4" s="91"/>
      <c r="G4" s="35"/>
      <c r="H4" s="90" t="s">
        <v>78</v>
      </c>
      <c r="I4" s="37"/>
      <c r="J4" s="37"/>
      <c r="K4" s="91"/>
    </row>
    <row r="5" spans="1:15" ht="12.75">
      <c r="A5" s="96" t="s">
        <v>82</v>
      </c>
      <c r="B5" s="97" t="s">
        <v>73</v>
      </c>
      <c r="C5" s="88" t="s">
        <v>74</v>
      </c>
      <c r="D5" s="98" t="s">
        <v>75</v>
      </c>
      <c r="E5" s="99" t="s">
        <v>76</v>
      </c>
      <c r="G5" s="96" t="s">
        <v>82</v>
      </c>
      <c r="H5" s="97" t="s">
        <v>73</v>
      </c>
      <c r="I5" s="88" t="s">
        <v>74</v>
      </c>
      <c r="J5" s="98" t="s">
        <v>75</v>
      </c>
      <c r="K5" s="99" t="s">
        <v>76</v>
      </c>
      <c r="O5" s="48" t="s">
        <v>80</v>
      </c>
    </row>
    <row r="6" spans="1:15" ht="12.75">
      <c r="A6" s="93">
        <v>1987</v>
      </c>
      <c r="B6" s="87">
        <v>10000</v>
      </c>
      <c r="C6" s="88" t="s">
        <v>74</v>
      </c>
      <c r="D6" s="87">
        <v>502000</v>
      </c>
      <c r="E6" s="92">
        <v>515000</v>
      </c>
      <c r="G6" s="93">
        <f>A6</f>
        <v>1987</v>
      </c>
      <c r="H6" s="87">
        <v>10000</v>
      </c>
      <c r="I6" s="88" t="s">
        <v>74</v>
      </c>
      <c r="J6" s="87">
        <v>267000</v>
      </c>
      <c r="K6" s="92">
        <v>258000</v>
      </c>
      <c r="O6" s="48" t="s">
        <v>81</v>
      </c>
    </row>
    <row r="7" spans="1:11" ht="12.75">
      <c r="A7" s="94">
        <v>1988</v>
      </c>
      <c r="B7" s="95">
        <v>11000</v>
      </c>
      <c r="C7" s="86" t="s">
        <v>74</v>
      </c>
      <c r="D7" s="95">
        <v>531000</v>
      </c>
      <c r="E7" s="85"/>
      <c r="G7" s="94">
        <f>A7</f>
        <v>1988</v>
      </c>
      <c r="H7" s="95">
        <v>11000</v>
      </c>
      <c r="I7" s="86" t="s">
        <v>74</v>
      </c>
      <c r="J7" s="95">
        <v>292000</v>
      </c>
      <c r="K7" s="85"/>
    </row>
    <row r="8" spans="1:5" ht="12.75">
      <c r="A8" s="89"/>
      <c r="B8" s="87"/>
      <c r="C8" s="88"/>
      <c r="D8" s="87"/>
      <c r="E8" s="87"/>
    </row>
    <row r="9" spans="1:11" ht="12.75">
      <c r="A9" s="35"/>
      <c r="B9" s="90" t="s">
        <v>77</v>
      </c>
      <c r="C9" s="37"/>
      <c r="D9" s="37"/>
      <c r="E9" s="91"/>
      <c r="G9" s="35"/>
      <c r="H9" s="90" t="s">
        <v>79</v>
      </c>
      <c r="I9" s="37"/>
      <c r="J9" s="37"/>
      <c r="K9" s="91"/>
    </row>
    <row r="10" spans="1:11" ht="12.75">
      <c r="A10" s="96" t="s">
        <v>82</v>
      </c>
      <c r="B10" s="97" t="s">
        <v>73</v>
      </c>
      <c r="C10" s="88" t="s">
        <v>74</v>
      </c>
      <c r="D10" s="98" t="s">
        <v>75</v>
      </c>
      <c r="E10" s="99" t="s">
        <v>76</v>
      </c>
      <c r="G10" s="96" t="s">
        <v>82</v>
      </c>
      <c r="H10" s="97" t="s">
        <v>73</v>
      </c>
      <c r="I10" s="88" t="s">
        <v>74</v>
      </c>
      <c r="J10" s="98" t="s">
        <v>75</v>
      </c>
      <c r="K10" s="99" t="s">
        <v>76</v>
      </c>
    </row>
    <row r="11" spans="1:11" ht="12.75">
      <c r="A11" s="93">
        <f>A6</f>
        <v>1987</v>
      </c>
      <c r="B11" s="87">
        <v>10</v>
      </c>
      <c r="C11" s="88" t="s">
        <v>74</v>
      </c>
      <c r="D11" s="87">
        <v>252</v>
      </c>
      <c r="E11" s="92">
        <v>253</v>
      </c>
      <c r="G11" s="93">
        <f>G6</f>
        <v>1987</v>
      </c>
      <c r="H11" s="87">
        <v>10</v>
      </c>
      <c r="I11" s="88" t="s">
        <v>74</v>
      </c>
      <c r="J11" s="87">
        <v>25</v>
      </c>
      <c r="K11" s="92">
        <v>15</v>
      </c>
    </row>
    <row r="12" spans="1:11" ht="12.75">
      <c r="A12" s="94">
        <f>A7</f>
        <v>1988</v>
      </c>
      <c r="B12" s="95">
        <v>11</v>
      </c>
      <c r="C12" s="86" t="s">
        <v>74</v>
      </c>
      <c r="D12" s="95">
        <v>264</v>
      </c>
      <c r="E12" s="85"/>
      <c r="G12" s="94">
        <f>G7</f>
        <v>1988</v>
      </c>
      <c r="H12" s="95">
        <v>11</v>
      </c>
      <c r="I12" s="86" t="s">
        <v>74</v>
      </c>
      <c r="J12" s="95">
        <v>31</v>
      </c>
      <c r="K12" s="85"/>
    </row>
    <row r="13" spans="1:5" ht="12.75">
      <c r="A13" s="89"/>
      <c r="B13" s="87"/>
      <c r="C13" s="88"/>
      <c r="D13" s="87"/>
      <c r="E13" s="87"/>
    </row>
    <row r="14" spans="1:11" ht="12.75">
      <c r="A14" s="46" t="s">
        <v>83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ht="12.75">
      <c r="A15" s="48"/>
    </row>
    <row r="18" spans="1:5" ht="12.75">
      <c r="A18" s="89"/>
      <c r="B18" s="87"/>
      <c r="C18" s="88"/>
      <c r="D18" s="87"/>
      <c r="E18" s="87"/>
    </row>
    <row r="23" spans="1:5" ht="12.75">
      <c r="A23" s="48"/>
      <c r="B23" s="47"/>
      <c r="C23" s="9"/>
      <c r="D23" s="9"/>
      <c r="E23" s="9"/>
    </row>
    <row r="24" spans="2:5" ht="12.75">
      <c r="B24" s="9"/>
      <c r="C24" s="9"/>
      <c r="D24" s="9"/>
      <c r="E24" s="9"/>
    </row>
    <row r="25" spans="2:5" ht="12.75">
      <c r="B25" s="9"/>
      <c r="C25" s="9"/>
      <c r="D25" s="9"/>
      <c r="E25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:C10"/>
    </sheetView>
  </sheetViews>
  <sheetFormatPr defaultColWidth="9.140625" defaultRowHeight="12.75"/>
  <cols>
    <col min="1" max="1" width="14.7109375" style="2" bestFit="1" customWidth="1"/>
    <col min="2" max="2" width="19.00390625" style="2" customWidth="1"/>
    <col min="3" max="3" width="18.00390625" style="2" bestFit="1" customWidth="1"/>
    <col min="4" max="16384" width="9.140625" style="2" customWidth="1"/>
  </cols>
  <sheetData>
    <row r="1" spans="1:3" ht="15">
      <c r="A1" s="82" t="s">
        <v>68</v>
      </c>
      <c r="B1" s="38"/>
      <c r="C1" s="38"/>
    </row>
    <row r="2" spans="1:3" ht="12.75">
      <c r="A2" s="38"/>
      <c r="B2" s="38"/>
      <c r="C2" s="38"/>
    </row>
    <row r="3" spans="1:3" ht="12.75">
      <c r="A3" s="38" t="s">
        <v>69</v>
      </c>
      <c r="B3" s="38"/>
      <c r="C3" s="38"/>
    </row>
    <row r="4" spans="1:3" ht="12.75">
      <c r="A4" s="38" t="s">
        <v>70</v>
      </c>
      <c r="B4" s="38"/>
      <c r="C4" s="38"/>
    </row>
    <row r="5" spans="1:3" ht="12.75">
      <c r="A5" s="38" t="s">
        <v>71</v>
      </c>
      <c r="B5" s="38"/>
      <c r="C5" s="38"/>
    </row>
    <row r="6" spans="1:3" ht="12.75">
      <c r="A6" s="9"/>
      <c r="B6" s="9"/>
      <c r="C6" s="9"/>
    </row>
    <row r="7" spans="1:3" ht="12.75">
      <c r="A7" s="80" t="s">
        <v>62</v>
      </c>
      <c r="B7" s="80" t="s">
        <v>63</v>
      </c>
      <c r="C7" s="80" t="s">
        <v>64</v>
      </c>
    </row>
    <row r="8" spans="1:3" ht="12.75">
      <c r="A8" s="80" t="s">
        <v>65</v>
      </c>
      <c r="B8" s="81">
        <v>1.582</v>
      </c>
      <c r="C8" s="81">
        <v>1.149</v>
      </c>
    </row>
    <row r="9" spans="1:3" ht="12.75">
      <c r="A9" s="80" t="s">
        <v>66</v>
      </c>
      <c r="B9" s="81">
        <v>1.234</v>
      </c>
      <c r="C9" s="81">
        <v>1.03</v>
      </c>
    </row>
    <row r="10" spans="1:3" ht="12.75">
      <c r="A10" s="80" t="s">
        <v>67</v>
      </c>
      <c r="B10" s="81">
        <v>1.021</v>
      </c>
      <c r="C10" s="81">
        <v>1</v>
      </c>
    </row>
    <row r="11" spans="1:3" ht="12.75">
      <c r="A11" s="9"/>
      <c r="B11" s="9"/>
      <c r="C11" s="9"/>
    </row>
    <row r="12" spans="1:3" ht="12.75">
      <c r="A12" s="9"/>
      <c r="B12" s="9"/>
      <c r="C12" s="9"/>
    </row>
    <row r="13" spans="1:3" ht="12.75">
      <c r="A13" s="44"/>
      <c r="B13" s="45"/>
      <c r="C13" s="45"/>
    </row>
    <row r="14" spans="1:3" ht="12.75">
      <c r="A14" s="48"/>
      <c r="B14" s="47"/>
      <c r="C14" s="9"/>
    </row>
    <row r="15" spans="1:3" ht="12.75">
      <c r="A15" s="48"/>
      <c r="B15" s="9"/>
      <c r="C15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6" sqref="A6"/>
    </sheetView>
  </sheetViews>
  <sheetFormatPr defaultColWidth="9.140625" defaultRowHeight="12.75"/>
  <cols>
    <col min="1" max="4" width="14.7109375" style="2" customWidth="1"/>
    <col min="5" max="16384" width="9.140625" style="2" customWidth="1"/>
  </cols>
  <sheetData>
    <row r="1" spans="1:4" ht="15">
      <c r="A1" s="82" t="s">
        <v>146</v>
      </c>
      <c r="B1" s="38"/>
      <c r="C1" s="38"/>
      <c r="D1" s="84"/>
    </row>
    <row r="2" spans="1:4" ht="12.75">
      <c r="A2" s="38" t="s">
        <v>152</v>
      </c>
      <c r="B2" s="38"/>
      <c r="C2" s="38"/>
      <c r="D2" s="84"/>
    </row>
    <row r="3" spans="1:4" ht="12.75">
      <c r="A3" s="38" t="s">
        <v>151</v>
      </c>
      <c r="B3" s="38"/>
      <c r="C3" s="38"/>
      <c r="D3" s="84"/>
    </row>
    <row r="4" spans="1:3" ht="12.75">
      <c r="A4" s="38"/>
      <c r="B4" s="38"/>
      <c r="C4" s="38"/>
    </row>
    <row r="5" spans="1:4" ht="12.75">
      <c r="A5" s="38" t="s">
        <v>217</v>
      </c>
      <c r="B5" s="38" t="s">
        <v>147</v>
      </c>
      <c r="C5" s="38" t="s">
        <v>148</v>
      </c>
      <c r="D5" s="38" t="s">
        <v>149</v>
      </c>
    </row>
    <row r="6" spans="1:4" ht="12.75">
      <c r="A6" s="129" t="s">
        <v>150</v>
      </c>
      <c r="B6" s="129" t="s">
        <v>150</v>
      </c>
      <c r="C6" s="129" t="s">
        <v>150</v>
      </c>
      <c r="D6" s="129" t="s">
        <v>150</v>
      </c>
    </row>
    <row r="7" spans="1:5" ht="12.75">
      <c r="A7" s="80">
        <v>1.21</v>
      </c>
      <c r="B7" s="80">
        <v>1.12</v>
      </c>
      <c r="C7" s="80">
        <v>1.07</v>
      </c>
      <c r="D7" s="150">
        <v>1.04</v>
      </c>
      <c r="E7" s="150"/>
    </row>
    <row r="8" spans="1:3" ht="12.75">
      <c r="A8" s="80"/>
      <c r="B8" s="81"/>
      <c r="C8" s="81"/>
    </row>
    <row r="9" spans="1:3" ht="12.75">
      <c r="A9" s="80"/>
      <c r="B9" s="81"/>
      <c r="C9" s="81"/>
    </row>
    <row r="10" spans="1:3" ht="12.75">
      <c r="A10" s="80"/>
      <c r="B10" s="81"/>
      <c r="C10" s="81"/>
    </row>
    <row r="11" spans="1:3" ht="12.75">
      <c r="A11" s="9"/>
      <c r="B11" s="9"/>
      <c r="C11" s="9"/>
    </row>
    <row r="12" spans="1:3" ht="12.75">
      <c r="A12" s="9"/>
      <c r="B12" s="9"/>
      <c r="C12" s="9"/>
    </row>
    <row r="13" spans="1:3" ht="12.75">
      <c r="A13" s="44"/>
      <c r="B13" s="45"/>
      <c r="C13" s="45"/>
    </row>
    <row r="14" spans="1:3" ht="12.75">
      <c r="A14" s="48"/>
      <c r="B14" s="47"/>
      <c r="C14" s="9"/>
    </row>
    <row r="15" spans="1:3" ht="12.75">
      <c r="A15" s="48"/>
      <c r="B15" s="9"/>
      <c r="C15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7109375" style="2" customWidth="1"/>
    <col min="3" max="3" width="16.8515625" style="2" bestFit="1" customWidth="1"/>
    <col min="4" max="4" width="14.7109375" style="2" customWidth="1"/>
    <col min="5" max="16384" width="9.140625" style="2" customWidth="1"/>
  </cols>
  <sheetData>
    <row r="1" spans="1:4" ht="15">
      <c r="A1" s="191"/>
      <c r="B1" s="38"/>
      <c r="C1" s="38"/>
      <c r="D1" s="84"/>
    </row>
    <row r="2" spans="1:4" ht="12.75">
      <c r="A2" s="38"/>
      <c r="B2" s="38"/>
      <c r="C2" s="38"/>
      <c r="D2" s="84"/>
    </row>
    <row r="3" spans="1:3" ht="12.75">
      <c r="A3" s="185" t="s">
        <v>214</v>
      </c>
      <c r="B3" s="153"/>
      <c r="C3" s="57" t="s">
        <v>203</v>
      </c>
    </row>
    <row r="4" spans="1:3" ht="12.75">
      <c r="A4" s="172" t="s">
        <v>199</v>
      </c>
      <c r="B4" s="186" t="s">
        <v>200</v>
      </c>
      <c r="C4" s="186" t="s">
        <v>204</v>
      </c>
    </row>
    <row r="5" spans="1:3" ht="12.75">
      <c r="A5" s="184">
        <v>84</v>
      </c>
      <c r="B5" s="57">
        <f>'Consid 12c'!A7</f>
        <v>1.21</v>
      </c>
      <c r="C5" s="188">
        <f>LN(LN(B5))</f>
        <v>-1.6574714749533492</v>
      </c>
    </row>
    <row r="6" spans="1:3" ht="12.75">
      <c r="A6" s="169">
        <f>A5+12</f>
        <v>96</v>
      </c>
      <c r="B6" s="187">
        <f>'Consid 12c'!B7</f>
        <v>1.12</v>
      </c>
      <c r="C6" s="189">
        <f>LN(LN(B6))</f>
        <v>-2.1774629628780846</v>
      </c>
    </row>
    <row r="7" spans="1:3" ht="12.75">
      <c r="A7" s="169">
        <f>A6+12</f>
        <v>108</v>
      </c>
      <c r="B7" s="187">
        <f>'Consid 12c'!C7</f>
        <v>1.07</v>
      </c>
      <c r="C7" s="189">
        <f>LN(LN(B7))</f>
        <v>-2.693280091090465</v>
      </c>
    </row>
    <row r="8" spans="1:3" ht="12.75">
      <c r="A8" s="172">
        <f>A7+12</f>
        <v>120</v>
      </c>
      <c r="B8" s="186">
        <f>'Consid 12c'!D7</f>
        <v>1.04</v>
      </c>
      <c r="C8" s="190">
        <f>LN(LN(B8))</f>
        <v>-3.238550274970754</v>
      </c>
    </row>
    <row r="13" ht="12.75">
      <c r="C13" s="166"/>
    </row>
    <row r="14" spans="2:3" ht="12.75">
      <c r="B14" s="5"/>
      <c r="C14" s="166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40" ht="12.75">
      <c r="B40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4" sqref="A4"/>
    </sheetView>
  </sheetViews>
  <sheetFormatPr defaultColWidth="9.140625" defaultRowHeight="12.75"/>
  <cols>
    <col min="1" max="2" width="17.8515625" style="2" customWidth="1"/>
    <col min="3" max="3" width="16.8515625" style="2" bestFit="1" customWidth="1"/>
    <col min="4" max="4" width="14.7109375" style="2" customWidth="1"/>
    <col min="5" max="5" width="20.57421875" style="2" customWidth="1"/>
    <col min="6" max="16384" width="9.140625" style="2" customWidth="1"/>
  </cols>
  <sheetData>
    <row r="1" spans="1:4" ht="15">
      <c r="A1" s="82" t="s">
        <v>198</v>
      </c>
      <c r="B1" s="38"/>
      <c r="C1" s="38"/>
      <c r="D1" s="84"/>
    </row>
    <row r="2" spans="1:4" ht="12.75">
      <c r="A2" s="38"/>
      <c r="B2" s="38"/>
      <c r="C2" s="38"/>
      <c r="D2" s="84"/>
    </row>
    <row r="3" spans="1:7" ht="12.75">
      <c r="A3" s="84" t="s">
        <v>225</v>
      </c>
      <c r="B3" s="84"/>
      <c r="E3" s="150" t="s">
        <v>199</v>
      </c>
      <c r="F3" s="150" t="s">
        <v>200</v>
      </c>
      <c r="G3" s="150" t="s">
        <v>201</v>
      </c>
    </row>
    <row r="4" spans="1:7" ht="12.75">
      <c r="A4" s="84"/>
      <c r="B4" s="84"/>
      <c r="E4" s="150"/>
      <c r="F4" s="150"/>
      <c r="G4" s="150" t="s">
        <v>202</v>
      </c>
    </row>
    <row r="5" spans="1:7" ht="12.75">
      <c r="A5" s="182" t="s">
        <v>199</v>
      </c>
      <c r="B5" s="183" t="s">
        <v>213</v>
      </c>
      <c r="E5" s="150">
        <v>84</v>
      </c>
      <c r="F5" s="150">
        <f>'Consid 12d (1)'!B5</f>
        <v>1.21</v>
      </c>
      <c r="G5" s="151">
        <f>LN(LN(F5))</f>
        <v>-1.6574714749533492</v>
      </c>
    </row>
    <row r="6" spans="1:7" ht="12.75">
      <c r="A6" s="169">
        <v>84</v>
      </c>
      <c r="B6" s="160">
        <f aca="true" t="shared" si="0" ref="B6:B19">$F$17^($F$16^A6)</f>
        <v>1.2110727878031347</v>
      </c>
      <c r="E6" s="150">
        <f>E5+12</f>
        <v>96</v>
      </c>
      <c r="F6" s="150">
        <f>'Consid 12d (1)'!B6</f>
        <v>1.12</v>
      </c>
      <c r="G6" s="151">
        <f>LN(LN(F6))</f>
        <v>-2.1774629628780846</v>
      </c>
    </row>
    <row r="7" spans="1:7" ht="12.75">
      <c r="A7" s="169">
        <f aca="true" t="shared" si="1" ref="A7:A19">A6+12</f>
        <v>96</v>
      </c>
      <c r="B7" s="160">
        <f t="shared" si="0"/>
        <v>1.119838210246759</v>
      </c>
      <c r="E7" s="150">
        <f>E6+12</f>
        <v>108</v>
      </c>
      <c r="F7" s="150">
        <f>'Consid 12d (1)'!B7</f>
        <v>1.07</v>
      </c>
      <c r="G7" s="151">
        <f>LN(LN(F7))</f>
        <v>-2.693280091090465</v>
      </c>
    </row>
    <row r="8" spans="1:7" ht="12.75">
      <c r="A8" s="169">
        <f t="shared" si="1"/>
        <v>108</v>
      </c>
      <c r="B8" s="160">
        <f t="shared" si="0"/>
        <v>1.0691822908152713</v>
      </c>
      <c r="E8" s="150">
        <f>E7+12</f>
        <v>120</v>
      </c>
      <c r="F8" s="150">
        <f>'Consid 12d (1)'!B8</f>
        <v>1.04</v>
      </c>
      <c r="G8" s="151">
        <f>LN(LN(F8))</f>
        <v>-3.238550274970754</v>
      </c>
    </row>
    <row r="9" spans="1:2" ht="12.75">
      <c r="A9" s="169">
        <f t="shared" si="1"/>
        <v>120</v>
      </c>
      <c r="B9" s="160">
        <f t="shared" si="0"/>
        <v>1.0403277196678138</v>
      </c>
    </row>
    <row r="10" spans="1:5" ht="12.75">
      <c r="A10" s="169">
        <f t="shared" si="1"/>
        <v>132</v>
      </c>
      <c r="B10" s="160">
        <f t="shared" si="0"/>
        <v>1.023641571441524</v>
      </c>
      <c r="E10" s="2" t="s">
        <v>205</v>
      </c>
    </row>
    <row r="11" spans="1:5" ht="12.75">
      <c r="A11" s="169">
        <f t="shared" si="1"/>
        <v>144</v>
      </c>
      <c r="B11" s="160">
        <f t="shared" si="0"/>
        <v>1.0139058317992284</v>
      </c>
      <c r="E11" s="2" t="s">
        <v>206</v>
      </c>
    </row>
    <row r="12" spans="1:2" ht="12.75">
      <c r="A12" s="169">
        <f t="shared" si="1"/>
        <v>156</v>
      </c>
      <c r="B12" s="160">
        <f t="shared" si="0"/>
        <v>1.008195406129114</v>
      </c>
    </row>
    <row r="13" spans="1:7" ht="12.75">
      <c r="A13" s="169">
        <f t="shared" si="1"/>
        <v>168</v>
      </c>
      <c r="B13" s="160">
        <f t="shared" si="0"/>
        <v>1.0048355629851078</v>
      </c>
      <c r="E13" s="2" t="s">
        <v>207</v>
      </c>
      <c r="F13" s="2">
        <f>SLOPE(G5:G8,E5:E8)</f>
        <v>-0.04382544606887172</v>
      </c>
      <c r="G13" s="166" t="s">
        <v>208</v>
      </c>
    </row>
    <row r="14" spans="1:7" ht="12.75">
      <c r="A14" s="169">
        <f t="shared" si="1"/>
        <v>180</v>
      </c>
      <c r="B14" s="160">
        <f t="shared" si="0"/>
        <v>1.0028550950551436</v>
      </c>
      <c r="E14" s="2" t="s">
        <v>209</v>
      </c>
      <c r="F14" s="181">
        <f>INTERCEPT(G5:G8,E5:E8)</f>
        <v>2.028504298051752</v>
      </c>
      <c r="G14" s="166" t="s">
        <v>210</v>
      </c>
    </row>
    <row r="15" spans="1:2" ht="12.75">
      <c r="A15" s="169">
        <f t="shared" si="1"/>
        <v>192</v>
      </c>
      <c r="B15" s="160">
        <f t="shared" si="0"/>
        <v>1.0016864345341132</v>
      </c>
    </row>
    <row r="16" spans="1:6" ht="12.75">
      <c r="A16" s="169">
        <f t="shared" si="1"/>
        <v>204</v>
      </c>
      <c r="B16" s="160">
        <f t="shared" si="0"/>
        <v>1.0009963731518183</v>
      </c>
      <c r="E16" s="2" t="s">
        <v>211</v>
      </c>
      <c r="F16" s="2">
        <f>EXP(F13)</f>
        <v>0.9571210121278315</v>
      </c>
    </row>
    <row r="17" spans="1:6" ht="12.75">
      <c r="A17" s="169">
        <f t="shared" si="1"/>
        <v>216</v>
      </c>
      <c r="B17" s="160">
        <f t="shared" si="0"/>
        <v>1.000588756573964</v>
      </c>
      <c r="E17" s="2" t="s">
        <v>212</v>
      </c>
      <c r="F17" s="2">
        <f>EXP(EXP(F14))</f>
        <v>2003.6112724452141</v>
      </c>
    </row>
    <row r="18" spans="1:2" ht="12.75">
      <c r="A18" s="169">
        <f t="shared" si="1"/>
        <v>228</v>
      </c>
      <c r="B18" s="160">
        <f t="shared" si="0"/>
        <v>1.0003479250523</v>
      </c>
    </row>
    <row r="19" spans="1:2" ht="12.75">
      <c r="A19" s="172">
        <f t="shared" si="1"/>
        <v>240</v>
      </c>
      <c r="B19" s="163">
        <f t="shared" si="0"/>
        <v>1.0002056160508161</v>
      </c>
    </row>
    <row r="20" ht="12.75">
      <c r="B20" s="5"/>
    </row>
    <row r="21" ht="12.75">
      <c r="B21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8.421875" style="2" customWidth="1"/>
    <col min="2" max="2" width="7.57421875" style="2" customWidth="1"/>
    <col min="3" max="3" width="11.00390625" style="2" customWidth="1"/>
    <col min="4" max="4" width="4.7109375" style="2" customWidth="1"/>
    <col min="5" max="16384" width="9.140625" style="2" customWidth="1"/>
  </cols>
  <sheetData>
    <row r="1" spans="1:7" ht="20.25">
      <c r="A1" s="132" t="s">
        <v>153</v>
      </c>
      <c r="B1" s="38"/>
      <c r="C1" s="38"/>
      <c r="D1" s="84"/>
      <c r="E1" s="84"/>
      <c r="F1" s="84"/>
      <c r="G1" s="84"/>
    </row>
    <row r="2" spans="1:4" ht="12.75">
      <c r="A2" s="38"/>
      <c r="B2" s="38"/>
      <c r="C2" s="38"/>
      <c r="D2" s="84"/>
    </row>
    <row r="3" spans="1:7" ht="12.75">
      <c r="A3" s="152" t="s">
        <v>161</v>
      </c>
      <c r="B3" s="154"/>
      <c r="C3" s="114"/>
      <c r="E3" s="152" t="s">
        <v>161</v>
      </c>
      <c r="F3" s="154"/>
      <c r="G3" s="114"/>
    </row>
    <row r="4" spans="1:7" ht="12.75">
      <c r="A4" s="155" t="s">
        <v>155</v>
      </c>
      <c r="B4" s="156" t="s">
        <v>162</v>
      </c>
      <c r="C4" s="157" t="s">
        <v>163</v>
      </c>
      <c r="E4" s="155" t="s">
        <v>155</v>
      </c>
      <c r="F4" s="156" t="s">
        <v>162</v>
      </c>
      <c r="G4" s="157" t="s">
        <v>163</v>
      </c>
    </row>
    <row r="5" spans="1:7" ht="12.75">
      <c r="A5" s="158">
        <v>84</v>
      </c>
      <c r="B5" s="159">
        <f>'Consid 12d (2)'!B6</f>
        <v>1.2110727878031347</v>
      </c>
      <c r="C5" s="160">
        <f aca="true" t="shared" si="0" ref="C5:C10">B5*C6</f>
        <v>1.5967288302482114</v>
      </c>
      <c r="E5" s="158">
        <f>A11+12</f>
        <v>168</v>
      </c>
      <c r="F5" s="159">
        <f>'Consid 12d (2)'!B13</f>
        <v>1.0048355629851078</v>
      </c>
      <c r="G5" s="160">
        <f aca="true" t="shared" si="1" ref="G5:G11">F5*G6</f>
        <v>1.0115642247756924</v>
      </c>
    </row>
    <row r="6" spans="1:7" ht="12.75">
      <c r="A6" s="158">
        <f aca="true" t="shared" si="2" ref="A6:A11">A5+12</f>
        <v>96</v>
      </c>
      <c r="B6" s="159">
        <f>'Consid 12d (2)'!B7</f>
        <v>1.119838210246759</v>
      </c>
      <c r="C6" s="160">
        <f t="shared" si="0"/>
        <v>1.3184416711605338</v>
      </c>
      <c r="E6" s="158">
        <f aca="true" t="shared" si="3" ref="E6:E12">E5+12</f>
        <v>180</v>
      </c>
      <c r="F6" s="159">
        <f>'Consid 12d (2)'!B14</f>
        <v>1.0028550950551436</v>
      </c>
      <c r="G6" s="160">
        <f t="shared" si="1"/>
        <v>1.0066962814996272</v>
      </c>
    </row>
    <row r="7" spans="1:7" ht="12.75">
      <c r="A7" s="158">
        <f t="shared" si="2"/>
        <v>108</v>
      </c>
      <c r="B7" s="159">
        <f>'Consid 12d (2)'!B8</f>
        <v>1.0691822908152713</v>
      </c>
      <c r="C7" s="160">
        <f t="shared" si="0"/>
        <v>1.1773501378114362</v>
      </c>
      <c r="E7" s="158">
        <f t="shared" si="3"/>
        <v>192</v>
      </c>
      <c r="F7" s="159">
        <f>'Consid 12d (2)'!B15</f>
        <v>1.0016864345341132</v>
      </c>
      <c r="G7" s="160">
        <f t="shared" si="1"/>
        <v>1.0038302507146084</v>
      </c>
    </row>
    <row r="8" spans="1:7" ht="12.75">
      <c r="A8" s="158">
        <f t="shared" si="2"/>
        <v>120</v>
      </c>
      <c r="B8" s="159">
        <f>'Consid 12d (2)'!B9</f>
        <v>1.0403277196678138</v>
      </c>
      <c r="C8" s="160">
        <f t="shared" si="0"/>
        <v>1.1011687603932205</v>
      </c>
      <c r="E8" s="158">
        <f t="shared" si="3"/>
        <v>204</v>
      </c>
      <c r="F8" s="159">
        <f>'Consid 12d (2)'!B16</f>
        <v>1.0009963731518183</v>
      </c>
      <c r="G8" s="160">
        <f t="shared" si="1"/>
        <v>1.0021402068617333</v>
      </c>
    </row>
    <row r="9" spans="1:7" ht="12.75">
      <c r="A9" s="158">
        <f t="shared" si="2"/>
        <v>132</v>
      </c>
      <c r="B9" s="159">
        <f>'Consid 12d (2)'!B10</f>
        <v>1.023641571441524</v>
      </c>
      <c r="C9" s="160">
        <f t="shared" si="0"/>
        <v>1.0584825719580306</v>
      </c>
      <c r="E9" s="158">
        <f t="shared" si="3"/>
        <v>216</v>
      </c>
      <c r="F9" s="159">
        <f>'Consid 12d (2)'!B17</f>
        <v>1.000588756573964</v>
      </c>
      <c r="G9" s="160">
        <f t="shared" si="1"/>
        <v>1.0011426951591378</v>
      </c>
    </row>
    <row r="10" spans="1:7" ht="12.75">
      <c r="A10" s="158">
        <f t="shared" si="2"/>
        <v>144</v>
      </c>
      <c r="B10" s="159">
        <f>'Consid 12d (2)'!B11</f>
        <v>1.0139058317992284</v>
      </c>
      <c r="C10" s="160">
        <f t="shared" si="0"/>
        <v>1.0340363282310259</v>
      </c>
      <c r="E10" s="158">
        <f t="shared" si="3"/>
        <v>228</v>
      </c>
      <c r="F10" s="159">
        <f>'Consid 12d (2)'!B18</f>
        <v>1.0003479250523</v>
      </c>
      <c r="G10" s="160">
        <f t="shared" si="1"/>
        <v>1.0005536126420913</v>
      </c>
    </row>
    <row r="11" spans="1:7" ht="12.75">
      <c r="A11" s="161">
        <f t="shared" si="2"/>
        <v>156</v>
      </c>
      <c r="B11" s="162">
        <f>'Consid 12d (2)'!B12</f>
        <v>1.008195406129114</v>
      </c>
      <c r="C11" s="163">
        <f>B11*G5</f>
        <v>1.0198544044234117</v>
      </c>
      <c r="E11" s="161">
        <f t="shared" si="3"/>
        <v>240</v>
      </c>
      <c r="F11" s="162">
        <f>'Consid 12d (2)'!B19</f>
        <v>1.0002056160508161</v>
      </c>
      <c r="G11" s="163">
        <f t="shared" si="1"/>
        <v>1.0002056160508161</v>
      </c>
    </row>
    <row r="12" spans="5:7" ht="12.75">
      <c r="E12" s="192">
        <f t="shared" si="3"/>
        <v>252</v>
      </c>
      <c r="F12" s="193">
        <v>1</v>
      </c>
      <c r="G12" s="194">
        <v>1</v>
      </c>
    </row>
    <row r="20" spans="1:3" ht="12.75">
      <c r="A20" s="150"/>
      <c r="B20" s="150"/>
      <c r="C20" s="150"/>
    </row>
    <row r="21" spans="1:9" ht="12.75">
      <c r="A21" s="150"/>
      <c r="B21" s="150"/>
      <c r="C21" s="150"/>
      <c r="H21" s="9"/>
      <c r="I21" s="9"/>
    </row>
    <row r="22" ht="12.75">
      <c r="A22" s="150"/>
    </row>
    <row r="23" ht="12.75">
      <c r="A23" s="150"/>
    </row>
    <row r="24" spans="1:7" ht="12.75">
      <c r="A24" s="150"/>
      <c r="G24" s="9"/>
    </row>
    <row r="25" ht="12.75">
      <c r="A25" s="150"/>
    </row>
    <row r="26" ht="12.75">
      <c r="A26" s="150"/>
    </row>
    <row r="27" ht="12.75">
      <c r="A27" s="150"/>
    </row>
    <row r="28" ht="12.75">
      <c r="A28" s="150"/>
    </row>
    <row r="29" ht="12.75">
      <c r="A29" s="150"/>
    </row>
    <row r="30" ht="12.75">
      <c r="A30" s="150"/>
    </row>
    <row r="31" ht="12.75">
      <c r="A31" s="150"/>
    </row>
    <row r="32" ht="12.75">
      <c r="A32" s="150"/>
    </row>
    <row r="33" ht="12.75">
      <c r="A33" s="150"/>
    </row>
    <row r="34" ht="12.75">
      <c r="A34" s="150"/>
    </row>
    <row r="35" ht="12.75">
      <c r="A35" s="150"/>
    </row>
    <row r="36" ht="12.75">
      <c r="A36" s="150"/>
    </row>
    <row r="37" ht="12.75">
      <c r="A37" s="150"/>
    </row>
    <row r="38" ht="12.75">
      <c r="A38" s="150"/>
    </row>
    <row r="39" ht="12.75">
      <c r="A39" s="150"/>
    </row>
    <row r="40" ht="12.75">
      <c r="A40" s="150"/>
    </row>
    <row r="41" ht="12.75">
      <c r="A41" s="150"/>
    </row>
    <row r="42" ht="12.75">
      <c r="A42" s="150"/>
    </row>
    <row r="43" ht="12.75">
      <c r="A43" s="150"/>
    </row>
    <row r="44" ht="12.75">
      <c r="A44" s="150"/>
    </row>
    <row r="45" ht="12.75">
      <c r="A45" s="150"/>
    </row>
    <row r="46" ht="12.75">
      <c r="A46" s="150"/>
    </row>
    <row r="47" ht="12.75">
      <c r="A47" s="150"/>
    </row>
    <row r="48" ht="12.75">
      <c r="A48" s="150"/>
    </row>
    <row r="49" ht="12.75">
      <c r="A49" s="150"/>
    </row>
    <row r="50" ht="12.75">
      <c r="A50" s="150"/>
    </row>
    <row r="51" ht="12.75">
      <c r="A51" s="150"/>
    </row>
    <row r="52" ht="12.75">
      <c r="A52" s="150"/>
    </row>
    <row r="53" ht="12.75">
      <c r="A53" s="150"/>
    </row>
    <row r="54" ht="12.75">
      <c r="A54" s="150"/>
    </row>
    <row r="55" ht="12.75">
      <c r="A55" s="150"/>
    </row>
    <row r="56" ht="12.75">
      <c r="A56" s="150"/>
    </row>
    <row r="57" ht="12.75">
      <c r="A57" s="150"/>
    </row>
    <row r="58" ht="12.75">
      <c r="A58" s="150"/>
    </row>
    <row r="59" ht="12.75">
      <c r="A59" s="150"/>
    </row>
    <row r="60" ht="12.75">
      <c r="A60" s="150"/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12.140625" style="2" customWidth="1"/>
    <col min="3" max="3" width="12.28125" style="2" customWidth="1"/>
    <col min="4" max="4" width="13.28125" style="2" bestFit="1" customWidth="1"/>
    <col min="5" max="5" width="8.421875" style="2" customWidth="1"/>
    <col min="6" max="6" width="10.8515625" style="2" customWidth="1"/>
    <col min="7" max="16384" width="9.140625" style="2" customWidth="1"/>
  </cols>
  <sheetData>
    <row r="1" spans="1:6" ht="20.25">
      <c r="A1" s="132" t="s">
        <v>175</v>
      </c>
      <c r="B1" s="38"/>
      <c r="C1" s="38"/>
      <c r="D1" s="84"/>
      <c r="E1" s="84"/>
      <c r="F1" s="84"/>
    </row>
    <row r="2" spans="1:4" ht="12.75">
      <c r="A2" s="38"/>
      <c r="B2" s="38"/>
      <c r="C2" s="38"/>
      <c r="D2" s="84"/>
    </row>
    <row r="3" ht="12.75">
      <c r="A3" s="2" t="s">
        <v>176</v>
      </c>
    </row>
    <row r="5" spans="1:6" ht="12.75">
      <c r="A5" s="2" t="s">
        <v>177</v>
      </c>
      <c r="B5" s="150" t="s">
        <v>178</v>
      </c>
      <c r="C5" s="150" t="s">
        <v>179</v>
      </c>
      <c r="D5" s="150" t="s">
        <v>180</v>
      </c>
      <c r="E5" s="84" t="s">
        <v>181</v>
      </c>
      <c r="F5" s="84"/>
    </row>
    <row r="6" spans="2:6" ht="12.75">
      <c r="B6" s="167" t="s">
        <v>8</v>
      </c>
      <c r="C6" s="167" t="s">
        <v>9</v>
      </c>
      <c r="D6" s="167" t="s">
        <v>185</v>
      </c>
      <c r="E6" s="176" t="s">
        <v>11</v>
      </c>
      <c r="F6" s="176"/>
    </row>
    <row r="7" spans="1:5" ht="12.75">
      <c r="A7" s="164" t="s">
        <v>217</v>
      </c>
      <c r="B7" s="151">
        <v>1.21</v>
      </c>
      <c r="C7" s="151">
        <f>LN(B7)</f>
        <v>0.1906203596086497</v>
      </c>
      <c r="D7" s="151"/>
      <c r="E7" s="150"/>
    </row>
    <row r="8" spans="1:5" ht="12.75">
      <c r="A8" s="164" t="s">
        <v>147</v>
      </c>
      <c r="B8" s="151">
        <v>1.12</v>
      </c>
      <c r="C8" s="151">
        <f>LN(B8)</f>
        <v>0.11332868530700327</v>
      </c>
      <c r="D8" s="151">
        <f>C8/C7</f>
        <v>0.5945256085953832</v>
      </c>
      <c r="E8" s="150"/>
    </row>
    <row r="9" spans="1:5" ht="12.75">
      <c r="A9" s="164" t="s">
        <v>148</v>
      </c>
      <c r="B9" s="151">
        <v>1.07</v>
      </c>
      <c r="C9" s="151">
        <f>LN(B9)</f>
        <v>0.06765864847381486</v>
      </c>
      <c r="D9" s="151">
        <f>C9/C8</f>
        <v>0.5970125594462695</v>
      </c>
      <c r="E9" s="150"/>
    </row>
    <row r="10" spans="1:5" ht="12.75">
      <c r="A10" s="164" t="s">
        <v>149</v>
      </c>
      <c r="B10" s="151">
        <v>1.04</v>
      </c>
      <c r="C10" s="151">
        <f>LN(B10)</f>
        <v>0.03922071315328133</v>
      </c>
      <c r="D10" s="151">
        <f>C10/C9</f>
        <v>0.5796851405989947</v>
      </c>
      <c r="E10" s="150"/>
    </row>
    <row r="11" spans="1:4" ht="12.75">
      <c r="A11" s="164" t="s">
        <v>184</v>
      </c>
      <c r="B11" s="150"/>
      <c r="C11" s="151"/>
      <c r="D11" s="151">
        <v>0.6</v>
      </c>
    </row>
    <row r="12" spans="1:4" ht="12.75">
      <c r="A12" s="164"/>
      <c r="B12" s="150"/>
      <c r="C12" s="151"/>
      <c r="D12" s="151"/>
    </row>
    <row r="13" spans="1:6" ht="14.25">
      <c r="A13" s="164" t="s">
        <v>220</v>
      </c>
      <c r="B13" s="150"/>
      <c r="C13" s="151"/>
      <c r="D13" s="151"/>
      <c r="E13" s="168">
        <f>B10^$D$11</f>
        <v>1.023811500257058</v>
      </c>
      <c r="F13" s="166" t="s">
        <v>186</v>
      </c>
    </row>
    <row r="14" spans="1:6" ht="14.25">
      <c r="A14" s="164" t="s">
        <v>182</v>
      </c>
      <c r="B14" s="150"/>
      <c r="C14" s="151"/>
      <c r="D14" s="151"/>
      <c r="E14" s="168">
        <f>E13^$D$11</f>
        <v>1.0142196070653853</v>
      </c>
      <c r="F14" s="166" t="s">
        <v>187</v>
      </c>
    </row>
    <row r="15" spans="1:6" ht="14.25">
      <c r="A15" s="164" t="s">
        <v>183</v>
      </c>
      <c r="B15" s="150"/>
      <c r="C15" s="151"/>
      <c r="D15" s="151"/>
      <c r="E15" s="168">
        <f>E14^$D$11</f>
        <v>1.0085076602209178</v>
      </c>
      <c r="F15" s="166" t="s">
        <v>188</v>
      </c>
    </row>
    <row r="16" spans="2:6" ht="12.75">
      <c r="B16" s="150"/>
      <c r="C16" s="151"/>
      <c r="D16" s="151"/>
      <c r="F16" s="9"/>
    </row>
    <row r="17" spans="1:6" ht="14.25">
      <c r="A17" s="177" t="s">
        <v>221</v>
      </c>
      <c r="B17" s="178"/>
      <c r="C17" s="178"/>
      <c r="D17" s="178"/>
      <c r="E17" s="179">
        <f>B10^1.5</f>
        <v>1.0605960588272993</v>
      </c>
      <c r="F17" s="180" t="s">
        <v>193</v>
      </c>
    </row>
    <row r="18" spans="1:6" ht="12.75">
      <c r="A18" s="169"/>
      <c r="B18" s="170" t="s">
        <v>189</v>
      </c>
      <c r="C18" s="1"/>
      <c r="D18" s="1"/>
      <c r="E18" s="1"/>
      <c r="F18" s="171"/>
    </row>
    <row r="19" spans="1:6" ht="14.25">
      <c r="A19" s="169"/>
      <c r="B19" s="170" t="s">
        <v>190</v>
      </c>
      <c r="C19" s="1"/>
      <c r="D19" s="1"/>
      <c r="E19" s="1"/>
      <c r="F19" s="171"/>
    </row>
    <row r="20" spans="1:6" ht="14.25">
      <c r="A20" s="169"/>
      <c r="B20" s="170" t="s">
        <v>191</v>
      </c>
      <c r="C20" s="1"/>
      <c r="D20" s="1"/>
      <c r="E20" s="1"/>
      <c r="F20" s="171"/>
    </row>
    <row r="21" spans="1:6" ht="14.25">
      <c r="A21" s="172"/>
      <c r="B21" s="173" t="s">
        <v>192</v>
      </c>
      <c r="C21" s="174"/>
      <c r="D21" s="174"/>
      <c r="E21" s="174"/>
      <c r="F21" s="175"/>
    </row>
    <row r="22" ht="12.75">
      <c r="A22" s="150"/>
    </row>
    <row r="23" ht="12.75">
      <c r="A23" s="150"/>
    </row>
    <row r="24" ht="12.75">
      <c r="A24" s="150"/>
    </row>
    <row r="25" ht="12.75">
      <c r="A25" s="150"/>
    </row>
    <row r="26" ht="12.75">
      <c r="A26" s="150"/>
    </row>
    <row r="27" ht="12.75">
      <c r="A27" s="150"/>
    </row>
    <row r="28" ht="12.75">
      <c r="A28" s="150"/>
    </row>
    <row r="29" ht="12.75">
      <c r="A29" s="150"/>
    </row>
    <row r="30" ht="12.75">
      <c r="A30" s="150"/>
    </row>
    <row r="31" ht="12.75">
      <c r="A31" s="150"/>
    </row>
    <row r="32" ht="12.75">
      <c r="A32" s="150"/>
    </row>
    <row r="33" ht="12.75">
      <c r="A33" s="150"/>
    </row>
    <row r="34" ht="12.75">
      <c r="A34" s="150"/>
    </row>
    <row r="35" ht="12.75">
      <c r="A35" s="150"/>
    </row>
    <row r="36" ht="12.75">
      <c r="A36" s="150"/>
    </row>
    <row r="37" ht="12.75">
      <c r="A37" s="150"/>
    </row>
    <row r="38" ht="12.75">
      <c r="A38" s="150"/>
    </row>
    <row r="39" ht="12.75">
      <c r="A39" s="150"/>
    </row>
    <row r="40" ht="12.75">
      <c r="A40" s="150"/>
    </row>
    <row r="41" ht="12.75">
      <c r="A41" s="150"/>
    </row>
    <row r="42" ht="12.75">
      <c r="A42" s="150"/>
    </row>
    <row r="43" ht="12.75">
      <c r="A43" s="150"/>
    </row>
    <row r="44" ht="12.75">
      <c r="A44" s="150"/>
    </row>
    <row r="45" ht="12.75">
      <c r="A45" s="150"/>
    </row>
    <row r="46" ht="12.75">
      <c r="A46" s="150"/>
    </row>
    <row r="47" ht="12.75">
      <c r="A47" s="150"/>
    </row>
    <row r="48" ht="12.75">
      <c r="A48" s="150"/>
    </row>
    <row r="49" ht="12.75">
      <c r="A49" s="150"/>
    </row>
    <row r="50" ht="12.75">
      <c r="A50" s="150"/>
    </row>
    <row r="51" ht="12.75">
      <c r="A51" s="150"/>
    </row>
    <row r="52" ht="12.75">
      <c r="A52" s="150"/>
    </row>
    <row r="53" ht="12.75">
      <c r="A53" s="150"/>
    </row>
    <row r="54" ht="12.75">
      <c r="A54" s="150"/>
    </row>
    <row r="55" ht="12.75">
      <c r="A55" s="15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D7"/>
    </sheetView>
  </sheetViews>
  <sheetFormatPr defaultColWidth="9.140625" defaultRowHeight="12.75"/>
  <cols>
    <col min="1" max="1" width="10.28125" style="2" customWidth="1"/>
    <col min="2" max="2" width="11.7109375" style="2" bestFit="1" customWidth="1"/>
    <col min="3" max="3" width="14.8515625" style="2" bestFit="1" customWidth="1"/>
    <col min="4" max="4" width="10.28125" style="2" bestFit="1" customWidth="1"/>
    <col min="5" max="16384" width="9.140625" style="2" customWidth="1"/>
  </cols>
  <sheetData>
    <row r="1" spans="1:6" ht="12.75">
      <c r="A1" s="9" t="s">
        <v>16</v>
      </c>
      <c r="B1" s="9"/>
      <c r="C1" s="9"/>
      <c r="D1" s="9"/>
      <c r="E1" s="3"/>
      <c r="F1" s="4"/>
    </row>
    <row r="2" spans="1:6" ht="12.75">
      <c r="A2" s="9"/>
      <c r="B2" s="9"/>
      <c r="C2" s="9"/>
      <c r="D2" s="9"/>
      <c r="E2" s="3"/>
      <c r="F2" s="4"/>
    </row>
    <row r="3" spans="1:6" ht="12.75">
      <c r="A3" s="13"/>
      <c r="B3" s="13" t="s">
        <v>20</v>
      </c>
      <c r="C3" s="13" t="s">
        <v>23</v>
      </c>
      <c r="D3" s="13"/>
      <c r="E3" s="3"/>
      <c r="F3" s="4"/>
    </row>
    <row r="4" spans="1:6" ht="12.75">
      <c r="A4" s="13"/>
      <c r="B4" s="13" t="s">
        <v>21</v>
      </c>
      <c r="C4" s="13" t="s">
        <v>24</v>
      </c>
      <c r="D4" s="13" t="s">
        <v>26</v>
      </c>
      <c r="E4" s="3"/>
      <c r="F4" s="4"/>
    </row>
    <row r="5" spans="1:6" ht="12.75">
      <c r="A5" s="14" t="s">
        <v>17</v>
      </c>
      <c r="B5" s="14" t="s">
        <v>22</v>
      </c>
      <c r="C5" s="14" t="s">
        <v>25</v>
      </c>
      <c r="D5" s="14" t="s">
        <v>27</v>
      </c>
      <c r="E5" s="3"/>
      <c r="F5" s="4"/>
    </row>
    <row r="6" spans="1:6" ht="12.75">
      <c r="A6" s="10" t="s">
        <v>18</v>
      </c>
      <c r="B6" s="11">
        <v>5000</v>
      </c>
      <c r="C6" s="11">
        <v>10000</v>
      </c>
      <c r="D6" s="11">
        <v>10000</v>
      </c>
      <c r="E6" s="3"/>
      <c r="F6" s="4"/>
    </row>
    <row r="7" spans="1:6" ht="12.75">
      <c r="A7" s="10" t="s">
        <v>19</v>
      </c>
      <c r="B7" s="12">
        <v>10000</v>
      </c>
      <c r="C7" s="12">
        <v>20000</v>
      </c>
      <c r="D7" s="12">
        <v>250000</v>
      </c>
      <c r="E7" s="1"/>
      <c r="F7" s="1"/>
    </row>
    <row r="17" spans="1:6" ht="12.75">
      <c r="A17" s="1"/>
      <c r="B17" s="1"/>
      <c r="C17" s="1"/>
      <c r="D17" s="1"/>
      <c r="E17" s="1"/>
      <c r="F17" s="1"/>
    </row>
    <row r="18" spans="2:6" ht="12.75">
      <c r="B18" s="5"/>
      <c r="C18" s="5"/>
      <c r="D18" s="5"/>
      <c r="E18" s="5"/>
      <c r="F18" s="5"/>
    </row>
    <row r="19" ht="12.75">
      <c r="F1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140625" defaultRowHeight="12.75"/>
  <cols>
    <col min="3" max="3" width="3.421875" style="0" customWidth="1"/>
  </cols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2"/>
  <sheetViews>
    <sheetView showGridLines="0" workbookViewId="0" topLeftCell="A11">
      <selection activeCell="E29" sqref="E29"/>
    </sheetView>
  </sheetViews>
  <sheetFormatPr defaultColWidth="9.140625" defaultRowHeight="12.75"/>
  <cols>
    <col min="1" max="1" width="8.421875" style="2" customWidth="1"/>
    <col min="2" max="2" width="7.57421875" style="2" customWidth="1"/>
    <col min="3" max="3" width="11.00390625" style="2" customWidth="1"/>
    <col min="4" max="4" width="11.140625" style="2" customWidth="1"/>
    <col min="5" max="16384" width="9.140625" style="2" customWidth="1"/>
  </cols>
  <sheetData>
    <row r="1" spans="1:5" ht="20.25">
      <c r="A1" s="195" t="s">
        <v>153</v>
      </c>
      <c r="B1" s="196"/>
      <c r="C1" s="196"/>
      <c r="D1" s="196"/>
      <c r="E1" s="196"/>
    </row>
    <row r="2" spans="1:5" ht="12.75">
      <c r="A2" s="196"/>
      <c r="B2" s="196"/>
      <c r="C2" s="196"/>
      <c r="D2" s="196"/>
      <c r="E2" s="197"/>
    </row>
    <row r="3" spans="1:5" ht="12.75">
      <c r="A3" s="198" t="s">
        <v>154</v>
      </c>
      <c r="B3" s="200"/>
      <c r="C3" s="198" t="s">
        <v>160</v>
      </c>
      <c r="D3" s="210"/>
      <c r="E3" s="200"/>
    </row>
    <row r="4" spans="1:5" ht="12.75">
      <c r="A4" s="211" t="s">
        <v>155</v>
      </c>
      <c r="B4" s="212" t="s">
        <v>150</v>
      </c>
      <c r="C4" s="213" t="s">
        <v>156</v>
      </c>
      <c r="D4" s="214" t="s">
        <v>157</v>
      </c>
      <c r="E4" s="212" t="s">
        <v>158</v>
      </c>
    </row>
    <row r="5" spans="1:5" ht="12.75">
      <c r="A5" s="215">
        <v>84</v>
      </c>
      <c r="B5" s="216">
        <v>1.21</v>
      </c>
      <c r="C5" s="217">
        <f>LN(A5)</f>
        <v>4.430816798843313</v>
      </c>
      <c r="D5" s="218">
        <f>LN(B5-1)</f>
        <v>-1.5606477482646686</v>
      </c>
      <c r="E5" s="219">
        <f>SLOPE(D5:D8,C5:C8)</f>
        <v>-4.628938574858095</v>
      </c>
    </row>
    <row r="6" spans="1:5" ht="12.75">
      <c r="A6" s="215">
        <v>96</v>
      </c>
      <c r="B6" s="216">
        <v>1.12</v>
      </c>
      <c r="C6" s="217">
        <f>LN(A6)</f>
        <v>4.564348191467836</v>
      </c>
      <c r="D6" s="218">
        <f>LN(B6-1)</f>
        <v>-2.12026353620009</v>
      </c>
      <c r="E6" s="219"/>
    </row>
    <row r="7" spans="1:5" ht="12.75">
      <c r="A7" s="215">
        <v>108</v>
      </c>
      <c r="B7" s="216">
        <v>1.07</v>
      </c>
      <c r="C7" s="217">
        <f>LN(A7)</f>
        <v>4.68213122712422</v>
      </c>
      <c r="D7" s="218">
        <f>LN(B7-1)</f>
        <v>-2.659260036932777</v>
      </c>
      <c r="E7" s="220" t="s">
        <v>159</v>
      </c>
    </row>
    <row r="8" spans="1:5" ht="12.75">
      <c r="A8" s="221">
        <v>120</v>
      </c>
      <c r="B8" s="222">
        <v>1.04</v>
      </c>
      <c r="C8" s="223">
        <f>LN(A8)</f>
        <v>4.787491742782046</v>
      </c>
      <c r="D8" s="224">
        <f>LN(B8-1)</f>
        <v>-3.2188758248681997</v>
      </c>
      <c r="E8" s="225">
        <f>INTERCEPT(D5:D8,C5:C8)</f>
        <v>18.978330529839994</v>
      </c>
    </row>
    <row r="9" spans="1:5" ht="12.75">
      <c r="A9" s="226"/>
      <c r="B9" s="226"/>
      <c r="C9" s="218"/>
      <c r="D9" s="218"/>
      <c r="E9" s="227"/>
    </row>
    <row r="10" spans="1:5" ht="12.75">
      <c r="A10" s="226"/>
      <c r="B10" s="226"/>
      <c r="C10" s="218"/>
      <c r="D10" s="218"/>
      <c r="E10" s="227"/>
    </row>
    <row r="11" spans="1:5" ht="12.75">
      <c r="A11" s="228" t="s">
        <v>164</v>
      </c>
      <c r="B11" s="197"/>
      <c r="C11" s="218"/>
      <c r="D11" s="218"/>
      <c r="E11" s="227" t="s">
        <v>226</v>
      </c>
    </row>
    <row r="12" spans="1:5" ht="12.75">
      <c r="A12" s="228" t="s">
        <v>165</v>
      </c>
      <c r="B12" s="197"/>
      <c r="C12" s="218"/>
      <c r="D12" s="218"/>
      <c r="E12" s="227">
        <f>LN('Consid 12e'!A5)</f>
        <v>4.430816798843313</v>
      </c>
    </row>
    <row r="13" spans="1:5" ht="12.75">
      <c r="A13" s="228" t="s">
        <v>172</v>
      </c>
      <c r="B13" s="197"/>
      <c r="C13" s="218"/>
      <c r="D13" s="218"/>
      <c r="E13" s="227"/>
    </row>
    <row r="14" spans="1:5" ht="12.75">
      <c r="A14" s="228" t="s">
        <v>166</v>
      </c>
      <c r="B14" s="197"/>
      <c r="C14" s="218"/>
      <c r="D14" s="218"/>
      <c r="E14" s="227">
        <f>E12*E5</f>
        <v>-20.509978798295073</v>
      </c>
    </row>
    <row r="15" spans="1:5" ht="12.75">
      <c r="A15" s="228" t="s">
        <v>171</v>
      </c>
      <c r="B15" s="197"/>
      <c r="C15" s="218"/>
      <c r="D15" s="218"/>
      <c r="E15" s="227"/>
    </row>
    <row r="16" spans="1:5" ht="12.75">
      <c r="A16" s="228" t="s">
        <v>167</v>
      </c>
      <c r="B16" s="197"/>
      <c r="C16" s="218"/>
      <c r="D16" s="218"/>
      <c r="E16" s="227">
        <f>E14+E8</f>
        <v>-1.5316482684550792</v>
      </c>
    </row>
    <row r="17" spans="1:5" ht="12.75">
      <c r="A17" s="228" t="s">
        <v>173</v>
      </c>
      <c r="B17" s="197"/>
      <c r="C17" s="218"/>
      <c r="D17" s="218"/>
      <c r="E17" s="227"/>
    </row>
    <row r="18" spans="1:5" ht="12.75">
      <c r="A18" s="228" t="s">
        <v>170</v>
      </c>
      <c r="B18" s="197"/>
      <c r="C18" s="229"/>
      <c r="D18" s="197"/>
      <c r="E18" s="230">
        <f>EXP(E16)</f>
        <v>0.21617905238547816</v>
      </c>
    </row>
    <row r="19" spans="1:5" ht="12.75">
      <c r="A19" s="228" t="s">
        <v>169</v>
      </c>
      <c r="B19" s="197"/>
      <c r="C19" s="229"/>
      <c r="D19" s="197"/>
      <c r="E19" s="230"/>
    </row>
    <row r="20" spans="1:5" ht="12.75">
      <c r="A20" s="228" t="s">
        <v>168</v>
      </c>
      <c r="B20" s="197"/>
      <c r="C20" s="229"/>
      <c r="D20" s="197"/>
      <c r="E20" s="230">
        <f>1+E18</f>
        <v>1.216179052385478</v>
      </c>
    </row>
    <row r="21" spans="1:5" ht="12.75">
      <c r="A21" s="228" t="s">
        <v>174</v>
      </c>
      <c r="B21" s="229"/>
      <c r="C21" s="229"/>
      <c r="D21" s="197"/>
      <c r="E21" s="197"/>
    </row>
    <row r="22" spans="1:3" ht="12.75">
      <c r="A22" s="165"/>
      <c r="B22" s="81"/>
      <c r="C22" s="81"/>
    </row>
    <row r="23" ht="12.75">
      <c r="A23" s="2" t="s">
        <v>222</v>
      </c>
    </row>
    <row r="25" spans="4:9" ht="12.75">
      <c r="D25" s="9"/>
      <c r="E25" s="9"/>
      <c r="F25" s="9"/>
      <c r="G25" s="9"/>
      <c r="H25" s="9"/>
      <c r="I25" s="9"/>
    </row>
    <row r="44" spans="1:3" ht="12.75">
      <c r="A44" s="150"/>
      <c r="B44" s="150"/>
      <c r="C44" s="150"/>
    </row>
    <row r="45" spans="1:3" ht="12.75">
      <c r="A45" s="150"/>
      <c r="B45" s="150"/>
      <c r="C45" s="150"/>
    </row>
    <row r="46" spans="1:3" ht="12.75">
      <c r="A46" s="150"/>
      <c r="B46" s="150"/>
      <c r="C46" s="150"/>
    </row>
    <row r="47" spans="1:3" ht="12.75">
      <c r="A47" s="150"/>
      <c r="B47" s="150"/>
      <c r="C47" s="150"/>
    </row>
    <row r="48" spans="1:3" ht="12.75">
      <c r="A48" s="150"/>
      <c r="B48" s="150"/>
      <c r="C48" s="150"/>
    </row>
    <row r="49" spans="1:3" ht="12.75">
      <c r="A49" s="150"/>
      <c r="B49" s="150"/>
      <c r="C49" s="150"/>
    </row>
    <row r="50" spans="1:3" ht="12.75">
      <c r="A50" s="150"/>
      <c r="B50" s="150"/>
      <c r="C50" s="150"/>
    </row>
    <row r="51" spans="1:3" ht="12.75">
      <c r="A51" s="150"/>
      <c r="B51" s="150"/>
      <c r="C51" s="150"/>
    </row>
    <row r="52" spans="1:3" ht="12.75">
      <c r="A52" s="150"/>
      <c r="B52" s="150"/>
      <c r="C52" s="150"/>
    </row>
    <row r="53" spans="1:3" ht="12.75">
      <c r="A53" s="150"/>
      <c r="B53" s="150"/>
      <c r="C53" s="150"/>
    </row>
    <row r="54" spans="1:3" ht="12.75">
      <c r="A54" s="150"/>
      <c r="B54" s="150"/>
      <c r="C54" s="150"/>
    </row>
    <row r="55" spans="1:3" ht="12.75">
      <c r="A55" s="150"/>
      <c r="B55" s="150"/>
      <c r="C55" s="150"/>
    </row>
    <row r="56" spans="1:3" ht="12.75">
      <c r="A56" s="150"/>
      <c r="B56" s="150"/>
      <c r="C56" s="150"/>
    </row>
    <row r="57" spans="1:3" ht="12.75">
      <c r="A57" s="150"/>
      <c r="B57" s="150"/>
      <c r="C57" s="150"/>
    </row>
    <row r="58" spans="1:3" ht="12.75">
      <c r="A58" s="150"/>
      <c r="B58" s="150"/>
      <c r="C58" s="150"/>
    </row>
    <row r="59" spans="1:3" ht="12.75">
      <c r="A59" s="150"/>
      <c r="B59" s="150"/>
      <c r="C59" s="150"/>
    </row>
    <row r="60" spans="1:3" ht="12.75">
      <c r="A60" s="150"/>
      <c r="B60" s="150"/>
      <c r="C60" s="150"/>
    </row>
    <row r="61" spans="1:3" ht="12.75">
      <c r="A61" s="150"/>
      <c r="B61" s="150"/>
      <c r="C61" s="150"/>
    </row>
    <row r="62" spans="1:3" ht="12.75">
      <c r="A62" s="150"/>
      <c r="B62" s="150"/>
      <c r="C62" s="150"/>
    </row>
    <row r="63" spans="1:3" ht="12.75">
      <c r="A63" s="150"/>
      <c r="B63" s="150"/>
      <c r="C63" s="150"/>
    </row>
    <row r="64" spans="1:3" ht="12.75">
      <c r="A64" s="150"/>
      <c r="B64" s="150"/>
      <c r="C64" s="150"/>
    </row>
    <row r="65" spans="1:3" ht="12.75">
      <c r="A65" s="150"/>
      <c r="B65" s="150"/>
      <c r="C65" s="150"/>
    </row>
    <row r="66" spans="1:3" ht="12.75">
      <c r="A66" s="150"/>
      <c r="B66" s="150"/>
      <c r="C66" s="150"/>
    </row>
    <row r="67" spans="1:3" ht="12.75">
      <c r="A67" s="150"/>
      <c r="B67" s="150"/>
      <c r="C67" s="150"/>
    </row>
    <row r="68" spans="1:3" ht="12.75">
      <c r="A68" s="150"/>
      <c r="B68" s="150"/>
      <c r="C68" s="150"/>
    </row>
    <row r="69" spans="1:3" ht="12.75">
      <c r="A69" s="150"/>
      <c r="B69" s="150"/>
      <c r="C69" s="150"/>
    </row>
    <row r="70" spans="1:3" ht="12.75">
      <c r="A70" s="150"/>
      <c r="B70" s="150"/>
      <c r="C70" s="150"/>
    </row>
    <row r="71" spans="1:3" ht="12.75">
      <c r="A71" s="150"/>
      <c r="B71" s="150"/>
      <c r="C71" s="150"/>
    </row>
    <row r="72" spans="1:3" ht="12.75">
      <c r="A72" s="150"/>
      <c r="B72" s="150"/>
      <c r="C72" s="150"/>
    </row>
    <row r="73" spans="1:3" ht="12.75">
      <c r="A73" s="150"/>
      <c r="B73" s="150"/>
      <c r="C73" s="150"/>
    </row>
    <row r="74" spans="1:3" ht="12.75">
      <c r="A74" s="150"/>
      <c r="B74" s="150"/>
      <c r="C74" s="150"/>
    </row>
    <row r="75" spans="1:3" ht="12.75">
      <c r="A75" s="150"/>
      <c r="B75" s="150"/>
      <c r="C75" s="150"/>
    </row>
    <row r="76" spans="1:3" ht="12.75">
      <c r="A76" s="150"/>
      <c r="B76" s="150"/>
      <c r="C76" s="150"/>
    </row>
    <row r="77" spans="1:3" ht="12.75">
      <c r="A77" s="150"/>
      <c r="B77" s="150"/>
      <c r="C77" s="150"/>
    </row>
    <row r="78" spans="1:3" ht="12.75">
      <c r="A78" s="150"/>
      <c r="B78" s="150"/>
      <c r="C78" s="150"/>
    </row>
    <row r="79" spans="1:3" ht="12.75">
      <c r="A79" s="150"/>
      <c r="B79" s="150"/>
      <c r="C79" s="150"/>
    </row>
    <row r="80" spans="1:3" ht="12.75">
      <c r="A80" s="150"/>
      <c r="B80" s="150"/>
      <c r="C80" s="150"/>
    </row>
    <row r="81" spans="1:3" ht="12.75">
      <c r="A81" s="150"/>
      <c r="B81" s="150"/>
      <c r="C81" s="150"/>
    </row>
    <row r="82" spans="1:3" ht="12.75">
      <c r="A82" s="150"/>
      <c r="B82" s="150"/>
      <c r="C82" s="150"/>
    </row>
    <row r="83" spans="1:3" ht="12.75">
      <c r="A83" s="150"/>
      <c r="B83" s="150"/>
      <c r="C83" s="150"/>
    </row>
    <row r="84" ht="12.75">
      <c r="A84" s="150"/>
    </row>
    <row r="85" ht="12.75">
      <c r="A85" s="150"/>
    </row>
    <row r="86" ht="12.75">
      <c r="A86" s="150"/>
    </row>
    <row r="87" ht="12.75">
      <c r="A87" s="150"/>
    </row>
    <row r="88" ht="12.75">
      <c r="A88" s="150"/>
    </row>
    <row r="89" ht="12.75">
      <c r="A89" s="150"/>
    </row>
    <row r="90" ht="12.75">
      <c r="A90" s="150"/>
    </row>
    <row r="91" ht="12.75">
      <c r="A91" s="150"/>
    </row>
    <row r="92" ht="12.75">
      <c r="A92" s="150"/>
    </row>
    <row r="93" ht="12.75">
      <c r="A93" s="150"/>
    </row>
    <row r="94" ht="12.75">
      <c r="A94" s="150"/>
    </row>
    <row r="95" ht="12.75">
      <c r="A95" s="150"/>
    </row>
    <row r="96" ht="12.75">
      <c r="A96" s="150"/>
    </row>
    <row r="97" ht="12.75">
      <c r="A97" s="150"/>
    </row>
    <row r="98" ht="12.75">
      <c r="A98" s="150"/>
    </row>
    <row r="99" ht="12.75">
      <c r="A99" s="150"/>
    </row>
    <row r="100" ht="12.75">
      <c r="A100" s="150"/>
    </row>
    <row r="101" ht="12.75">
      <c r="A101" s="150"/>
    </row>
    <row r="102" ht="12.75">
      <c r="A102" s="150"/>
    </row>
    <row r="103" ht="12.75">
      <c r="A103" s="150"/>
    </row>
    <row r="104" ht="12.75">
      <c r="A104" s="150"/>
    </row>
    <row r="105" ht="12.75">
      <c r="A105" s="150"/>
    </row>
    <row r="106" ht="12.75">
      <c r="A106" s="150"/>
    </row>
    <row r="107" ht="12.75">
      <c r="A107" s="150"/>
    </row>
    <row r="108" ht="12.75">
      <c r="A108" s="150"/>
    </row>
    <row r="109" ht="12.75">
      <c r="A109" s="150"/>
    </row>
    <row r="110" ht="12.75">
      <c r="A110" s="150"/>
    </row>
    <row r="111" ht="12.75">
      <c r="A111" s="150"/>
    </row>
    <row r="112" ht="12.75">
      <c r="A112" s="150"/>
    </row>
    <row r="113" ht="12.75">
      <c r="A113" s="150"/>
    </row>
    <row r="114" ht="12.75">
      <c r="A114" s="150"/>
    </row>
    <row r="115" ht="12.75">
      <c r="A115" s="150"/>
    </row>
    <row r="116" ht="12.75">
      <c r="A116" s="150"/>
    </row>
    <row r="117" ht="12.75">
      <c r="A117" s="150"/>
    </row>
    <row r="118" ht="12.75">
      <c r="A118" s="150"/>
    </row>
    <row r="119" ht="12.75">
      <c r="A119" s="150"/>
    </row>
    <row r="120" ht="12.75">
      <c r="A120" s="150"/>
    </row>
    <row r="121" ht="12.75">
      <c r="A121" s="150"/>
    </row>
    <row r="122" ht="12.75">
      <c r="A122" s="150"/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8.421875" style="2" customWidth="1"/>
    <col min="2" max="2" width="7.57421875" style="2" customWidth="1"/>
    <col min="3" max="3" width="11.00390625" style="2" customWidth="1"/>
    <col min="4" max="4" width="4.7109375" style="2" customWidth="1"/>
    <col min="5" max="16384" width="9.140625" style="2" customWidth="1"/>
  </cols>
  <sheetData>
    <row r="1" spans="1:7" ht="20.25">
      <c r="A1" s="195" t="s">
        <v>153</v>
      </c>
      <c r="B1" s="196"/>
      <c r="C1" s="196"/>
      <c r="D1" s="196"/>
      <c r="E1" s="196"/>
      <c r="F1" s="196"/>
      <c r="G1" s="196"/>
    </row>
    <row r="2" spans="1:7" ht="12.75">
      <c r="A2" s="196"/>
      <c r="B2" s="196"/>
      <c r="C2" s="196"/>
      <c r="D2" s="196"/>
      <c r="E2" s="197"/>
      <c r="F2" s="197"/>
      <c r="G2" s="197"/>
    </row>
    <row r="3" spans="1:7" ht="12.75">
      <c r="A3" s="198" t="s">
        <v>161</v>
      </c>
      <c r="B3" s="199"/>
      <c r="C3" s="200"/>
      <c r="D3" s="197"/>
      <c r="E3" s="198" t="s">
        <v>161</v>
      </c>
      <c r="F3" s="199"/>
      <c r="G3" s="200"/>
    </row>
    <row r="4" spans="1:7" ht="12.75">
      <c r="A4" s="201" t="s">
        <v>155</v>
      </c>
      <c r="B4" s="202" t="s">
        <v>162</v>
      </c>
      <c r="C4" s="203" t="s">
        <v>163</v>
      </c>
      <c r="D4" s="197"/>
      <c r="E4" s="201" t="s">
        <v>155</v>
      </c>
      <c r="F4" s="202" t="s">
        <v>162</v>
      </c>
      <c r="G4" s="203" t="s">
        <v>163</v>
      </c>
    </row>
    <row r="5" spans="1:7" ht="12.75">
      <c r="A5" s="204">
        <v>84</v>
      </c>
      <c r="B5" s="205">
        <f>EXP(LN(A5)*'Consid 12d'!$E$5+'Consid 12d'!$E$8)+1</f>
        <v>1.216179052385478</v>
      </c>
      <c r="C5" s="206">
        <f aca="true" t="shared" si="0" ref="C5:C13">B5*C6</f>
        <v>1.6519873097184468</v>
      </c>
      <c r="D5" s="197"/>
      <c r="E5" s="204">
        <f>A14+12</f>
        <v>204</v>
      </c>
      <c r="F5" s="205">
        <f>EXP(LN(E5)*'Consid 12d'!$E$5+'Consid 12d'!$E$8)+1</f>
        <v>1.0035567066685331</v>
      </c>
      <c r="G5" s="206">
        <f aca="true" t="shared" si="1" ref="G5:G12">F5*G6</f>
        <v>1.014186274444648</v>
      </c>
    </row>
    <row r="6" spans="1:7" ht="12.75">
      <c r="A6" s="204">
        <f aca="true" t="shared" si="2" ref="A6:A14">A5+12</f>
        <v>96</v>
      </c>
      <c r="B6" s="205">
        <f>EXP(LN(A6)*'Consid 12d'!$E$5+'Consid 12d'!$E$8)+1</f>
        <v>1.1165124805267554</v>
      </c>
      <c r="C6" s="206">
        <f t="shared" si="0"/>
        <v>1.358342183643232</v>
      </c>
      <c r="D6" s="197"/>
      <c r="E6" s="204">
        <f aca="true" t="shared" si="3" ref="E6:E13">E5+12</f>
        <v>216</v>
      </c>
      <c r="F6" s="205">
        <f>EXP(LN(E6)*'Consid 12d'!$E$5+'Consid 12d'!$E$8)+1</f>
        <v>1.0027298652169325</v>
      </c>
      <c r="G6" s="206">
        <f t="shared" si="1"/>
        <v>1.0105918955107194</v>
      </c>
    </row>
    <row r="7" spans="1:7" ht="12.75">
      <c r="A7" s="204">
        <f t="shared" si="2"/>
        <v>108</v>
      </c>
      <c r="B7" s="205">
        <f>EXP(LN(A7)*'Consid 12d'!$E$5+'Consid 12d'!$E$8)+1</f>
        <v>1.06754458909918</v>
      </c>
      <c r="C7" s="206">
        <f t="shared" si="0"/>
        <v>1.2165938198938757</v>
      </c>
      <c r="D7" s="197"/>
      <c r="E7" s="204">
        <f t="shared" si="3"/>
        <v>228</v>
      </c>
      <c r="F7" s="205">
        <f>EXP(LN(E7)*'Consid 12d'!$E$5+'Consid 12d'!$E$8)+1</f>
        <v>1.0021254390455747</v>
      </c>
      <c r="G7" s="206">
        <f t="shared" si="1"/>
        <v>1.0078406264403883</v>
      </c>
    </row>
    <row r="8" spans="1:7" ht="12.75">
      <c r="A8" s="204">
        <f t="shared" si="2"/>
        <v>120</v>
      </c>
      <c r="B8" s="205">
        <f>EXP(LN(A8)*'Consid 12d'!$E$5+'Consid 12d'!$E$8)+1</f>
        <v>1.0414745756203159</v>
      </c>
      <c r="C8" s="206">
        <f t="shared" si="0"/>
        <v>1.1396187403473865</v>
      </c>
      <c r="D8" s="197"/>
      <c r="E8" s="204">
        <f t="shared" si="3"/>
        <v>240</v>
      </c>
      <c r="F8" s="205">
        <f>EXP(LN(E8)*'Consid 12d'!$E$5+'Consid 12d'!$E$8)+1</f>
        <v>1.0016762260735155</v>
      </c>
      <c r="G8" s="206">
        <f t="shared" si="1"/>
        <v>1.0057030658759214</v>
      </c>
    </row>
    <row r="9" spans="1:7" ht="12.75">
      <c r="A9" s="204">
        <f t="shared" si="2"/>
        <v>132</v>
      </c>
      <c r="B9" s="205">
        <f>EXP(LN(A9)*'Consid 12d'!$E$5+'Consid 12d'!$E$8)+1</f>
        <v>1.0266795041547636</v>
      </c>
      <c r="C9" s="206">
        <f t="shared" si="0"/>
        <v>1.0942357759128347</v>
      </c>
      <c r="D9" s="197"/>
      <c r="E9" s="204">
        <f t="shared" si="3"/>
        <v>252</v>
      </c>
      <c r="F9" s="205">
        <f>EXP(LN(E9)*'Consid 12d'!$E$5+'Consid 12d'!$E$8)+1</f>
        <v>1.001337360919149</v>
      </c>
      <c r="G9" s="206">
        <f t="shared" si="1"/>
        <v>1.0040201012039498</v>
      </c>
    </row>
    <row r="10" spans="1:7" ht="12.75">
      <c r="A10" s="204">
        <f t="shared" si="2"/>
        <v>144</v>
      </c>
      <c r="B10" s="205">
        <f>EXP(LN(A10)*'Consid 12d'!$E$5+'Consid 12d'!$E$8)+1</f>
        <v>1.0178343311601115</v>
      </c>
      <c r="C10" s="206">
        <f t="shared" si="0"/>
        <v>1.0658007406251753</v>
      </c>
      <c r="D10" s="197"/>
      <c r="E10" s="204">
        <f t="shared" si="3"/>
        <v>264</v>
      </c>
      <c r="F10" s="205">
        <f>EXP(LN(E10)*'Consid 12d'!$E$5+'Consid 12d'!$E$8)+1</f>
        <v>1.0010782721661118</v>
      </c>
      <c r="G10" s="206">
        <f t="shared" si="1"/>
        <v>1.0026791572845521</v>
      </c>
    </row>
    <row r="11" spans="1:7" ht="12.75">
      <c r="A11" s="204">
        <f t="shared" si="2"/>
        <v>156</v>
      </c>
      <c r="B11" s="205">
        <f>EXP(LN(A11)*'Consid 12d'!$E$5+'Consid 12d'!$E$8)+1</f>
        <v>1.0123124696237167</v>
      </c>
      <c r="C11" s="206">
        <f t="shared" si="0"/>
        <v>1.047125949672372</v>
      </c>
      <c r="D11" s="197"/>
      <c r="E11" s="204">
        <f t="shared" si="3"/>
        <v>276</v>
      </c>
      <c r="F11" s="205">
        <f>EXP(LN(E11)*'Consid 12d'!$E$5+'Consid 12d'!$E$8)+1</f>
        <v>1.00087774025639</v>
      </c>
      <c r="G11" s="206">
        <f t="shared" si="1"/>
        <v>1.0015991607878736</v>
      </c>
    </row>
    <row r="12" spans="1:7" ht="12.75">
      <c r="A12" s="204">
        <f t="shared" si="2"/>
        <v>168</v>
      </c>
      <c r="B12" s="205">
        <f>EXP(LN(A12)*'Consid 12d'!$E$5+'Consid 12d'!$E$8)+1</f>
        <v>1.0087370385045946</v>
      </c>
      <c r="C12" s="206">
        <f t="shared" si="0"/>
        <v>1.034390053558854</v>
      </c>
      <c r="D12" s="197"/>
      <c r="E12" s="204">
        <f t="shared" si="3"/>
        <v>288</v>
      </c>
      <c r="F12" s="205">
        <f>EXP(LN(E12)*'Consid 12d'!$E$5+'Consid 12d'!$E$8)+1</f>
        <v>1.0007207878669564</v>
      </c>
      <c r="G12" s="206">
        <f t="shared" si="1"/>
        <v>1.0007207878669564</v>
      </c>
    </row>
    <row r="13" spans="1:7" ht="12.75">
      <c r="A13" s="204">
        <f t="shared" si="2"/>
        <v>180</v>
      </c>
      <c r="B13" s="205">
        <f>EXP(LN(A13)*'Consid 12d'!$E$5+'Consid 12d'!$E$8)+1</f>
        <v>1.0063484299106304</v>
      </c>
      <c r="C13" s="206">
        <f t="shared" si="0"/>
        <v>1.025430824957403</v>
      </c>
      <c r="D13" s="197"/>
      <c r="E13" s="207">
        <f t="shared" si="3"/>
        <v>300</v>
      </c>
      <c r="F13" s="208">
        <f>EXP(LN(E13)*'Consid 12d'!$E$5+'Consid 12d'!$E$8)+1</f>
        <v>1.0005966808425026</v>
      </c>
      <c r="G13" s="209">
        <v>1</v>
      </c>
    </row>
    <row r="14" spans="1:7" ht="12.75">
      <c r="A14" s="207">
        <f t="shared" si="2"/>
        <v>192</v>
      </c>
      <c r="B14" s="208">
        <f>EXP(LN(A14)*'Consid 12d'!$E$5+'Consid 12d'!$E$8)+1</f>
        <v>1.0047089392676811</v>
      </c>
      <c r="C14" s="209">
        <f>B14*G5</f>
        <v>1.0189620160171236</v>
      </c>
      <c r="D14" s="197"/>
      <c r="E14" s="197"/>
      <c r="F14" s="197"/>
      <c r="G14" s="197"/>
    </row>
    <row r="17" ht="12.75">
      <c r="A17" s="2" t="s">
        <v>222</v>
      </c>
    </row>
    <row r="24" spans="1:3" ht="12.75">
      <c r="A24" s="150"/>
      <c r="B24" s="150"/>
      <c r="C24" s="150"/>
    </row>
    <row r="25" spans="1:9" ht="12.75">
      <c r="A25" s="150"/>
      <c r="B25" s="150"/>
      <c r="C25" s="150"/>
      <c r="G25" s="9"/>
      <c r="H25" s="9"/>
      <c r="I25" s="9"/>
    </row>
    <row r="26" ht="12.75">
      <c r="A26" s="150"/>
    </row>
    <row r="27" ht="12.75">
      <c r="A27" s="150"/>
    </row>
    <row r="28" ht="12.75">
      <c r="A28" s="150"/>
    </row>
    <row r="29" ht="12.75">
      <c r="A29" s="150"/>
    </row>
    <row r="30" ht="12.75">
      <c r="A30" s="150"/>
    </row>
    <row r="31" ht="12.75">
      <c r="A31" s="150"/>
    </row>
    <row r="32" ht="12.75">
      <c r="A32" s="150"/>
    </row>
    <row r="33" ht="12.75">
      <c r="A33" s="150"/>
    </row>
    <row r="34" ht="12.75">
      <c r="A34" s="150"/>
    </row>
    <row r="35" ht="12.75">
      <c r="A35" s="150"/>
    </row>
    <row r="36" ht="12.75">
      <c r="A36" s="150"/>
    </row>
    <row r="37" ht="12.75">
      <c r="A37" s="150"/>
    </row>
    <row r="38" ht="12.75">
      <c r="A38" s="150"/>
    </row>
    <row r="39" ht="12.75">
      <c r="A39" s="150"/>
    </row>
    <row r="40" ht="12.75">
      <c r="A40" s="150"/>
    </row>
    <row r="41" ht="12.75">
      <c r="A41" s="150"/>
    </row>
    <row r="42" ht="12.75">
      <c r="A42" s="150"/>
    </row>
    <row r="43" ht="12.75">
      <c r="A43" s="150"/>
    </row>
    <row r="44" ht="12.75">
      <c r="A44" s="150"/>
    </row>
    <row r="45" ht="12.75">
      <c r="A45" s="150"/>
    </row>
    <row r="46" ht="12.75">
      <c r="A46" s="150"/>
    </row>
    <row r="47" ht="12.75">
      <c r="A47" s="150"/>
    </row>
    <row r="48" ht="12.75">
      <c r="A48" s="150"/>
    </row>
    <row r="49" ht="12.75">
      <c r="A49" s="150"/>
    </row>
    <row r="50" ht="12.75">
      <c r="A50" s="150"/>
    </row>
    <row r="51" ht="12.75">
      <c r="A51" s="150"/>
    </row>
    <row r="52" ht="12.75">
      <c r="A52" s="150"/>
    </row>
    <row r="53" ht="12.75">
      <c r="A53" s="150"/>
    </row>
    <row r="54" ht="12.75">
      <c r="A54" s="150"/>
    </row>
    <row r="55" ht="12.75">
      <c r="A55" s="150"/>
    </row>
    <row r="56" ht="12.75">
      <c r="A56" s="150"/>
    </row>
    <row r="57" ht="12.75">
      <c r="A57" s="150"/>
    </row>
    <row r="58" ht="12.75">
      <c r="A58" s="150"/>
    </row>
    <row r="59" ht="12.75">
      <c r="A59" s="150"/>
    </row>
    <row r="60" ht="12.75">
      <c r="A60" s="150"/>
    </row>
    <row r="61" ht="12.75">
      <c r="A61" s="150"/>
    </row>
    <row r="62" ht="12.75">
      <c r="A62" s="150"/>
    </row>
    <row r="63" ht="12.75">
      <c r="A63" s="150"/>
    </row>
    <row r="64" ht="12.75">
      <c r="A64" s="15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3" sqref="A3:D7"/>
    </sheetView>
  </sheetViews>
  <sheetFormatPr defaultColWidth="9.140625" defaultRowHeight="12.75"/>
  <cols>
    <col min="1" max="1" width="10.28125" style="2" customWidth="1"/>
    <col min="2" max="2" width="11.7109375" style="2" bestFit="1" customWidth="1"/>
    <col min="3" max="3" width="14.8515625" style="2" bestFit="1" customWidth="1"/>
    <col min="4" max="4" width="10.28125" style="2" bestFit="1" customWidth="1"/>
    <col min="5" max="16384" width="9.140625" style="2" customWidth="1"/>
  </cols>
  <sheetData>
    <row r="1" spans="1:6" ht="12.75">
      <c r="A1" s="9"/>
      <c r="B1" s="9"/>
      <c r="C1" s="9"/>
      <c r="D1" s="9"/>
      <c r="E1" s="3"/>
      <c r="F1" s="4"/>
    </row>
    <row r="2" spans="1:6" ht="12.75">
      <c r="A2" s="9"/>
      <c r="B2" s="9"/>
      <c r="C2" s="9"/>
      <c r="D2" s="9"/>
      <c r="E2" s="3"/>
      <c r="F2" s="4"/>
    </row>
    <row r="3" spans="1:6" ht="12.75">
      <c r="A3" s="13"/>
      <c r="B3" s="13" t="s">
        <v>23</v>
      </c>
      <c r="C3" s="13" t="s">
        <v>23</v>
      </c>
      <c r="D3" s="13"/>
      <c r="E3" s="3"/>
      <c r="F3" s="4"/>
    </row>
    <row r="4" spans="1:6" ht="12.75">
      <c r="A4" s="13"/>
      <c r="B4" s="13" t="s">
        <v>24</v>
      </c>
      <c r="C4" s="13" t="s">
        <v>39</v>
      </c>
      <c r="D4" s="13" t="s">
        <v>26</v>
      </c>
      <c r="E4" s="3"/>
      <c r="F4" s="4"/>
    </row>
    <row r="5" spans="1:6" ht="12.75">
      <c r="A5" s="14" t="s">
        <v>17</v>
      </c>
      <c r="B5" s="14" t="s">
        <v>38</v>
      </c>
      <c r="C5" s="14" t="s">
        <v>40</v>
      </c>
      <c r="D5" s="14" t="s">
        <v>27</v>
      </c>
      <c r="E5" s="3"/>
      <c r="F5" s="4"/>
    </row>
    <row r="6" spans="1:6" ht="12.75">
      <c r="A6" s="10" t="s">
        <v>18</v>
      </c>
      <c r="B6" s="11">
        <v>30000</v>
      </c>
      <c r="C6" s="11">
        <v>20000</v>
      </c>
      <c r="D6" s="11">
        <v>15000</v>
      </c>
      <c r="E6" s="3"/>
      <c r="F6" s="4"/>
    </row>
    <row r="7" spans="1:6" ht="12.75">
      <c r="A7" s="10" t="s">
        <v>19</v>
      </c>
      <c r="B7" s="12">
        <v>500000</v>
      </c>
      <c r="C7" s="12">
        <v>100000</v>
      </c>
      <c r="D7" s="12">
        <v>750000</v>
      </c>
      <c r="E7" s="1"/>
      <c r="F7" s="1"/>
    </row>
    <row r="17" spans="1:6" ht="12.75">
      <c r="A17" s="1"/>
      <c r="B17" s="1"/>
      <c r="C17" s="1"/>
      <c r="D17" s="1"/>
      <c r="E17" s="1"/>
      <c r="F17" s="1"/>
    </row>
    <row r="18" spans="2:6" ht="12.75">
      <c r="B18" s="5"/>
      <c r="C18" s="5"/>
      <c r="D18" s="5"/>
      <c r="E18" s="5"/>
      <c r="F18" s="5"/>
    </row>
    <row r="19" ht="12.75">
      <c r="F1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8" sqref="A18"/>
    </sheetView>
  </sheetViews>
  <sheetFormatPr defaultColWidth="9.140625" defaultRowHeight="12.75"/>
  <cols>
    <col min="1" max="1" width="10.28125" style="2" customWidth="1"/>
    <col min="2" max="2" width="8.28125" style="2" bestFit="1" customWidth="1"/>
    <col min="3" max="3" width="14.8515625" style="2" bestFit="1" customWidth="1"/>
    <col min="4" max="4" width="12.140625" style="2" bestFit="1" customWidth="1"/>
    <col min="5" max="16384" width="9.140625" style="2" customWidth="1"/>
  </cols>
  <sheetData>
    <row r="1" spans="1:6" ht="12.75">
      <c r="A1" s="38" t="s">
        <v>42</v>
      </c>
      <c r="B1" s="38"/>
      <c r="C1" s="38"/>
      <c r="D1" s="38"/>
      <c r="E1" s="38"/>
      <c r="F1" s="4"/>
    </row>
    <row r="2" spans="1:6" ht="12.75">
      <c r="A2" s="38" t="s">
        <v>218</v>
      </c>
      <c r="B2" s="38"/>
      <c r="C2" s="38"/>
      <c r="D2" s="38"/>
      <c r="E2" s="38"/>
      <c r="F2" s="4"/>
    </row>
    <row r="3" spans="1:6" ht="12.75">
      <c r="A3" s="38" t="s">
        <v>230</v>
      </c>
      <c r="B3" s="38"/>
      <c r="C3" s="38"/>
      <c r="D3" s="38"/>
      <c r="E3" s="38"/>
      <c r="F3" s="4"/>
    </row>
    <row r="4" spans="1:6" ht="12.75">
      <c r="A4" s="38" t="s">
        <v>43</v>
      </c>
      <c r="B4" s="38"/>
      <c r="C4" s="38"/>
      <c r="D4" s="38"/>
      <c r="E4" s="38"/>
      <c r="F4" s="4"/>
    </row>
    <row r="5" spans="1:6" ht="12.75">
      <c r="A5" s="9"/>
      <c r="B5" s="9"/>
      <c r="C5" s="9"/>
      <c r="D5" s="9"/>
      <c r="E5" s="9"/>
      <c r="F5" s="4"/>
    </row>
    <row r="6" spans="1:5" ht="12.75">
      <c r="A6" s="13"/>
      <c r="B6" s="13"/>
      <c r="C6" s="13" t="s">
        <v>30</v>
      </c>
      <c r="D6" s="13" t="s">
        <v>30</v>
      </c>
      <c r="E6" s="13"/>
    </row>
    <row r="7" spans="1:5" ht="12.75">
      <c r="A7" s="13" t="s">
        <v>0</v>
      </c>
      <c r="B7" s="13" t="s">
        <v>46</v>
      </c>
      <c r="C7" s="13" t="s">
        <v>47</v>
      </c>
      <c r="D7" s="13" t="s">
        <v>48</v>
      </c>
      <c r="E7" s="13" t="s">
        <v>52</v>
      </c>
    </row>
    <row r="8" spans="1:5" ht="12.75">
      <c r="A8" s="14" t="s">
        <v>1</v>
      </c>
      <c r="B8" s="14" t="s">
        <v>45</v>
      </c>
      <c r="C8" s="42">
        <v>-1</v>
      </c>
      <c r="D8" s="42">
        <v>-2</v>
      </c>
      <c r="E8" s="14" t="s">
        <v>44</v>
      </c>
    </row>
    <row r="9" spans="1:5" ht="12.75">
      <c r="A9" s="39">
        <v>1996</v>
      </c>
      <c r="B9" s="12">
        <v>60</v>
      </c>
      <c r="C9" s="11">
        <v>7388</v>
      </c>
      <c r="D9" s="11">
        <v>2113</v>
      </c>
      <c r="E9" s="40">
        <f>D9/C9</f>
        <v>0.2860043313481321</v>
      </c>
    </row>
    <row r="10" spans="1:5" ht="12.75">
      <c r="A10" s="39">
        <f>A9+1</f>
        <v>1997</v>
      </c>
      <c r="B10" s="12">
        <v>48</v>
      </c>
      <c r="C10" s="12">
        <v>7104</v>
      </c>
      <c r="D10" s="12">
        <v>1927</v>
      </c>
      <c r="E10" s="40">
        <f>D10/C10</f>
        <v>0.27125563063063063</v>
      </c>
    </row>
    <row r="11" spans="1:5" ht="12.75">
      <c r="A11" s="39">
        <f>A10+1</f>
        <v>1998</v>
      </c>
      <c r="B11" s="12">
        <v>36</v>
      </c>
      <c r="C11" s="12">
        <v>6249</v>
      </c>
      <c r="D11" s="12">
        <v>1288</v>
      </c>
      <c r="E11" s="40">
        <f>D11/C11</f>
        <v>0.20611297807649223</v>
      </c>
    </row>
    <row r="12" spans="1:5" ht="12.75">
      <c r="A12" s="39">
        <f>A11+1</f>
        <v>1999</v>
      </c>
      <c r="B12" s="12">
        <v>24</v>
      </c>
      <c r="C12" s="12">
        <v>4110</v>
      </c>
      <c r="D12" s="12">
        <v>614</v>
      </c>
      <c r="E12" s="40">
        <f>D12/C12</f>
        <v>0.14939172749391727</v>
      </c>
    </row>
    <row r="13" spans="1:5" ht="12.75">
      <c r="A13" s="39">
        <f>A12+1</f>
        <v>2000</v>
      </c>
      <c r="B13" s="12">
        <v>12</v>
      </c>
      <c r="C13" s="12">
        <v>2076</v>
      </c>
      <c r="D13" s="12">
        <v>236</v>
      </c>
      <c r="E13" s="40">
        <f>D13/C13</f>
        <v>0.11368015414258188</v>
      </c>
    </row>
    <row r="14" spans="1:5" ht="12.75">
      <c r="A14" s="9"/>
      <c r="B14" s="9"/>
      <c r="C14" s="9"/>
      <c r="D14" s="9"/>
      <c r="E14" s="9"/>
    </row>
    <row r="15" spans="1:5" ht="12.75">
      <c r="A15" s="9" t="s">
        <v>219</v>
      </c>
      <c r="B15" s="9"/>
      <c r="C15" s="9"/>
      <c r="D15" s="9"/>
      <c r="E15" s="9"/>
    </row>
    <row r="16" spans="1:6" ht="12.75">
      <c r="A16" s="9"/>
      <c r="B16" s="9"/>
      <c r="C16" s="9"/>
      <c r="D16" s="9"/>
      <c r="E16" s="9"/>
      <c r="F16" s="1"/>
    </row>
    <row r="17" spans="1:6" ht="12.75">
      <c r="A17" s="234" t="s">
        <v>231</v>
      </c>
      <c r="B17" s="9"/>
      <c r="C17" s="9"/>
      <c r="D17" s="9"/>
      <c r="E17" s="9"/>
      <c r="F17" s="5"/>
    </row>
    <row r="18" ht="12.75">
      <c r="F18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8.421875" style="2" customWidth="1"/>
    <col min="2" max="2" width="8.421875" style="2" bestFit="1" customWidth="1"/>
    <col min="3" max="3" width="7.00390625" style="2" bestFit="1" customWidth="1"/>
    <col min="4" max="4" width="9.57421875" style="2" bestFit="1" customWidth="1"/>
    <col min="5" max="5" width="12.28125" style="2" bestFit="1" customWidth="1"/>
    <col min="6" max="6" width="14.28125" style="2" bestFit="1" customWidth="1"/>
    <col min="7" max="7" width="10.28125" style="2" bestFit="1" customWidth="1"/>
    <col min="8" max="8" width="12.28125" style="2" bestFit="1" customWidth="1"/>
    <col min="9" max="16384" width="9.140625" style="2" customWidth="1"/>
  </cols>
  <sheetData>
    <row r="1" spans="1:6" ht="15">
      <c r="A1" s="53" t="s">
        <v>49</v>
      </c>
      <c r="B1" s="9"/>
      <c r="C1" s="9"/>
      <c r="D1" s="9"/>
      <c r="E1" s="9"/>
      <c r="F1" s="4"/>
    </row>
    <row r="2" spans="1:5" ht="12.75">
      <c r="A2" s="13"/>
      <c r="B2" s="49"/>
      <c r="C2" s="49"/>
      <c r="D2" s="49"/>
      <c r="E2" s="49"/>
    </row>
    <row r="3" spans="1:8" ht="12.75">
      <c r="A3" s="35"/>
      <c r="B3" s="54"/>
      <c r="C3" s="54"/>
      <c r="D3" s="54"/>
      <c r="E3" s="55" t="s">
        <v>53</v>
      </c>
      <c r="F3" s="55" t="s">
        <v>55</v>
      </c>
      <c r="G3" s="56"/>
      <c r="H3" s="57" t="s">
        <v>53</v>
      </c>
    </row>
    <row r="4" spans="1:8" ht="12.75">
      <c r="A4" s="36" t="s">
        <v>0</v>
      </c>
      <c r="B4" s="13" t="s">
        <v>50</v>
      </c>
      <c r="C4" s="13" t="s">
        <v>5</v>
      </c>
      <c r="D4" s="13" t="s">
        <v>194</v>
      </c>
      <c r="E4" s="13" t="s">
        <v>195</v>
      </c>
      <c r="F4" s="13" t="s">
        <v>56</v>
      </c>
      <c r="G4" s="13" t="s">
        <v>57</v>
      </c>
      <c r="H4" s="19" t="s">
        <v>60</v>
      </c>
    </row>
    <row r="5" spans="1:8" ht="12.75">
      <c r="A5" s="36" t="s">
        <v>1</v>
      </c>
      <c r="B5" s="13" t="s">
        <v>51</v>
      </c>
      <c r="C5" s="13" t="s">
        <v>4</v>
      </c>
      <c r="D5" s="50" t="s">
        <v>52</v>
      </c>
      <c r="E5" s="50" t="s">
        <v>54</v>
      </c>
      <c r="F5" s="13" t="s">
        <v>59</v>
      </c>
      <c r="G5" s="50" t="s">
        <v>54</v>
      </c>
      <c r="H5" s="58" t="s">
        <v>54</v>
      </c>
    </row>
    <row r="6" spans="1:8" ht="12.75">
      <c r="A6" s="59" t="s">
        <v>8</v>
      </c>
      <c r="B6" s="60" t="s">
        <v>9</v>
      </c>
      <c r="C6" s="60" t="s">
        <v>10</v>
      </c>
      <c r="D6" s="60" t="s">
        <v>11</v>
      </c>
      <c r="E6" s="60" t="s">
        <v>58</v>
      </c>
      <c r="F6" s="60" t="s">
        <v>215</v>
      </c>
      <c r="G6" s="61" t="s">
        <v>216</v>
      </c>
      <c r="H6" s="62" t="s">
        <v>223</v>
      </c>
    </row>
    <row r="7" spans="1:8" ht="12.75">
      <c r="A7" s="63">
        <v>1998</v>
      </c>
      <c r="B7" s="64">
        <v>10000</v>
      </c>
      <c r="C7" s="64">
        <v>5000</v>
      </c>
      <c r="D7" s="65">
        <v>0.5</v>
      </c>
      <c r="E7" s="64">
        <f>B7*D7-C7</f>
        <v>0</v>
      </c>
      <c r="F7" s="66">
        <v>1</v>
      </c>
      <c r="G7" s="65">
        <f>D7/F7</f>
        <v>0.5</v>
      </c>
      <c r="H7" s="67">
        <f>B7*G7-C7</f>
        <v>0</v>
      </c>
    </row>
    <row r="8" spans="1:8" ht="12.75">
      <c r="A8" s="68">
        <v>1999</v>
      </c>
      <c r="B8" s="12">
        <v>9000</v>
      </c>
      <c r="C8" s="12">
        <v>2700</v>
      </c>
      <c r="D8" s="51">
        <v>0.5</v>
      </c>
      <c r="E8" s="12">
        <f>B8*D8-C8</f>
        <v>1800</v>
      </c>
      <c r="F8" s="52">
        <v>0.9</v>
      </c>
      <c r="G8" s="51">
        <f>D8/F8</f>
        <v>0.5555555555555556</v>
      </c>
      <c r="H8" s="69">
        <f>B8*G8-C8</f>
        <v>2300</v>
      </c>
    </row>
    <row r="9" spans="1:8" ht="12.75">
      <c r="A9" s="70">
        <v>2000</v>
      </c>
      <c r="B9" s="71">
        <v>8000</v>
      </c>
      <c r="C9" s="71">
        <v>800</v>
      </c>
      <c r="D9" s="72">
        <v>0.5</v>
      </c>
      <c r="E9" s="71">
        <f>B9*D9-C9</f>
        <v>3200</v>
      </c>
      <c r="F9" s="73">
        <v>0.8</v>
      </c>
      <c r="G9" s="72">
        <f>D9/F9</f>
        <v>0.625</v>
      </c>
      <c r="H9" s="74">
        <f>B9*G9-C9</f>
        <v>4200</v>
      </c>
    </row>
    <row r="10" spans="1:8" ht="12.75">
      <c r="A10" s="75" t="s">
        <v>13</v>
      </c>
      <c r="B10" s="76"/>
      <c r="C10" s="76">
        <f>SUM(C7:C9)</f>
        <v>8500</v>
      </c>
      <c r="D10" s="77"/>
      <c r="E10" s="78">
        <f>SUM(E7:E9)</f>
        <v>5000</v>
      </c>
      <c r="F10" s="76"/>
      <c r="G10" s="77"/>
      <c r="H10" s="79">
        <f>SUM(H7:H9)</f>
        <v>6500</v>
      </c>
    </row>
    <row r="11" spans="1:8" ht="12.75">
      <c r="A11" s="13"/>
      <c r="B11" s="13"/>
      <c r="C11" s="49"/>
      <c r="D11" s="41"/>
      <c r="E11" s="83" t="s">
        <v>61</v>
      </c>
      <c r="F11" s="83"/>
      <c r="G11" s="84"/>
      <c r="H11" s="84"/>
    </row>
    <row r="12" spans="1:2" ht="12.75">
      <c r="A12" s="13"/>
      <c r="B12" s="13"/>
    </row>
    <row r="13" spans="1:5" ht="12.75">
      <c r="A13" s="44"/>
      <c r="B13" s="45"/>
      <c r="C13" s="45"/>
      <c r="D13" s="46"/>
      <c r="E13" s="47"/>
    </row>
    <row r="14" spans="1:5" ht="12.75">
      <c r="A14" s="48"/>
      <c r="B14" s="47"/>
      <c r="C14" s="9"/>
      <c r="D14" s="9"/>
      <c r="E14" s="9"/>
    </row>
    <row r="15" spans="1:5" ht="12.75">
      <c r="A15" s="48"/>
      <c r="B15" s="9"/>
      <c r="C15" s="9"/>
      <c r="D15" s="9"/>
      <c r="E15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:D15"/>
    </sheetView>
  </sheetViews>
  <sheetFormatPr defaultColWidth="9.140625" defaultRowHeight="12.75"/>
  <cols>
    <col min="1" max="1" width="23.8515625" style="2" bestFit="1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4" ht="12.75">
      <c r="A1" s="100" t="s">
        <v>84</v>
      </c>
      <c r="B1" s="38"/>
      <c r="C1" s="38"/>
      <c r="D1" s="9"/>
    </row>
    <row r="2" spans="1:4" ht="12.75">
      <c r="A2" s="38"/>
      <c r="B2" s="38"/>
      <c r="C2" s="38"/>
      <c r="D2" s="9"/>
    </row>
    <row r="3" spans="1:4" ht="12.75">
      <c r="A3" s="9"/>
      <c r="B3" s="101" t="s">
        <v>88</v>
      </c>
      <c r="C3" s="38"/>
      <c r="D3" s="38"/>
    </row>
    <row r="4" spans="1:4" ht="12.75">
      <c r="A4" s="100" t="s">
        <v>85</v>
      </c>
      <c r="B4" s="102" t="s">
        <v>86</v>
      </c>
      <c r="C4" s="102" t="s">
        <v>12</v>
      </c>
      <c r="D4" s="102" t="s">
        <v>87</v>
      </c>
    </row>
    <row r="5" spans="1:4" ht="12.75">
      <c r="A5" s="80"/>
      <c r="B5" s="81"/>
      <c r="C5" s="81"/>
      <c r="D5" s="81"/>
    </row>
    <row r="6" spans="1:4" ht="12.75">
      <c r="A6" s="43" t="s">
        <v>90</v>
      </c>
      <c r="B6" s="103">
        <v>50000</v>
      </c>
      <c r="C6" s="103">
        <v>100000</v>
      </c>
      <c r="D6" s="103">
        <v>100000</v>
      </c>
    </row>
    <row r="7" spans="1:4" ht="12.75">
      <c r="A7" s="43" t="s">
        <v>91</v>
      </c>
      <c r="B7" s="104">
        <v>50000</v>
      </c>
      <c r="C7" s="104">
        <v>300000</v>
      </c>
      <c r="D7" s="104">
        <v>500000</v>
      </c>
    </row>
    <row r="8" spans="1:4" ht="12.75">
      <c r="A8" s="43" t="s">
        <v>92</v>
      </c>
      <c r="B8" s="104">
        <v>50000</v>
      </c>
      <c r="C8" s="104">
        <v>300000</v>
      </c>
      <c r="D8" s="104">
        <v>1000000</v>
      </c>
    </row>
    <row r="9" spans="1:4" ht="12.75">
      <c r="A9" s="9"/>
      <c r="B9" s="9"/>
      <c r="C9" s="9"/>
      <c r="D9" s="9"/>
    </row>
    <row r="10" spans="1:4" ht="12.75">
      <c r="A10" s="9"/>
      <c r="B10" s="101" t="s">
        <v>89</v>
      </c>
      <c r="C10" s="38"/>
      <c r="D10" s="38"/>
    </row>
    <row r="11" spans="1:4" ht="12.75">
      <c r="A11" s="100"/>
      <c r="B11" s="102" t="s">
        <v>86</v>
      </c>
      <c r="C11" s="102" t="s">
        <v>12</v>
      </c>
      <c r="D11" s="102" t="s">
        <v>87</v>
      </c>
    </row>
    <row r="12" spans="1:4" ht="12.75">
      <c r="A12" s="80"/>
      <c r="B12" s="81"/>
      <c r="C12" s="81"/>
      <c r="D12" s="81"/>
    </row>
    <row r="13" spans="1:4" ht="12.75">
      <c r="A13" s="43" t="s">
        <v>90</v>
      </c>
      <c r="B13" s="105">
        <f>B6/D6</f>
        <v>0.5</v>
      </c>
      <c r="C13" s="105">
        <f>C6/D6</f>
        <v>1</v>
      </c>
      <c r="D13" s="105">
        <f>D6/D6</f>
        <v>1</v>
      </c>
    </row>
    <row r="14" spans="1:4" ht="12.75">
      <c r="A14" s="43" t="s">
        <v>91</v>
      </c>
      <c r="B14" s="105">
        <f>B7/D7</f>
        <v>0.1</v>
      </c>
      <c r="C14" s="105">
        <f>C7/D7</f>
        <v>0.6</v>
      </c>
      <c r="D14" s="105">
        <f>D7/D7</f>
        <v>1</v>
      </c>
    </row>
    <row r="15" spans="1:4" ht="12.75">
      <c r="A15" s="43" t="s">
        <v>92</v>
      </c>
      <c r="B15" s="105">
        <f>B8/D8</f>
        <v>0.05</v>
      </c>
      <c r="C15" s="105">
        <f>C8/D8</f>
        <v>0.3</v>
      </c>
      <c r="D15" s="105">
        <f>D8/D8</f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:D15"/>
    </sheetView>
  </sheetViews>
  <sheetFormatPr defaultColWidth="9.140625" defaultRowHeight="12.75"/>
  <cols>
    <col min="1" max="1" width="25.421875" style="2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4" ht="12.75">
      <c r="A1" s="100" t="s">
        <v>84</v>
      </c>
      <c r="B1" s="38"/>
      <c r="C1" s="38"/>
      <c r="D1" s="9"/>
    </row>
    <row r="2" spans="1:4" ht="12.75">
      <c r="A2" s="38"/>
      <c r="B2" s="38"/>
      <c r="C2" s="38"/>
      <c r="D2" s="9"/>
    </row>
    <row r="3" spans="1:4" ht="12.75">
      <c r="A3" s="9"/>
      <c r="B3" s="101" t="s">
        <v>88</v>
      </c>
      <c r="C3" s="38"/>
      <c r="D3" s="38"/>
    </row>
    <row r="4" spans="1:4" ht="12.75">
      <c r="A4" s="100" t="s">
        <v>85</v>
      </c>
      <c r="B4" s="102" t="s">
        <v>86</v>
      </c>
      <c r="C4" s="102" t="s">
        <v>12</v>
      </c>
      <c r="D4" s="102" t="s">
        <v>87</v>
      </c>
    </row>
    <row r="5" spans="1:4" ht="12.75">
      <c r="A5" s="80"/>
      <c r="B5" s="81"/>
      <c r="C5" s="81"/>
      <c r="D5" s="81"/>
    </row>
    <row r="6" spans="1:4" ht="12.75">
      <c r="A6" s="43" t="s">
        <v>93</v>
      </c>
      <c r="B6" s="103">
        <v>50000</v>
      </c>
      <c r="C6" s="103">
        <v>300000</v>
      </c>
      <c r="D6" s="103">
        <v>1000000</v>
      </c>
    </row>
    <row r="7" spans="1:4" ht="12.75">
      <c r="A7" s="43" t="s">
        <v>94</v>
      </c>
      <c r="B7" s="104">
        <v>0</v>
      </c>
      <c r="C7" s="104">
        <v>200000</v>
      </c>
      <c r="D7" s="104">
        <v>900000</v>
      </c>
    </row>
    <row r="8" spans="1:4" ht="12.75">
      <c r="A8" s="43" t="s">
        <v>95</v>
      </c>
      <c r="B8" s="104">
        <v>0</v>
      </c>
      <c r="C8" s="104">
        <v>0</v>
      </c>
      <c r="D8" s="104">
        <v>500000</v>
      </c>
    </row>
    <row r="9" spans="1:4" ht="12.75">
      <c r="A9" s="9"/>
      <c r="B9" s="9"/>
      <c r="C9" s="9"/>
      <c r="D9" s="9"/>
    </row>
    <row r="10" spans="1:4" ht="12.75">
      <c r="A10" s="9"/>
      <c r="B10" s="101" t="s">
        <v>89</v>
      </c>
      <c r="C10" s="38"/>
      <c r="D10" s="38"/>
    </row>
    <row r="11" spans="1:4" ht="12.75">
      <c r="A11" s="100"/>
      <c r="B11" s="102" t="s">
        <v>86</v>
      </c>
      <c r="C11" s="102" t="s">
        <v>12</v>
      </c>
      <c r="D11" s="102" t="s">
        <v>87</v>
      </c>
    </row>
    <row r="12" spans="1:4" ht="12.75">
      <c r="A12" s="80"/>
      <c r="B12" s="81"/>
      <c r="C12" s="81"/>
      <c r="D12" s="81"/>
    </row>
    <row r="13" spans="1:4" ht="12.75">
      <c r="A13" s="43" t="s">
        <v>93</v>
      </c>
      <c r="B13" s="105">
        <f>B6/D6</f>
        <v>0.05</v>
      </c>
      <c r="C13" s="105">
        <f>C6/D6</f>
        <v>0.3</v>
      </c>
      <c r="D13" s="105">
        <f>D6/D6</f>
        <v>1</v>
      </c>
    </row>
    <row r="14" spans="1:4" ht="12.75">
      <c r="A14" s="43" t="s">
        <v>94</v>
      </c>
      <c r="B14" s="105">
        <f>B7/D7</f>
        <v>0</v>
      </c>
      <c r="C14" s="105">
        <f>C7/D7</f>
        <v>0.2222222222222222</v>
      </c>
      <c r="D14" s="105">
        <f>D7/D7</f>
        <v>1</v>
      </c>
    </row>
    <row r="15" spans="1:4" ht="12.75">
      <c r="A15" s="43" t="s">
        <v>95</v>
      </c>
      <c r="B15" s="105">
        <f>B8/D8</f>
        <v>0</v>
      </c>
      <c r="C15" s="105">
        <f>C8/D8</f>
        <v>0</v>
      </c>
      <c r="D15" s="105">
        <f>D8/D8</f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10.57421875" style="2" customWidth="1"/>
    <col min="2" max="2" width="12.00390625" style="2" customWidth="1"/>
    <col min="3" max="3" width="13.7109375" style="2" customWidth="1"/>
    <col min="4" max="4" width="15.28125" style="2" customWidth="1"/>
    <col min="5" max="5" width="10.140625" style="2" bestFit="1" customWidth="1"/>
    <col min="6" max="16384" width="9.140625" style="2" customWidth="1"/>
  </cols>
  <sheetData>
    <row r="1" spans="1:5" ht="12.75">
      <c r="A1" s="100" t="s">
        <v>96</v>
      </c>
      <c r="B1" s="38"/>
      <c r="C1" s="38"/>
      <c r="D1" s="9"/>
      <c r="E1" s="9"/>
    </row>
    <row r="2" spans="1:5" ht="12.75">
      <c r="A2" s="38"/>
      <c r="B2" s="38"/>
      <c r="C2" s="38"/>
      <c r="D2" s="9"/>
      <c r="E2" s="9"/>
    </row>
    <row r="3" spans="1:5" ht="12.75">
      <c r="A3" s="9"/>
      <c r="B3" s="101"/>
      <c r="C3" s="38"/>
      <c r="D3" s="38"/>
      <c r="E3" s="9"/>
    </row>
    <row r="4" spans="1:5" ht="12.75">
      <c r="A4" s="112" t="s">
        <v>97</v>
      </c>
      <c r="B4" s="113"/>
      <c r="C4" s="114"/>
      <c r="D4" s="112" t="s">
        <v>98</v>
      </c>
      <c r="E4" s="114"/>
    </row>
    <row r="5" spans="1:5" ht="12.75">
      <c r="A5" s="122" t="s">
        <v>14</v>
      </c>
      <c r="B5" s="126" t="s">
        <v>106</v>
      </c>
      <c r="C5" s="127" t="s">
        <v>13</v>
      </c>
      <c r="D5" s="128" t="s">
        <v>106</v>
      </c>
      <c r="E5" s="127" t="s">
        <v>13</v>
      </c>
    </row>
    <row r="6" spans="1:5" ht="12.75">
      <c r="A6" s="115" t="s">
        <v>99</v>
      </c>
      <c r="B6" s="110">
        <v>10000</v>
      </c>
      <c r="C6" s="116">
        <v>970000</v>
      </c>
      <c r="D6" s="119">
        <v>10000</v>
      </c>
      <c r="E6" s="116">
        <v>970000</v>
      </c>
    </row>
    <row r="7" spans="1:5" ht="12.75">
      <c r="A7" s="122" t="s">
        <v>100</v>
      </c>
      <c r="B7" s="123">
        <v>10000</v>
      </c>
      <c r="C7" s="124">
        <v>30000</v>
      </c>
      <c r="D7" s="125">
        <v>500000</v>
      </c>
      <c r="E7" s="124">
        <v>1500000</v>
      </c>
    </row>
    <row r="8" spans="1:5" ht="12.75">
      <c r="A8" s="121" t="s">
        <v>41</v>
      </c>
      <c r="B8" s="117"/>
      <c r="C8" s="118">
        <f>C6+C7</f>
        <v>1000000</v>
      </c>
      <c r="D8" s="120"/>
      <c r="E8" s="118">
        <f>E6+E7</f>
        <v>2470000</v>
      </c>
    </row>
    <row r="9" spans="1:5" ht="12.75">
      <c r="A9" s="111"/>
      <c r="B9" s="106"/>
      <c r="C9" s="109"/>
      <c r="D9" s="109" t="s">
        <v>101</v>
      </c>
      <c r="E9" s="109"/>
    </row>
    <row r="10" spans="1:5" ht="12.75">
      <c r="A10" s="100"/>
      <c r="B10" s="102"/>
      <c r="C10" s="102"/>
      <c r="D10" s="102"/>
      <c r="E10" s="9"/>
    </row>
    <row r="11" spans="1:5" ht="12.75">
      <c r="A11" s="106" t="s">
        <v>102</v>
      </c>
      <c r="B11" s="107" t="s">
        <v>103</v>
      </c>
      <c r="C11" s="81"/>
      <c r="D11" s="81"/>
      <c r="E11" s="9"/>
    </row>
    <row r="12" spans="1:5" ht="12.75">
      <c r="A12" s="43"/>
      <c r="B12" s="108" t="s">
        <v>104</v>
      </c>
      <c r="C12" s="105"/>
      <c r="D12" s="105"/>
      <c r="E12" s="9"/>
    </row>
    <row r="13" spans="1:5" ht="12.75">
      <c r="A13" s="43"/>
      <c r="B13" s="108" t="s">
        <v>105</v>
      </c>
      <c r="C13" s="105"/>
      <c r="D13" s="105"/>
      <c r="E13" s="9"/>
    </row>
    <row r="14" spans="1:4" ht="12.75">
      <c r="A14" s="43"/>
      <c r="B14" s="105"/>
      <c r="C14" s="105"/>
      <c r="D14" s="105"/>
    </row>
    <row r="15" spans="1:4" ht="12.75">
      <c r="A15" s="43"/>
      <c r="B15" s="105"/>
      <c r="C15" s="105"/>
      <c r="D15" s="105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16384" width="9.140625" style="2" customWidth="1"/>
  </cols>
  <sheetData>
    <row r="1" spans="1:6" ht="12.75">
      <c r="A1" s="130" t="s">
        <v>47</v>
      </c>
      <c r="B1" s="101"/>
      <c r="C1" s="38"/>
      <c r="D1" s="38"/>
      <c r="E1" s="38"/>
      <c r="F1" s="38"/>
    </row>
    <row r="2" spans="1:6" ht="12.75">
      <c r="A2" s="129" t="s">
        <v>113</v>
      </c>
      <c r="B2" s="129" t="s">
        <v>107</v>
      </c>
      <c r="C2" s="129" t="s">
        <v>108</v>
      </c>
      <c r="D2" s="129" t="s">
        <v>109</v>
      </c>
      <c r="E2" s="129" t="s">
        <v>110</v>
      </c>
      <c r="F2" s="129" t="s">
        <v>111</v>
      </c>
    </row>
    <row r="3" spans="1:6" ht="12.75">
      <c r="A3" s="80">
        <v>1996</v>
      </c>
      <c r="B3" s="80">
        <v>100</v>
      </c>
      <c r="C3" s="80">
        <v>150</v>
      </c>
      <c r="D3" s="80">
        <v>180</v>
      </c>
      <c r="E3" s="80">
        <v>198</v>
      </c>
      <c r="F3" s="80">
        <v>208</v>
      </c>
    </row>
    <row r="4" spans="1:6" ht="12.75">
      <c r="A4" s="80">
        <f>A3+1</f>
        <v>1997</v>
      </c>
      <c r="B4" s="80">
        <v>100</v>
      </c>
      <c r="C4" s="80">
        <v>150</v>
      </c>
      <c r="D4" s="80">
        <v>180</v>
      </c>
      <c r="E4" s="80">
        <v>198</v>
      </c>
      <c r="F4" s="80"/>
    </row>
    <row r="5" spans="1:6" ht="12.75">
      <c r="A5" s="80">
        <f>A4+1</f>
        <v>1998</v>
      </c>
      <c r="B5" s="80">
        <v>100</v>
      </c>
      <c r="C5" s="80">
        <v>150</v>
      </c>
      <c r="D5" s="80">
        <v>180</v>
      </c>
      <c r="E5" s="80"/>
      <c r="F5" s="80"/>
    </row>
    <row r="6" spans="1:6" ht="12.75">
      <c r="A6" s="80">
        <f>A5+1</f>
        <v>1999</v>
      </c>
      <c r="B6" s="80">
        <v>100</v>
      </c>
      <c r="C6" s="80">
        <v>150</v>
      </c>
      <c r="D6" s="80"/>
      <c r="E6" s="80"/>
      <c r="F6" s="80"/>
    </row>
    <row r="7" spans="1:6" ht="12.75">
      <c r="A7" s="80">
        <f>A6+1</f>
        <v>2000</v>
      </c>
      <c r="B7" s="80">
        <v>100</v>
      </c>
      <c r="C7" s="80"/>
      <c r="D7" s="80"/>
      <c r="E7" s="80"/>
      <c r="F7" s="80"/>
    </row>
    <row r="8" spans="1:6" ht="12.75">
      <c r="A8" s="43"/>
      <c r="B8" s="43"/>
      <c r="C8" s="43"/>
      <c r="D8" s="43"/>
      <c r="E8" s="43"/>
      <c r="F8" s="43"/>
    </row>
    <row r="9" spans="1:6" ht="12.75">
      <c r="A9" s="130" t="s">
        <v>112</v>
      </c>
      <c r="B9" s="101"/>
      <c r="C9" s="38"/>
      <c r="D9" s="38"/>
      <c r="E9" s="38"/>
      <c r="F9" s="38"/>
    </row>
    <row r="10" spans="1:6" ht="12.75">
      <c r="A10" s="129" t="s">
        <v>113</v>
      </c>
      <c r="B10" s="129" t="s">
        <v>107</v>
      </c>
      <c r="C10" s="129" t="s">
        <v>108</v>
      </c>
      <c r="D10" s="129" t="s">
        <v>109</v>
      </c>
      <c r="E10" s="129" t="s">
        <v>110</v>
      </c>
      <c r="F10" s="129" t="s">
        <v>111</v>
      </c>
    </row>
    <row r="11" spans="1:6" ht="12.75">
      <c r="A11" s="80">
        <f>A3</f>
        <v>1996</v>
      </c>
      <c r="B11" s="80">
        <v>125</v>
      </c>
      <c r="C11" s="80">
        <v>167</v>
      </c>
      <c r="D11" s="80">
        <v>189</v>
      </c>
      <c r="E11" s="80">
        <v>202</v>
      </c>
      <c r="F11" s="80">
        <v>208</v>
      </c>
    </row>
    <row r="12" spans="1:6" ht="12.75">
      <c r="A12" s="80">
        <f>A4</f>
        <v>1997</v>
      </c>
      <c r="B12" s="80">
        <v>125</v>
      </c>
      <c r="C12" s="80">
        <v>167</v>
      </c>
      <c r="D12" s="80">
        <v>189</v>
      </c>
      <c r="E12" s="80">
        <v>206</v>
      </c>
      <c r="F12" s="80"/>
    </row>
    <row r="13" spans="1:6" ht="12.75">
      <c r="A13" s="80">
        <f>A5</f>
        <v>1998</v>
      </c>
      <c r="B13" s="80">
        <v>125</v>
      </c>
      <c r="C13" s="80">
        <v>167</v>
      </c>
      <c r="D13" s="80">
        <v>194</v>
      </c>
      <c r="E13" s="80"/>
      <c r="F13" s="80"/>
    </row>
    <row r="14" spans="1:6" ht="12.75">
      <c r="A14" s="80">
        <f>A6</f>
        <v>1999</v>
      </c>
      <c r="B14" s="80">
        <v>125</v>
      </c>
      <c r="C14" s="80">
        <v>177</v>
      </c>
      <c r="D14" s="80"/>
      <c r="E14" s="80"/>
      <c r="F14" s="80"/>
    </row>
    <row r="15" spans="1:6" ht="12.75">
      <c r="A15" s="80">
        <f>A7</f>
        <v>2000</v>
      </c>
      <c r="B15" s="80">
        <v>133</v>
      </c>
      <c r="C15" s="80"/>
      <c r="D15" s="80"/>
      <c r="E15" s="80"/>
      <c r="F15" s="8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NAC Re</cp:lastModifiedBy>
  <dcterms:created xsi:type="dcterms:W3CDTF">2000-03-15T15:19:22Z</dcterms:created>
  <dcterms:modified xsi:type="dcterms:W3CDTF">2001-04-03T19:20:10Z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