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Summary" sheetId="1" r:id="rId1"/>
    <sheet name="ALL" sheetId="2" r:id="rId2"/>
    <sheet name="Light_Sev" sheetId="3" r:id="rId3"/>
    <sheet name="Heavy_Sev" sheetId="4" r:id="rId4"/>
    <sheet name="Rpt_Patterns" sheetId="5" r:id="rId5"/>
    <sheet name="Rpt_Patterns_Chart" sheetId="6" r:id="rId6"/>
  </sheets>
  <definedNames>
    <definedName name="Alpha1" localSheetId="4">'Rpt_Patterns'!$B$2</definedName>
    <definedName name="Alpha2" localSheetId="4">'Rpt_Patterns'!$C$2</definedName>
    <definedName name="Alpha2">'Rpt_Patterns'!$C$2</definedName>
    <definedName name="as_of_date">'Summary'!$B$4</definedName>
    <definedName name="Beta1" localSheetId="4">'Rpt_Patterns'!$B$3</definedName>
    <definedName name="Beta2" localSheetId="4">'Rpt_Patterns'!$C$3</definedName>
    <definedName name="Beta2">'Rpt_Patterns'!$C$3</definedName>
    <definedName name="Demand_Surge_Factor" localSheetId="3">'Heavy_Sev'!$I$3</definedName>
    <definedName name="Demand_Surge_Factor" localSheetId="2">'Light_Sev'!$I$3</definedName>
    <definedName name="Loss_Date">'Summary'!$B$3</definedName>
    <definedName name="pattern_table" localSheetId="4">'Rpt_Patterns'!$A$5:$C$734</definedName>
    <definedName name="_xlnm.Print_Titles" localSheetId="3">'Heavy_Sev'!$1:$7</definedName>
    <definedName name="_xlnm.Print_Titles" localSheetId="2">'Light_Sev'!$1:$7</definedName>
    <definedName name="_xlnm.Print_Titles" localSheetId="0">'Summary'!$1:$7</definedName>
    <definedName name="Pursue_Repair_Factor" localSheetId="3">'Heavy_Sev'!$I$5</definedName>
    <definedName name="Pursue_Repair_Factor" localSheetId="2">'Light_Sev'!$I$5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<sst xmlns="http://schemas.openxmlformats.org/spreadsheetml/2006/main" count="1888" uniqueCount="134">
  <si>
    <t>Cat #:</t>
  </si>
  <si>
    <t>Peril:</t>
  </si>
  <si>
    <t>Wind/Hail/Tornado</t>
  </si>
  <si>
    <t>Loss Date:</t>
  </si>
  <si>
    <t>Zip Code</t>
  </si>
  <si>
    <t>yyyyy</t>
  </si>
  <si>
    <t>Deductible</t>
  </si>
  <si>
    <t>Contents</t>
  </si>
  <si>
    <t>Cvg Type</t>
  </si>
  <si>
    <t>ACV</t>
  </si>
  <si>
    <t>RCC</t>
  </si>
  <si>
    <t>PIF</t>
  </si>
  <si>
    <t>L.O.B.:</t>
  </si>
  <si>
    <t>Homeowners</t>
  </si>
  <si>
    <t>Form:</t>
  </si>
  <si>
    <t>Owners</t>
  </si>
  <si>
    <t>yyyyy-TOTAL</t>
  </si>
  <si>
    <t>Total Amount of Insurance In Force</t>
  </si>
  <si>
    <t>Dwelling</t>
  </si>
  <si>
    <t>App. Str.</t>
  </si>
  <si>
    <t>Add'l Liv.Exp.</t>
  </si>
  <si>
    <t>All Policies</t>
  </si>
  <si>
    <t>Avg Cov A</t>
  </si>
  <si>
    <t>Data as of:</t>
  </si>
  <si>
    <t>LIGHT SEVERITY</t>
  </si>
  <si>
    <t>#CWOP</t>
  </si>
  <si>
    <t>#CWP</t>
  </si>
  <si>
    <t>$ Paid loss on closed</t>
  </si>
  <si>
    <t>$ Paid on closed Severity</t>
  </si>
  <si>
    <t>Number of Closes With Payment</t>
  </si>
  <si>
    <t>Number of Closes Without Payment</t>
  </si>
  <si>
    <t>Total</t>
  </si>
  <si>
    <t>PIF by type of Cladding</t>
  </si>
  <si>
    <t>Brick</t>
  </si>
  <si>
    <t>Frame</t>
  </si>
  <si>
    <t>Veneer</t>
  </si>
  <si>
    <t>Vinyl Siding</t>
  </si>
  <si>
    <t>Aluminum</t>
  </si>
  <si>
    <t>Siding</t>
  </si>
  <si>
    <t>% of PIF</t>
  </si>
  <si>
    <t>% of PIF by type of Cladding</t>
  </si>
  <si>
    <t>Paid-to-AOI on CWP</t>
  </si>
  <si>
    <t>Paid Frequency</t>
  </si>
  <si>
    <t>Avg Amount of Insurance In Force on CWP claims</t>
  </si>
  <si>
    <t>CWOP Frequency</t>
  </si>
  <si>
    <t>Demand Surge Factor</t>
  </si>
  <si>
    <t>Avg $AOI on CWP claims</t>
  </si>
  <si>
    <t>#Pending WOP, w/Avg Res</t>
  </si>
  <si>
    <t># Pending w/o Payment, with formula average reserve</t>
  </si>
  <si>
    <t>"formula average" = Automatically assigned by Claims system, based upon LOB, coverage, and accident year.</t>
  </si>
  <si>
    <t>Avg $AOI on PWOP w/Avg</t>
  </si>
  <si>
    <t>Exp. CWP% on PWOP w/Avg</t>
  </si>
  <si>
    <t>Exp. #CWP on PWOP w/Avg</t>
  </si>
  <si>
    <t>Expected #Closed With Pay on Pending w/o Payment = Assumed CWP% x # Pending w/o Payment</t>
  </si>
  <si>
    <t>$ Restated Avg Res on PWOP</t>
  </si>
  <si>
    <t>Restated $ Average Reserves on Pending w/o Payment</t>
  </si>
  <si>
    <t>Avg Amount of Insurance In Force on Pending w/ Avg claims</t>
  </si>
  <si>
    <t>Pursue Repair Factor</t>
  </si>
  <si>
    <t>Zip Code:</t>
  </si>
  <si>
    <t># Closes With Payment</t>
  </si>
  <si>
    <t>Light Severity</t>
  </si>
  <si>
    <t>Heavy Severity</t>
  </si>
  <si>
    <t>SUMMARY</t>
  </si>
  <si>
    <t># Closes Without Payment</t>
  </si>
  <si>
    <t># Pending w/o Pay, w/Avg</t>
  </si>
  <si>
    <t># Pending w/ ACV or ALE paid</t>
  </si>
  <si>
    <t>#Pending w/ ACV or ALE paid</t>
  </si>
  <si>
    <t># Pending w/ Actual Cash Value or Add'l Living Exp paid</t>
  </si>
  <si>
    <t>"Actual Cash Value paid" --&gt; ACV has been paid on damage, Replacement Cost compensation withheld pending proof of repair.</t>
  </si>
  <si>
    <t># Reported</t>
  </si>
  <si>
    <t>Estim. #CWP on PWOP w/Avg</t>
  </si>
  <si>
    <t>All Severities</t>
  </si>
  <si>
    <t>Estimated # IBNR</t>
  </si>
  <si>
    <t>Day</t>
  </si>
  <si>
    <t>Gamma Distributions for Claim Reporting</t>
  </si>
  <si>
    <t>Light Sev</t>
  </si>
  <si>
    <t>Heavy Sev</t>
  </si>
  <si>
    <t>&lt;-- Alpha</t>
  </si>
  <si>
    <t>&lt;-- Beta</t>
  </si>
  <si>
    <t>Reported-to-Ultimate %</t>
  </si>
  <si>
    <t># IBNR = (# Reported / Rptd to Ult % for Light Severity) - # Reported</t>
  </si>
  <si>
    <t>Estimated Ultimate # Reported</t>
  </si>
  <si>
    <t>Estimated Ultimate # Paid</t>
  </si>
  <si>
    <t>Estimated # CWP on IBNR</t>
  </si>
  <si>
    <t>Exp. #CWP on IBNR</t>
  </si>
  <si>
    <t>Expected #Closed With Pay on IBNR = Assumed CWP% x # IBNR</t>
  </si>
  <si>
    <t>Avg $AOI on Zip yyyyy</t>
  </si>
  <si>
    <t>Estimated Ultimate # Reported = # Reported + # IBNR</t>
  </si>
  <si>
    <t>Estimated Ultimate # Paid = # CWP + # CWP on Pending w/o Pay + # Pending with pay + # CWP on IBNR</t>
  </si>
  <si>
    <t>#Policies in Force</t>
  </si>
  <si>
    <t>$ ACV + ALE Paid on Pending</t>
  </si>
  <si>
    <t>Avg $AOI on Pending w/ Pay</t>
  </si>
  <si>
    <t>Paid-to-AOI on Pending w/Pay</t>
  </si>
  <si>
    <t>$ Actual Cash Value + Add'l Living Exp paid on Pending</t>
  </si>
  <si>
    <t>$ Net Reserve on Pending w/pay</t>
  </si>
  <si>
    <t>Loss-to-AOI on Pending w/Pay</t>
  </si>
  <si>
    <t>"Loss-to-AOI" = (Gross Reserve / Amount of Insurance for pending) with ACV or ALE paid</t>
  </si>
  <si>
    <t>$ Restated Gross Res on PWP</t>
  </si>
  <si>
    <t>"Restated Gross Reserves" on PWP = Pursue Repair Factor x [(DSF-1) x (Paid + Net Reserves + #PWPxDeductible) - #PWPxDeductible] + Paid + Net Reserves</t>
  </si>
  <si>
    <t>$ Paid on Closed</t>
  </si>
  <si>
    <t>$ Narrow IBNR</t>
  </si>
  <si>
    <t>Estimated Ultimate $ Indemnity</t>
  </si>
  <si>
    <t>Paid on Closed Severity</t>
  </si>
  <si>
    <t>Unadj Sev on Pending w/Pay</t>
  </si>
  <si>
    <t>Narrow IBNR Severity</t>
  </si>
  <si>
    <t>Estimated Ultimate Severity</t>
  </si>
  <si>
    <t>$ Unadjusted Gross Res on PWP</t>
  </si>
  <si>
    <t>Restated Sev on PWOP w/Avg</t>
  </si>
  <si>
    <t>Restated Sev on Pending w/Pay</t>
  </si>
  <si>
    <t>Exp. CWP% on IBNR</t>
  </si>
  <si>
    <t>#Pending WOP, w/Case Res</t>
  </si>
  <si>
    <t># Pending w/o Payment, with Case reserve</t>
  </si>
  <si>
    <t>"Case" = Assigned by Claim handler, based upon expected cost of the individual claim.  Supercedes an average reserve.</t>
  </si>
  <si>
    <t>$ Case Reserves on PWOP</t>
  </si>
  <si>
    <t>Total $ Case Reserves on Pending w/o Payment</t>
  </si>
  <si>
    <t>Restated $ Case Reserves on Pending w/o Payment</t>
  </si>
  <si>
    <t>"Restated Case Reserves" on PWOP = CWP% x [Demand Surge Factor x (Case Reserves + #PWOPxDeductible) - #PWOPxDeductible]</t>
  </si>
  <si>
    <t>Loss-to-AOI on Closed + Case</t>
  </si>
  <si>
    <t>"Loss-to-AOI" = (Paid on Closed + Restated Case Reserves on PWOP + Restated Gross Reserves on PWP) / (Amt of Insurance for CWP and all Pending with Case)</t>
  </si>
  <si>
    <t>"$ Net Reserve" = $ Gross Case Reserve - $ ACV Paid - $ ALE Paid</t>
  </si>
  <si>
    <t>"$ Narrow IBNR" = (Loss to AOI on Closed+Case x Avg AOI on ZIP yyyyy) x Estimated #CWP on IBNR</t>
  </si>
  <si>
    <t># Pending w/o Pay, w/Case</t>
  </si>
  <si>
    <t>Estim. #CWP on PWOP w/Case</t>
  </si>
  <si>
    <t>$ Unadjusted Case Res on PWOP</t>
  </si>
  <si>
    <t>$ Restated Case Res on PWOP</t>
  </si>
  <si>
    <t>Unadj Sev on PWOP w/Case</t>
  </si>
  <si>
    <t>Restated Sev on PWOP w/Case</t>
  </si>
  <si>
    <t>Exp. CWP% on PWOP w/Case</t>
  </si>
  <si>
    <t>Exp. #CWP on PWOP w/Case</t>
  </si>
  <si>
    <t>Avg $AOI on PWOP w/Case</t>
  </si>
  <si>
    <t>Avg Amount of Insurance In Force on Pending w/ Case claims</t>
  </si>
  <si>
    <t>Loss-to-AOI on PWOP w/Case</t>
  </si>
  <si>
    <t>"Restated Average Reserves" on PWOP = CWP% x [DSF x ((Loss to AOI on Clsd&amp;Case x Avg AOI on Pend w/Avg x #PWOP) + #PWOPxDed.) - #PWOPxDed.]</t>
  </si>
  <si>
    <t>HEAVY SEVERITY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</si>
</sst>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_);_(* \(#,##0.0\);_(* &quot;-&quot;?_);_(@_)"/>
    <numFmt numFmtId="170" formatCode="0.0000E+00;\ĝ"/>
    <numFmt numFmtId="171" formatCode="0.0000E+00;\ΐ"/>
    <numFmt numFmtId="172" formatCode="0.000E+00;\ΐ"/>
    <numFmt numFmtId="173" formatCode="0.00E+00;\ΐ"/>
    <numFmt numFmtId="174" formatCode="0.00000E+00;\ΐ"/>
    <numFmt numFmtId="175" formatCode="0.000000E+00;\ΐ"/>
    <numFmt numFmtId="176" formatCode="0.00000"/>
    <numFmt numFmtId="177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67" fontId="0" fillId="0" borderId="0" xfId="15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2" xfId="15" applyNumberFormat="1" applyBorder="1" applyAlignment="1">
      <alignment horizontal="right"/>
    </xf>
    <xf numFmtId="165" fontId="0" fillId="0" borderId="2" xfId="17" applyNumberFormat="1" applyBorder="1" applyAlignment="1">
      <alignment/>
    </xf>
    <xf numFmtId="0" fontId="0" fillId="0" borderId="3" xfId="0" applyBorder="1" applyAlignment="1">
      <alignment horizontal="right"/>
    </xf>
    <xf numFmtId="167" fontId="0" fillId="0" borderId="4" xfId="15" applyNumberFormat="1" applyBorder="1" applyAlignment="1">
      <alignment horizontal="right"/>
    </xf>
    <xf numFmtId="165" fontId="0" fillId="0" borderId="4" xfId="17" applyNumberFormat="1" applyBorder="1" applyAlignment="1">
      <alignment/>
    </xf>
    <xf numFmtId="165" fontId="0" fillId="0" borderId="2" xfId="17" applyNumberFormat="1" applyBorder="1" applyAlignment="1">
      <alignment horizontal="right"/>
    </xf>
    <xf numFmtId="165" fontId="0" fillId="0" borderId="0" xfId="17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7" fontId="0" fillId="0" borderId="5" xfId="15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0" xfId="15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165" fontId="0" fillId="0" borderId="10" xfId="17" applyNumberFormat="1" applyBorder="1" applyAlignment="1">
      <alignment/>
    </xf>
    <xf numFmtId="0" fontId="0" fillId="0" borderId="7" xfId="0" applyBorder="1" applyAlignment="1">
      <alignment/>
    </xf>
    <xf numFmtId="165" fontId="0" fillId="0" borderId="11" xfId="17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4" xfId="15" applyNumberFormat="1" applyFont="1" applyBorder="1" applyAlignment="1">
      <alignment horizontal="right"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0" fillId="0" borderId="10" xfId="15" applyNumberFormat="1" applyBorder="1" applyAlignment="1">
      <alignment horizontal="right"/>
    </xf>
    <xf numFmtId="167" fontId="0" fillId="0" borderId="11" xfId="15" applyNumberFormat="1" applyBorder="1" applyAlignment="1">
      <alignment horizontal="right"/>
    </xf>
    <xf numFmtId="167" fontId="2" fillId="0" borderId="15" xfId="15" applyNumberFormat="1" applyFont="1" applyBorder="1" applyAlignment="1">
      <alignment horizontal="right"/>
    </xf>
    <xf numFmtId="167" fontId="0" fillId="0" borderId="5" xfId="15" applyNumberFormat="1" applyFont="1" applyBorder="1" applyAlignment="1">
      <alignment horizontal="right"/>
    </xf>
    <xf numFmtId="168" fontId="0" fillId="0" borderId="2" xfId="19" applyNumberFormat="1" applyBorder="1" applyAlignment="1">
      <alignment horizontal="right"/>
    </xf>
    <xf numFmtId="168" fontId="0" fillId="0" borderId="10" xfId="19" applyNumberFormat="1" applyBorder="1" applyAlignment="1">
      <alignment horizontal="right"/>
    </xf>
    <xf numFmtId="168" fontId="0" fillId="0" borderId="4" xfId="19" applyNumberFormat="1" applyBorder="1" applyAlignment="1">
      <alignment horizontal="right"/>
    </xf>
    <xf numFmtId="168" fontId="0" fillId="0" borderId="11" xfId="19" applyNumberFormat="1" applyBorder="1" applyAlignment="1">
      <alignment horizontal="right"/>
    </xf>
    <xf numFmtId="168" fontId="2" fillId="0" borderId="14" xfId="19" applyNumberFormat="1" applyFont="1" applyBorder="1" applyAlignment="1">
      <alignment horizontal="right"/>
    </xf>
    <xf numFmtId="168" fontId="2" fillId="0" borderId="15" xfId="19" applyNumberFormat="1" applyFont="1" applyBorder="1" applyAlignment="1">
      <alignment horizontal="right"/>
    </xf>
    <xf numFmtId="168" fontId="0" fillId="0" borderId="2" xfId="19" applyNumberFormat="1" applyFont="1" applyBorder="1" applyAlignment="1">
      <alignment horizontal="right"/>
    </xf>
    <xf numFmtId="167" fontId="0" fillId="0" borderId="5" xfId="15" applyNumberFormat="1" applyFont="1" applyBorder="1" applyAlignment="1">
      <alignment horizontal="left"/>
    </xf>
    <xf numFmtId="2" fontId="2" fillId="2" borderId="17" xfId="0" applyNumberFormat="1" applyFont="1" applyFill="1" applyBorder="1" applyAlignment="1">
      <alignment/>
    </xf>
    <xf numFmtId="165" fontId="0" fillId="0" borderId="10" xfId="17" applyNumberFormat="1" applyBorder="1" applyAlignment="1">
      <alignment horizontal="right"/>
    </xf>
    <xf numFmtId="165" fontId="0" fillId="0" borderId="4" xfId="17" applyNumberFormat="1" applyBorder="1" applyAlignment="1">
      <alignment horizontal="right"/>
    </xf>
    <xf numFmtId="165" fontId="0" fillId="0" borderId="11" xfId="17" applyNumberFormat="1" applyBorder="1" applyAlignment="1">
      <alignment horizontal="right"/>
    </xf>
    <xf numFmtId="165" fontId="2" fillId="0" borderId="14" xfId="17" applyNumberFormat="1" applyFont="1" applyBorder="1" applyAlignment="1">
      <alignment horizontal="right"/>
    </xf>
    <xf numFmtId="165" fontId="2" fillId="0" borderId="15" xfId="17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2" fillId="0" borderId="0" xfId="15" applyNumberFormat="1" applyFont="1" applyBorder="1" applyAlignment="1">
      <alignment horizontal="right"/>
    </xf>
    <xf numFmtId="167" fontId="0" fillId="0" borderId="5" xfId="15" applyNumberFormat="1" applyBorder="1" applyAlignment="1">
      <alignment horizontal="left"/>
    </xf>
    <xf numFmtId="168" fontId="2" fillId="2" borderId="17" xfId="19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15" applyNumberFormat="1" applyAlignment="1">
      <alignment/>
    </xf>
    <xf numFmtId="167" fontId="2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3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167" fontId="2" fillId="0" borderId="2" xfId="15" applyNumberFormat="1" applyFon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18" xfId="15" applyNumberForma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right"/>
    </xf>
    <xf numFmtId="167" fontId="2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167" fontId="2" fillId="0" borderId="4" xfId="15" applyNumberFormat="1" applyFont="1" applyBorder="1" applyAlignment="1">
      <alignment/>
    </xf>
    <xf numFmtId="167" fontId="0" fillId="0" borderId="4" xfId="15" applyNumberFormat="1" applyBorder="1" applyAlignment="1">
      <alignment/>
    </xf>
    <xf numFmtId="167" fontId="0" fillId="0" borderId="21" xfId="15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5" fontId="0" fillId="0" borderId="0" xfId="0" applyNumberFormat="1" applyAlignment="1">
      <alignment/>
    </xf>
    <xf numFmtId="166" fontId="0" fillId="0" borderId="0" xfId="15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175" fontId="1" fillId="0" borderId="0" xfId="0" applyNumberFormat="1" applyFont="1" applyAlignment="1">
      <alignment horizontal="right"/>
    </xf>
    <xf numFmtId="166" fontId="2" fillId="2" borderId="17" xfId="15" applyNumberFormat="1" applyFont="1" applyFill="1" applyBorder="1" applyAlignment="1">
      <alignment/>
    </xf>
    <xf numFmtId="165" fontId="2" fillId="0" borderId="2" xfId="17" applyNumberFormat="1" applyFont="1" applyBorder="1" applyAlignment="1">
      <alignment/>
    </xf>
    <xf numFmtId="165" fontId="0" fillId="0" borderId="18" xfId="17" applyNumberFormat="1" applyBorder="1" applyAlignment="1">
      <alignment/>
    </xf>
    <xf numFmtId="165" fontId="2" fillId="0" borderId="0" xfId="17" applyNumberFormat="1" applyFont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20" xfId="17" applyNumberFormat="1" applyBorder="1" applyAlignment="1">
      <alignment/>
    </xf>
    <xf numFmtId="165" fontId="2" fillId="0" borderId="4" xfId="17" applyNumberFormat="1" applyFont="1" applyBorder="1" applyAlignment="1">
      <alignment/>
    </xf>
    <xf numFmtId="165" fontId="0" fillId="0" borderId="21" xfId="17" applyNumberFormat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right"/>
    </xf>
    <xf numFmtId="165" fontId="2" fillId="0" borderId="5" xfId="17" applyNumberFormat="1" applyFont="1" applyBorder="1" applyAlignment="1">
      <alignment/>
    </xf>
    <xf numFmtId="165" fontId="0" fillId="0" borderId="5" xfId="17" applyNumberFormat="1" applyBorder="1" applyAlignment="1">
      <alignment/>
    </xf>
    <xf numFmtId="165" fontId="0" fillId="0" borderId="6" xfId="17" applyNumberFormat="1" applyBorder="1" applyAlignment="1">
      <alignment/>
    </xf>
    <xf numFmtId="165" fontId="0" fillId="0" borderId="8" xfId="17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right"/>
    </xf>
    <xf numFmtId="165" fontId="2" fillId="0" borderId="23" xfId="17" applyNumberFormat="1" applyFont="1" applyBorder="1" applyAlignment="1">
      <alignment/>
    </xf>
    <xf numFmtId="165" fontId="0" fillId="0" borderId="23" xfId="17" applyNumberFormat="1" applyBorder="1" applyAlignment="1">
      <alignment/>
    </xf>
    <xf numFmtId="165" fontId="0" fillId="0" borderId="24" xfId="17" applyNumberForma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2" fillId="0" borderId="23" xfId="0" applyFont="1" applyBorder="1" applyAlignment="1">
      <alignment/>
    </xf>
    <xf numFmtId="167" fontId="2" fillId="0" borderId="23" xfId="15" applyNumberFormat="1" applyFont="1" applyBorder="1" applyAlignment="1">
      <alignment/>
    </xf>
    <xf numFmtId="167" fontId="0" fillId="0" borderId="23" xfId="15" applyNumberFormat="1" applyBorder="1" applyAlignment="1">
      <alignment/>
    </xf>
    <xf numFmtId="167" fontId="0" fillId="0" borderId="24" xfId="15" applyNumberFormat="1" applyBorder="1" applyAlignment="1">
      <alignment/>
    </xf>
    <xf numFmtId="167" fontId="0" fillId="0" borderId="0" xfId="15" applyNumberFormat="1" applyAlignment="1">
      <alignment horizontal="right"/>
    </xf>
    <xf numFmtId="167" fontId="0" fillId="0" borderId="5" xfId="15" applyNumberFormat="1" applyFont="1" applyBorder="1" applyAlignment="1">
      <alignment horizontal="left"/>
    </xf>
    <xf numFmtId="167" fontId="0" fillId="0" borderId="5" xfId="15" applyNumberFormat="1" applyBorder="1" applyAlignment="1">
      <alignment horizontal="right"/>
    </xf>
    <xf numFmtId="165" fontId="0" fillId="0" borderId="2" xfId="17" applyNumberFormat="1" applyBorder="1" applyAlignment="1">
      <alignment horizontal="right"/>
    </xf>
    <xf numFmtId="168" fontId="0" fillId="0" borderId="2" xfId="19" applyNumberFormat="1" applyBorder="1" applyAlignment="1">
      <alignment horizontal="right"/>
    </xf>
    <xf numFmtId="167" fontId="0" fillId="0" borderId="2" xfId="15" applyNumberFormat="1" applyBorder="1" applyAlignment="1">
      <alignment horizontal="right"/>
    </xf>
    <xf numFmtId="167" fontId="0" fillId="0" borderId="10" xfId="15" applyNumberFormat="1" applyBorder="1" applyAlignment="1">
      <alignment horizontal="right"/>
    </xf>
    <xf numFmtId="168" fontId="0" fillId="0" borderId="4" xfId="19" applyNumberFormat="1" applyBorder="1" applyAlignment="1">
      <alignment horizontal="right"/>
    </xf>
    <xf numFmtId="167" fontId="0" fillId="0" borderId="4" xfId="15" applyNumberFormat="1" applyBorder="1" applyAlignment="1">
      <alignment horizontal="right"/>
    </xf>
    <xf numFmtId="167" fontId="0" fillId="0" borderId="11" xfId="15" applyNumberFormat="1" applyBorder="1" applyAlignment="1">
      <alignment horizontal="right"/>
    </xf>
    <xf numFmtId="165" fontId="0" fillId="0" borderId="0" xfId="17" applyNumberFormat="1" applyBorder="1" applyAlignment="1">
      <alignment horizontal="right"/>
    </xf>
    <xf numFmtId="165" fontId="0" fillId="0" borderId="10" xfId="17" applyNumberFormat="1" applyBorder="1" applyAlignment="1">
      <alignment horizontal="right"/>
    </xf>
    <xf numFmtId="165" fontId="0" fillId="0" borderId="4" xfId="17" applyNumberFormat="1" applyBorder="1" applyAlignment="1">
      <alignment horizontal="right"/>
    </xf>
    <xf numFmtId="165" fontId="0" fillId="0" borderId="11" xfId="17" applyNumberFormat="1" applyBorder="1" applyAlignment="1">
      <alignment horizontal="right"/>
    </xf>
    <xf numFmtId="168" fontId="0" fillId="0" borderId="10" xfId="19" applyNumberFormat="1" applyBorder="1" applyAlignment="1">
      <alignment horizontal="right"/>
    </xf>
    <xf numFmtId="168" fontId="0" fillId="0" borderId="11" xfId="19" applyNumberFormat="1" applyBorder="1" applyAlignment="1">
      <alignment horizontal="right"/>
    </xf>
    <xf numFmtId="167" fontId="0" fillId="0" borderId="5" xfId="15" applyNumberFormat="1" applyBorder="1" applyAlignment="1">
      <alignment horizontal="left"/>
    </xf>
    <xf numFmtId="168" fontId="2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Wind/Hail Claim Reporting Patterns by Severity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Rpt_Patterns!$B$4</c:f>
              <c:strCache>
                <c:ptCount val="1"/>
                <c:pt idx="0">
                  <c:v>Light Sev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Rpt_Patterns!$A$5:$A$190</c:f>
              <c:numCach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numCache>
            </c:numRef>
          </c:cat>
          <c:val>
            <c:numRef>
              <c:f>Rpt_Patterns!$B$5:$B$190</c:f>
              <c:numCache>
                <c:ptCount val="186"/>
                <c:pt idx="0">
                  <c:v>0.02241070223774148</c:v>
                </c:pt>
                <c:pt idx="1">
                  <c:v>0.059757504822547304</c:v>
                </c:pt>
                <c:pt idx="2">
                  <c:v>0.10356762643438694</c:v>
                </c:pt>
                <c:pt idx="3">
                  <c:v>0.1505329665160052</c:v>
                </c:pt>
                <c:pt idx="4">
                  <c:v>0.1987480423357543</c:v>
                </c:pt>
                <c:pt idx="5">
                  <c:v>0.2469956843514374</c:v>
                </c:pt>
                <c:pt idx="6">
                  <c:v>0.29446526776516013</c:v>
                </c:pt>
                <c:pt idx="7">
                  <c:v>0.29446526776516013</c:v>
                </c:pt>
                <c:pt idx="8">
                  <c:v>0.3850650632897301</c:v>
                </c:pt>
                <c:pt idx="9">
                  <c:v>0.4275932926363651</c:v>
                </c:pt>
                <c:pt idx="10">
                  <c:v>0.4680516208439363</c:v>
                </c:pt>
                <c:pt idx="11">
                  <c:v>0.5063653754347426</c:v>
                </c:pt>
                <c:pt idx="12">
                  <c:v>0.5425104484773052</c:v>
                </c:pt>
                <c:pt idx="13">
                  <c:v>0.5765000722020587</c:v>
                </c:pt>
                <c:pt idx="14">
                  <c:v>0.6083748891469791</c:v>
                </c:pt>
                <c:pt idx="15">
                  <c:v>0.6381950494797869</c:v>
                </c:pt>
                <c:pt idx="16">
                  <c:v>0.6660347961280724</c:v>
                </c:pt>
                <c:pt idx="17">
                  <c:v>0.6660347961280724</c:v>
                </c:pt>
                <c:pt idx="18">
                  <c:v>0.7161139067969136</c:v>
                </c:pt>
                <c:pt idx="19">
                  <c:v>0.7385358935323795</c:v>
                </c:pt>
                <c:pt idx="20">
                  <c:v>0.7593381520575276</c:v>
                </c:pt>
                <c:pt idx="21">
                  <c:v>0.7786146371263778</c:v>
                </c:pt>
                <c:pt idx="22">
                  <c:v>0.796457934329566</c:v>
                </c:pt>
                <c:pt idx="23">
                  <c:v>0.8129582617237002</c:v>
                </c:pt>
                <c:pt idx="24">
                  <c:v>0.8282028761814308</c:v>
                </c:pt>
                <c:pt idx="25">
                  <c:v>0.8422755636969399</c:v>
                </c:pt>
                <c:pt idx="26">
                  <c:v>0.8552564303484419</c:v>
                </c:pt>
                <c:pt idx="27">
                  <c:v>0.8552564303484419</c:v>
                </c:pt>
                <c:pt idx="28">
                  <c:v>0.8782433850598367</c:v>
                </c:pt>
                <c:pt idx="29">
                  <c:v>0.8883897863708485</c:v>
                </c:pt>
                <c:pt idx="30">
                  <c:v>0.8977249817421944</c:v>
                </c:pt>
                <c:pt idx="31">
                  <c:v>0.9063092156130178</c:v>
                </c:pt>
                <c:pt idx="32">
                  <c:v>0.9141989169922207</c:v>
                </c:pt>
                <c:pt idx="33">
                  <c:v>0.9214468433811096</c:v>
                </c:pt>
                <c:pt idx="34">
                  <c:v>0.9281022298704689</c:v>
                </c:pt>
                <c:pt idx="35">
                  <c:v>0.9342109490625619</c:v>
                </c:pt>
                <c:pt idx="36">
                  <c:v>0.9398156774233144</c:v>
                </c:pt>
                <c:pt idx="37">
                  <c:v>0.9398156774233144</c:v>
                </c:pt>
                <c:pt idx="38">
                  <c:v>0.9496689053249717</c:v>
                </c:pt>
                <c:pt idx="39">
                  <c:v>0.9539882967396051</c:v>
                </c:pt>
                <c:pt idx="40">
                  <c:v>0.9579458189626517</c:v>
                </c:pt>
                <c:pt idx="41">
                  <c:v>0.9615706825667661</c:v>
                </c:pt>
                <c:pt idx="42">
                  <c:v>0.9648898854195131</c:v>
                </c:pt>
                <c:pt idx="43">
                  <c:v>0.9679283600192589</c:v>
                </c:pt>
                <c:pt idx="44">
                  <c:v>0.9707091141177497</c:v>
                </c:pt>
                <c:pt idx="45">
                  <c:v>0.9732533643834437</c:v>
                </c:pt>
                <c:pt idx="46">
                  <c:v>0.9755806629967483</c:v>
                </c:pt>
                <c:pt idx="47">
                  <c:v>0.9755806629967483</c:v>
                </c:pt>
                <c:pt idx="48">
                  <c:v>0.9796550017228485</c:v>
                </c:pt>
                <c:pt idx="49">
                  <c:v>0.9814338647229224</c:v>
                </c:pt>
                <c:pt idx="50">
                  <c:v>0.9830596266230157</c:v>
                </c:pt>
                <c:pt idx="51">
                  <c:v>0.9845451728972672</c:v>
                </c:pt>
                <c:pt idx="52">
                  <c:v>0.9859023410635892</c:v>
                </c:pt>
                <c:pt idx="53">
                  <c:v>0.9871419993054985</c:v>
                </c:pt>
                <c:pt idx="54">
                  <c:v>0.988274124791961</c:v>
                </c:pt>
                <c:pt idx="55">
                  <c:v>0.9893078712075223</c:v>
                </c:pt>
                <c:pt idx="56">
                  <c:v>0.9902516341778237</c:v>
                </c:pt>
                <c:pt idx="57">
                  <c:v>0.9902516341778237</c:v>
                </c:pt>
                <c:pt idx="58">
                  <c:v>0.99189935828063</c:v>
                </c:pt>
                <c:pt idx="59">
                  <c:v>0.9926168396203467</c:v>
                </c:pt>
                <c:pt idx="60">
                  <c:v>0.9932714771712345</c:v>
                </c:pt>
                <c:pt idx="61">
                  <c:v>0.9938686937617993</c:v>
                </c:pt>
                <c:pt idx="62">
                  <c:v>0.9944134539695094</c:v>
                </c:pt>
                <c:pt idx="63">
                  <c:v>0.9949103016608164</c:v>
                </c:pt>
                <c:pt idx="64">
                  <c:v>0.9953633946060645</c:v>
                </c:pt>
                <c:pt idx="65">
                  <c:v>0.9957765363772115</c:v>
                </c:pt>
                <c:pt idx="66">
                  <c:v>0.9961532057243596</c:v>
                </c:pt>
                <c:pt idx="67">
                  <c:v>0.9961532057243596</c:v>
                </c:pt>
                <c:pt idx="68">
                  <c:v>0.9968095781116815</c:v>
                </c:pt>
                <c:pt idx="69">
                  <c:v>0.9970948472416523</c:v>
                </c:pt>
                <c:pt idx="70">
                  <c:v>0.9973548200237778</c:v>
                </c:pt>
                <c:pt idx="71">
                  <c:v>0.9975917157800166</c:v>
                </c:pt>
                <c:pt idx="72">
                  <c:v>0.9978075618714327</c:v>
                </c:pt>
                <c:pt idx="73">
                  <c:v>0.9980042099784145</c:v>
                </c:pt>
                <c:pt idx="74">
                  <c:v>0.998183351039312</c:v>
                </c:pt>
                <c:pt idx="75">
                  <c:v>0.9983465289531459</c:v>
                </c:pt>
                <c:pt idx="76">
                  <c:v>0.9984951531443631</c:v>
                </c:pt>
                <c:pt idx="77">
                  <c:v>0.9984951531443631</c:v>
                </c:pt>
                <c:pt idx="78">
                  <c:v>0.998753773826068</c:v>
                </c:pt>
                <c:pt idx="79">
                  <c:v>0.9988660157124319</c:v>
                </c:pt>
                <c:pt idx="80">
                  <c:v>0.9989682131919972</c:v>
                </c:pt>
                <c:pt idx="81">
                  <c:v>0.9990612579634005</c:v>
                </c:pt>
                <c:pt idx="82">
                  <c:v>0.9991459633224513</c:v>
                </c:pt>
                <c:pt idx="83">
                  <c:v>0.9992230710639418</c:v>
                </c:pt>
                <c:pt idx="84">
                  <c:v>0.9992932576185892</c:v>
                </c:pt>
                <c:pt idx="85">
                  <c:v>0.9993571397569345</c:v>
                </c:pt>
                <c:pt idx="86">
                  <c:v>0.9994152797871273</c:v>
                </c:pt>
                <c:pt idx="87">
                  <c:v>0.9994152797871273</c:v>
                </c:pt>
                <c:pt idx="88">
                  <c:v>0.9995163385498462</c:v>
                </c:pt>
                <c:pt idx="89">
                  <c:v>0.9995601503517856</c:v>
                </c:pt>
                <c:pt idx="90">
                  <c:v>0.9996000137828485</c:v>
                </c:pt>
                <c:pt idx="91">
                  <c:v>0.9996362824600538</c:v>
                </c:pt>
                <c:pt idx="92">
                  <c:v>0.9996692785754162</c:v>
                </c:pt>
                <c:pt idx="93">
                  <c:v>0.9996992956611171</c:v>
                </c:pt>
                <c:pt idx="94">
                  <c:v>0.9997266011144954</c:v>
                </c:pt>
                <c:pt idx="95">
                  <c:v>0.9997514385033535</c:v>
                </c:pt>
                <c:pt idx="96">
                  <c:v>0.9997740296703734</c:v>
                </c:pt>
                <c:pt idx="97">
                  <c:v>0.9997740296703734</c:v>
                </c:pt>
                <c:pt idx="98">
                  <c:v>0.999813263440612</c:v>
                </c:pt>
                <c:pt idx="99">
                  <c:v>0.9998302575653115</c:v>
                </c:pt>
                <c:pt idx="100">
                  <c:v>0.9998457115697726</c:v>
                </c:pt>
                <c:pt idx="101">
                  <c:v>0.9998597643340609</c:v>
                </c:pt>
                <c:pt idx="102">
                  <c:v>0.9998725422906339</c:v>
                </c:pt>
                <c:pt idx="103">
                  <c:v>0.9998841605316331</c:v>
                </c:pt>
                <c:pt idx="104">
                  <c:v>0.999894723818609</c:v>
                </c:pt>
                <c:pt idx="105">
                  <c:v>0.999904327503173</c:v>
                </c:pt>
                <c:pt idx="106">
                  <c:v>0.999913058366338</c:v>
                </c:pt>
                <c:pt idx="107">
                  <c:v>0.999913058366338</c:v>
                </c:pt>
                <c:pt idx="108">
                  <c:v>0.9999282104225752</c:v>
                </c:pt>
                <c:pt idx="109">
                  <c:v>0.999934768878139</c:v>
                </c:pt>
                <c:pt idx="110">
                  <c:v>0.9999407302521246</c:v>
                </c:pt>
                <c:pt idx="111">
                  <c:v>0.9999461486808895</c:v>
                </c:pt>
                <c:pt idx="112">
                  <c:v>0.9999510734162547</c:v>
                </c:pt>
                <c:pt idx="113">
                  <c:v>0.9999555492636184</c:v>
                </c:pt>
                <c:pt idx="114">
                  <c:v>0.9999596169810591</c:v>
                </c:pt>
                <c:pt idx="115">
                  <c:v>0.99996331364287</c:v>
                </c:pt>
                <c:pt idx="116">
                  <c:v>0.999966672970668</c:v>
                </c:pt>
                <c:pt idx="117">
                  <c:v>0.999966672970668</c:v>
                </c:pt>
                <c:pt idx="118">
                  <c:v>0.9999724995296574</c:v>
                </c:pt>
                <c:pt idx="119">
                  <c:v>0.9999750200223096</c:v>
                </c:pt>
                <c:pt idx="120">
                  <c:v>0.9999773101815941</c:v>
                </c:pt>
                <c:pt idx="121">
                  <c:v>0.99997939098469</c:v>
                </c:pt>
                <c:pt idx="122">
                  <c:v>0.9999812815059654</c:v>
                </c:pt>
                <c:pt idx="123">
                  <c:v>0.9999829990887558</c:v>
                </c:pt>
                <c:pt idx="124">
                  <c:v>0.9999845595017245</c:v>
                </c:pt>
                <c:pt idx="125">
                  <c:v>0.9999859770811803</c:v>
                </c:pt>
                <c:pt idx="126">
                  <c:v>0.9999872648606016</c:v>
                </c:pt>
                <c:pt idx="127">
                  <c:v>0.9999872648606016</c:v>
                </c:pt>
                <c:pt idx="128">
                  <c:v>0.9999894973357483</c:v>
                </c:pt>
                <c:pt idx="129">
                  <c:v>0.9999904625930645</c:v>
                </c:pt>
                <c:pt idx="130">
                  <c:v>0.9999913393599461</c:v>
                </c:pt>
                <c:pt idx="131">
                  <c:v>0.9999921357254118</c:v>
                </c:pt>
                <c:pt idx="132">
                  <c:v>0.9999928590415268</c:v>
                </c:pt>
                <c:pt idx="133">
                  <c:v>0.9999935159902797</c:v>
                </c:pt>
                <c:pt idx="134">
                  <c:v>0.9999941126444196</c:v>
                </c:pt>
                <c:pt idx="135">
                  <c:v>0.9999946545227931</c:v>
                </c:pt>
                <c:pt idx="136">
                  <c:v>0.9999951466406793</c:v>
                </c:pt>
                <c:pt idx="137">
                  <c:v>0.9999951466406793</c:v>
                </c:pt>
                <c:pt idx="138">
                  <c:v>0.9999959994088058</c:v>
                </c:pt>
                <c:pt idx="139">
                  <c:v>0.9999963679634422</c:v>
                </c:pt>
                <c:pt idx="140">
                  <c:v>0.999996702638683</c:v>
                </c:pt>
                <c:pt idx="141">
                  <c:v>0.999997006541194</c:v>
                </c:pt>
                <c:pt idx="142">
                  <c:v>0.9999972824935749</c:v>
                </c:pt>
                <c:pt idx="143">
                  <c:v>0.9999975330602483</c:v>
                </c:pt>
                <c:pt idx="144">
                  <c:v>0.9999977605709984</c:v>
                </c:pt>
                <c:pt idx="145">
                  <c:v>0.9999979671423715</c:v>
                </c:pt>
                <c:pt idx="146">
                  <c:v>0.9999981546971319</c:v>
                </c:pt>
                <c:pt idx="147">
                  <c:v>0.9999981546971319</c:v>
                </c:pt>
                <c:pt idx="148">
                  <c:v>0.9999984795834772</c:v>
                </c:pt>
                <c:pt idx="149">
                  <c:v>0.999998619942969</c:v>
                </c:pt>
                <c:pt idx="150">
                  <c:v>0.9999987473695633</c:v>
                </c:pt>
                <c:pt idx="151">
                  <c:v>0.9999988630523591</c:v>
                </c:pt>
                <c:pt idx="152">
                  <c:v>0.9999989680713919</c:v>
                </c:pt>
                <c:pt idx="153">
                  <c:v>0.9999990634076087</c:v>
                </c:pt>
                <c:pt idx="154">
                  <c:v>0.999999149951934</c:v>
                </c:pt>
                <c:pt idx="155">
                  <c:v>0.9999992285135088</c:v>
                </c:pt>
                <c:pt idx="156">
                  <c:v>0.9999992998271783</c:v>
                </c:pt>
                <c:pt idx="157">
                  <c:v>0.9999992998271783</c:v>
                </c:pt>
                <c:pt idx="158">
                  <c:v>0.9999994233189035</c:v>
                </c:pt>
                <c:pt idx="159">
                  <c:v>0.9999994766533553</c:v>
                </c:pt>
                <c:pt idx="160">
                  <c:v>0.9999995250634169</c:v>
                </c:pt>
                <c:pt idx="161">
                  <c:v>0.9999995690029062</c:v>
                </c:pt>
                <c:pt idx="162">
                  <c:v>0.9999996088839068</c:v>
                </c:pt>
                <c:pt idx="163">
                  <c:v>0.9999996450805972</c:v>
                </c:pt>
                <c:pt idx="164">
                  <c:v>0.9999996779327293</c:v>
                </c:pt>
                <c:pt idx="165">
                  <c:v>0.9999997077487873</c:v>
                </c:pt>
                <c:pt idx="166">
                  <c:v>0.9999997348088604</c:v>
                </c:pt>
                <c:pt idx="167">
                  <c:v>0.9999997348088604</c:v>
                </c:pt>
                <c:pt idx="168">
                  <c:v>0.9999997816548355</c:v>
                </c:pt>
                <c:pt idx="169">
                  <c:v>0.9999998018812345</c:v>
                </c:pt>
                <c:pt idx="170">
                  <c:v>0.9999998202367466</c:v>
                </c:pt>
                <c:pt idx="171">
                  <c:v>0.9999998368941381</c:v>
                </c:pt>
                <c:pt idx="172">
                  <c:v>0.9999998520102498</c:v>
                </c:pt>
                <c:pt idx="173">
                  <c:v>0.9999998657274632</c:v>
                </c:pt>
                <c:pt idx="174">
                  <c:v>0.9999998781750307</c:v>
                </c:pt>
                <c:pt idx="175">
                  <c:v>0.9999998894702832</c:v>
                </c:pt>
                <c:pt idx="176">
                  <c:v>0.9999998997197282</c:v>
                </c:pt>
                <c:pt idx="177">
                  <c:v>0.9999998997197282</c:v>
                </c:pt>
                <c:pt idx="178">
                  <c:v>0.9999999174589944</c:v>
                </c:pt>
                <c:pt idx="179">
                  <c:v>0.9999999251162307</c:v>
                </c:pt>
                <c:pt idx="180">
                  <c:v>0.9999999320640585</c:v>
                </c:pt>
                <c:pt idx="181">
                  <c:v>0.9999999383681043</c:v>
                </c:pt>
                <c:pt idx="182">
                  <c:v>0.9999999440879338</c:v>
                </c:pt>
                <c:pt idx="183">
                  <c:v>0.9999999492776105</c:v>
                </c:pt>
                <c:pt idx="184">
                  <c:v>0.9999999539862023</c:v>
                </c:pt>
                <c:pt idx="185">
                  <c:v>0.9999999582582436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Rpt_Patterns!$C$4</c:f>
              <c:strCache>
                <c:ptCount val="1"/>
                <c:pt idx="0">
                  <c:v>Heavy Sev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Rpt_Patterns!$A$5:$A$190</c:f>
              <c:numCach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numCache>
            </c:numRef>
          </c:cat>
          <c:val>
            <c:numRef>
              <c:f>Rpt_Patterns!$C$5:$C$190</c:f>
              <c:numCache>
                <c:ptCount val="186"/>
                <c:pt idx="0">
                  <c:v>0.22119921663469522</c:v>
                </c:pt>
                <c:pt idx="1">
                  <c:v>0.3934693368682903</c:v>
                </c:pt>
                <c:pt idx="2">
                  <c:v>0.5276334394176355</c:v>
                </c:pt>
                <c:pt idx="3">
                  <c:v>0.6321205588132113</c:v>
                </c:pt>
                <c:pt idx="4">
                  <c:v>0.7134952031278581</c:v>
                </c:pt>
                <c:pt idx="5">
                  <c:v>0.776869839842262</c:v>
                </c:pt>
                <c:pt idx="6">
                  <c:v>0.8262260565423057</c:v>
                </c:pt>
                <c:pt idx="7">
                  <c:v>0.8646647167577417</c:v>
                </c:pt>
                <c:pt idx="8">
                  <c:v>0.8946007754337388</c:v>
                </c:pt>
                <c:pt idx="9">
                  <c:v>0.9179150013726769</c:v>
                </c:pt>
                <c:pt idx="10">
                  <c:v>0.9360721387906257</c:v>
                </c:pt>
                <c:pt idx="11">
                  <c:v>0.9502129316300592</c:v>
                </c:pt>
                <c:pt idx="12">
                  <c:v>0.9612257921666605</c:v>
                </c:pt>
                <c:pt idx="13">
                  <c:v>0.9698026165764217</c:v>
                </c:pt>
                <c:pt idx="14">
                  <c:v>0.9764822541430098</c:v>
                </c:pt>
                <c:pt idx="15">
                  <c:v>0.9816843611105017</c:v>
                </c:pt>
                <c:pt idx="16">
                  <c:v>0.9857357660904057</c:v>
                </c:pt>
                <c:pt idx="17">
                  <c:v>0.9888910034612942</c:v>
                </c:pt>
                <c:pt idx="18">
                  <c:v>0.9913483047965185</c:v>
                </c:pt>
                <c:pt idx="19">
                  <c:v>0.9932620530006334</c:v>
                </c:pt>
                <c:pt idx="20">
                  <c:v>0.9947524816005997</c:v>
                </c:pt>
                <c:pt idx="21">
                  <c:v>0.9959132285613654</c:v>
                </c:pt>
                <c:pt idx="22">
                  <c:v>0.9968172192033575</c:v>
                </c:pt>
                <c:pt idx="23">
                  <c:v>0.9975212478232303</c:v>
                </c:pt>
                <c:pt idx="24">
                  <c:v>0.9980695458636918</c:v>
                </c:pt>
                <c:pt idx="25">
                  <c:v>0.9984965608069597</c:v>
                </c:pt>
                <c:pt idx="26">
                  <c:v>0.9988291203791599</c:v>
                </c:pt>
                <c:pt idx="27">
                  <c:v>0.9990881180344074</c:v>
                </c:pt>
                <c:pt idx="28">
                  <c:v>0.9992898256111278</c:v>
                </c:pt>
                <c:pt idx="29">
                  <c:v>0.9994469156298291</c:v>
                </c:pt>
                <c:pt idx="30">
                  <c:v>0.9995692574594064</c:v>
                </c:pt>
                <c:pt idx="31">
                  <c:v>0.9996645373720835</c:v>
                </c:pt>
                <c:pt idx="32">
                  <c:v>0.9997387414426875</c:v>
                </c:pt>
                <c:pt idx="33">
                  <c:v>0.9997965316309809</c:v>
                </c:pt>
                <c:pt idx="34">
                  <c:v>0.9998415386748777</c:v>
                </c:pt>
                <c:pt idx="35">
                  <c:v>0.9998765901959081</c:v>
                </c:pt>
                <c:pt idx="36">
                  <c:v>0.9999038883479346</c:v>
                </c:pt>
                <c:pt idx="37">
                  <c:v>0.9999251481701091</c:v>
                </c:pt>
                <c:pt idx="38">
                  <c:v>0.9999417053362667</c:v>
                </c:pt>
                <c:pt idx="39">
                  <c:v>0.9999546000702356</c:v>
                </c:pt>
                <c:pt idx="40">
                  <c:v>0.9999646424991481</c:v>
                </c:pt>
                <c:pt idx="41">
                  <c:v>0.9999724635506491</c:v>
                </c:pt>
                <c:pt idx="42">
                  <c:v>0.9999785545916825</c:v>
                </c:pt>
                <c:pt idx="43">
                  <c:v>0.9999832982992091</c:v>
                </c:pt>
                <c:pt idx="44">
                  <c:v>0.9999869927023454</c:v>
                </c:pt>
                <c:pt idx="45">
                  <c:v>0.9999898699064009</c:v>
                </c:pt>
                <c:pt idx="46">
                  <c:v>0.9999921106751725</c:v>
                </c:pt>
                <c:pt idx="47">
                  <c:v>0.9999938557876464</c:v>
                </c:pt>
                <c:pt idx="48">
                  <c:v>0.9999952148826077</c:v>
                </c:pt>
                <c:pt idx="49">
                  <c:v>0.9999962733468277</c:v>
                </c:pt>
                <c:pt idx="50">
                  <c:v>0.9999970976795912</c:v>
                </c:pt>
                <c:pt idx="51">
                  <c:v>0.9999977396705929</c:v>
                </c:pt>
                <c:pt idx="52">
                  <c:v>0.9999982396536877</c:v>
                </c:pt>
                <c:pt idx="53">
                  <c:v>0.9999986290409135</c:v>
                </c:pt>
                <c:pt idx="54">
                  <c:v>0.9999989322959899</c:v>
                </c:pt>
                <c:pt idx="55">
                  <c:v>0.9999991684712809</c:v>
                </c:pt>
                <c:pt idx="56">
                  <c:v>0.9999993524047824</c:v>
                </c:pt>
                <c:pt idx="57">
                  <c:v>0.9999994956523374</c:v>
                </c:pt>
                <c:pt idx="58">
                  <c:v>0.9999996072136454</c:v>
                </c:pt>
                <c:pt idx="59">
                  <c:v>0.9999996940976795</c:v>
                </c:pt>
                <c:pt idx="60">
                  <c:v>0.9999997617630333</c:v>
                </c:pt>
                <c:pt idx="61">
                  <c:v>0.9999998144608637</c:v>
                </c:pt>
                <c:pt idx="62">
                  <c:v>0.9999998555019753</c:v>
                </c:pt>
                <c:pt idx="63">
                  <c:v>0.9999998874648253</c:v>
                </c:pt>
                <c:pt idx="64">
                  <c:v>0.9999999123575178</c:v>
                </c:pt>
                <c:pt idx="65">
                  <c:v>0.9999999317439663</c:v>
                </c:pt>
                <c:pt idx="66">
                  <c:v>0.9999999468421474</c:v>
                </c:pt>
                <c:pt idx="67">
                  <c:v>0.9999999586006229</c:v>
                </c:pt>
                <c:pt idx="68">
                  <c:v>0.9999999677581326</c:v>
                </c:pt>
                <c:pt idx="69">
                  <c:v>0.9999999748900085</c:v>
                </c:pt>
                <c:pt idx="70">
                  <c:v>0.9999999804443189</c:v>
                </c:pt>
                <c:pt idx="71">
                  <c:v>0.9999999847700203</c:v>
                </c:pt>
                <c:pt idx="72">
                  <c:v>0.9999999881388798</c:v>
                </c:pt>
                <c:pt idx="73">
                  <c:v>0.9999999907625503</c:v>
                </c:pt>
                <c:pt idx="74">
                  <c:v>0.9999999928058669</c:v>
                </c:pt>
                <c:pt idx="75">
                  <c:v>0.9999999943972036</c:v>
                </c:pt>
                <c:pt idx="76">
                  <c:v>0.9999999956365377</c:v>
                </c:pt>
                <c:pt idx="77">
                  <c:v>0.9999999966017322</c:v>
                </c:pt>
                <c:pt idx="78">
                  <c:v>0.9999999973534264</c:v>
                </c:pt>
                <c:pt idx="79">
                  <c:v>0.9999999979388464</c:v>
                </c:pt>
                <c:pt idx="80">
                  <c:v>0.9999999983947719</c:v>
                </c:pt>
                <c:pt idx="81">
                  <c:v>0.9999999987498471</c:v>
                </c:pt>
                <c:pt idx="82">
                  <c:v>0.9999999990263799</c:v>
                </c:pt>
                <c:pt idx="83">
                  <c:v>0.999999999241744</c:v>
                </c:pt>
                <c:pt idx="84">
                  <c:v>0.9999999994094696</c:v>
                </c:pt>
                <c:pt idx="85">
                  <c:v>0.9999999995400944</c:v>
                </c:pt>
                <c:pt idx="86">
                  <c:v>0.9999999996418252</c:v>
                </c:pt>
                <c:pt idx="87">
                  <c:v>0.9999999997210532</c:v>
                </c:pt>
                <c:pt idx="88">
                  <c:v>0.999999999782756</c:v>
                </c:pt>
                <c:pt idx="89">
                  <c:v>0.9999999998308102</c:v>
                </c:pt>
                <c:pt idx="90">
                  <c:v>0.9999999998682348</c:v>
                </c:pt>
                <c:pt idx="91">
                  <c:v>0.9999999998973812</c:v>
                </c:pt>
                <c:pt idx="92">
                  <c:v>0.9999999999200804</c:v>
                </c:pt>
                <c:pt idx="93">
                  <c:v>0.9999999999377586</c:v>
                </c:pt>
                <c:pt idx="94">
                  <c:v>0.9999999999515263</c:v>
                </c:pt>
                <c:pt idx="95">
                  <c:v>0.9999999999622486</c:v>
                </c:pt>
                <c:pt idx="96">
                  <c:v>0.9999999999705992</c:v>
                </c:pt>
                <c:pt idx="97">
                  <c:v>0.9999999999771026</c:v>
                </c:pt>
                <c:pt idx="98">
                  <c:v>0.9999999999821675</c:v>
                </c:pt>
                <c:pt idx="99">
                  <c:v>0.9999999999861121</c:v>
                </c:pt>
                <c:pt idx="100">
                  <c:v>0.9999999999891841</c:v>
                </c:pt>
                <c:pt idx="101">
                  <c:v>0.9999999999915765</c:v>
                </c:pt>
                <c:pt idx="102">
                  <c:v>0.9999999999934398</c:v>
                </c:pt>
                <c:pt idx="103">
                  <c:v>0.9999999999948909</c:v>
                </c:pt>
                <c:pt idx="104">
                  <c:v>0.9999999999960211</c:v>
                </c:pt>
                <c:pt idx="105">
                  <c:v>0.9999999999969011</c:v>
                </c:pt>
                <c:pt idx="106">
                  <c:v>0.9999999999975866</c:v>
                </c:pt>
                <c:pt idx="107">
                  <c:v>0.9999999999981205</c:v>
                </c:pt>
                <c:pt idx="108">
                  <c:v>0.9999999999985362</c:v>
                </c:pt>
                <c:pt idx="109">
                  <c:v>0.99999999999886</c:v>
                </c:pt>
                <c:pt idx="110">
                  <c:v>0.9999999999991122</c:v>
                </c:pt>
                <c:pt idx="111">
                  <c:v>0.9999999999993086</c:v>
                </c:pt>
                <c:pt idx="112">
                  <c:v>0.9999999999994615</c:v>
                </c:pt>
                <c:pt idx="113">
                  <c:v>0.9999999999995807</c:v>
                </c:pt>
                <c:pt idx="114">
                  <c:v>0.9999999999996734</c:v>
                </c:pt>
                <c:pt idx="115">
                  <c:v>0.9999999999997456</c:v>
                </c:pt>
                <c:pt idx="116">
                  <c:v>0.9999999999998019</c:v>
                </c:pt>
                <c:pt idx="117">
                  <c:v>0.9999999999998457</c:v>
                </c:pt>
                <c:pt idx="118">
                  <c:v>0.9999999999998799</c:v>
                </c:pt>
                <c:pt idx="119">
                  <c:v>0.9999999999999064</c:v>
                </c:pt>
                <c:pt idx="120">
                  <c:v>0.9999999999999272</c:v>
                </c:pt>
                <c:pt idx="121">
                  <c:v>0.9999999999999433</c:v>
                </c:pt>
                <c:pt idx="122">
                  <c:v>0.9999999999999558</c:v>
                </c:pt>
                <c:pt idx="123">
                  <c:v>0.9999999999999656</c:v>
                </c:pt>
                <c:pt idx="124">
                  <c:v>0.9999999999999732</c:v>
                </c:pt>
                <c:pt idx="125">
                  <c:v>0.9999999999999791</c:v>
                </c:pt>
                <c:pt idx="126">
                  <c:v>0.9999999999999838</c:v>
                </c:pt>
                <c:pt idx="127">
                  <c:v>0.9999999999999873</c:v>
                </c:pt>
                <c:pt idx="128">
                  <c:v>0.9999999999999901</c:v>
                </c:pt>
                <c:pt idx="129">
                  <c:v>0.9999999999999923</c:v>
                </c:pt>
                <c:pt idx="130">
                  <c:v>0.999999999999994</c:v>
                </c:pt>
                <c:pt idx="131">
                  <c:v>0.9999999999999953</c:v>
                </c:pt>
                <c:pt idx="132">
                  <c:v>0.9999999999999963</c:v>
                </c:pt>
                <c:pt idx="133">
                  <c:v>0.9999999999999972</c:v>
                </c:pt>
                <c:pt idx="134">
                  <c:v>0.9999999999999978</c:v>
                </c:pt>
                <c:pt idx="135">
                  <c:v>0.9999999999999983</c:v>
                </c:pt>
                <c:pt idx="136">
                  <c:v>0.9999999999999987</c:v>
                </c:pt>
                <c:pt idx="137">
                  <c:v>0.999999999999999</c:v>
                </c:pt>
                <c:pt idx="138">
                  <c:v>0.9999999999999992</c:v>
                </c:pt>
                <c:pt idx="139">
                  <c:v>0.9999999999999993</c:v>
                </c:pt>
                <c:pt idx="140">
                  <c:v>0.9999999999999996</c:v>
                </c:pt>
                <c:pt idx="141">
                  <c:v>0.9999999999999997</c:v>
                </c:pt>
                <c:pt idx="142">
                  <c:v>0.9999999999999997</c:v>
                </c:pt>
                <c:pt idx="143">
                  <c:v>0.9999999999999998</c:v>
                </c:pt>
                <c:pt idx="144">
                  <c:v>0.9999999999999998</c:v>
                </c:pt>
                <c:pt idx="145">
                  <c:v>0.9999999999999999</c:v>
                </c:pt>
                <c:pt idx="146">
                  <c:v>0.9999999999999999</c:v>
                </c:pt>
                <c:pt idx="147">
                  <c:v>0.9999999999999999</c:v>
                </c:pt>
                <c:pt idx="148">
                  <c:v>0.9999999999999999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since Cat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Ultimate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1"/>
  <cols>
    <col min="1" max="1" width="13.57421875" style="0" customWidth="1"/>
    <col min="2" max="2" width="18.00390625" style="5" bestFit="1" customWidth="1"/>
    <col min="3" max="3" width="18.00390625" style="5" customWidth="1"/>
    <col min="4" max="4" width="13.28125" style="65" customWidth="1"/>
    <col min="5" max="8" width="12.7109375" style="66" customWidth="1"/>
  </cols>
  <sheetData>
    <row r="1" spans="1:4" ht="12.75">
      <c r="A1" s="37" t="s">
        <v>0</v>
      </c>
      <c r="B1" s="35">
        <v>100</v>
      </c>
      <c r="C1" s="35"/>
      <c r="D1" s="65" t="s">
        <v>62</v>
      </c>
    </row>
    <row r="2" spans="1:2" ht="12.75">
      <c r="A2" s="37" t="s">
        <v>1</v>
      </c>
      <c r="B2" s="5" t="s">
        <v>2</v>
      </c>
    </row>
    <row r="3" spans="1:3" ht="12.75">
      <c r="A3" s="37" t="s">
        <v>3</v>
      </c>
      <c r="B3" s="38">
        <v>36996</v>
      </c>
      <c r="C3" s="38"/>
    </row>
    <row r="4" spans="1:3" ht="12.75">
      <c r="A4" s="37" t="s">
        <v>23</v>
      </c>
      <c r="B4" s="38">
        <v>37011</v>
      </c>
      <c r="C4" s="38"/>
    </row>
    <row r="5" spans="1:3" ht="12.75">
      <c r="A5" s="37" t="s">
        <v>12</v>
      </c>
      <c r="B5" s="36" t="s">
        <v>13</v>
      </c>
      <c r="C5" s="36"/>
    </row>
    <row r="6" spans="1:3" ht="12.75">
      <c r="A6" s="37" t="s">
        <v>14</v>
      </c>
      <c r="B6" s="36" t="s">
        <v>15</v>
      </c>
      <c r="C6" s="36"/>
    </row>
    <row r="7" spans="4:8" ht="12.75">
      <c r="D7" s="67" t="s">
        <v>31</v>
      </c>
      <c r="E7" s="68" t="s">
        <v>18</v>
      </c>
      <c r="F7" s="68" t="s">
        <v>19</v>
      </c>
      <c r="G7" s="68" t="s">
        <v>7</v>
      </c>
      <c r="H7" s="68" t="s">
        <v>20</v>
      </c>
    </row>
    <row r="8" spans="1:2" ht="12.75">
      <c r="A8" s="37" t="s">
        <v>58</v>
      </c>
      <c r="B8" s="5" t="str">
        <f>ALL!A9</f>
        <v>yyyyy</v>
      </c>
    </row>
    <row r="9" spans="2:3" s="63" customFormat="1" ht="12.75">
      <c r="B9" s="37"/>
      <c r="C9" s="37"/>
    </row>
    <row r="10" spans="1:8" ht="12.75">
      <c r="A10" s="69"/>
      <c r="B10" s="70" t="s">
        <v>59</v>
      </c>
      <c r="C10" s="70" t="s">
        <v>71</v>
      </c>
      <c r="D10" s="71">
        <f aca="true" t="shared" si="0" ref="D10:D45">SUM(E10:H10)</f>
        <v>55</v>
      </c>
      <c r="E10" s="72">
        <f>SUM(E11:E12)</f>
        <v>37</v>
      </c>
      <c r="F10" s="72">
        <f>SUM(F11:F12)</f>
        <v>18</v>
      </c>
      <c r="G10" s="72">
        <f>SUM(G11:G12)</f>
        <v>0</v>
      </c>
      <c r="H10" s="73">
        <f>SUM(H11:H12)</f>
        <v>0</v>
      </c>
    </row>
    <row r="11" spans="1:8" ht="12.75" outlineLevel="1">
      <c r="A11" s="74"/>
      <c r="B11" s="75"/>
      <c r="C11" s="75" t="s">
        <v>60</v>
      </c>
      <c r="D11" s="76">
        <f t="shared" si="0"/>
        <v>55</v>
      </c>
      <c r="E11" s="77">
        <f>Light_Sev!H$30</f>
        <v>37</v>
      </c>
      <c r="F11" s="77">
        <f>Light_Sev!I$30</f>
        <v>18</v>
      </c>
      <c r="G11" s="77">
        <f>Light_Sev!J$30</f>
        <v>0</v>
      </c>
      <c r="H11" s="78">
        <f>Light_Sev!K$30</f>
        <v>0</v>
      </c>
    </row>
    <row r="12" spans="1:8" ht="12.75" outlineLevel="1">
      <c r="A12" s="79"/>
      <c r="B12" s="80"/>
      <c r="C12" s="80" t="s">
        <v>61</v>
      </c>
      <c r="D12" s="81">
        <f t="shared" si="0"/>
        <v>0</v>
      </c>
      <c r="E12" s="82">
        <f>Heavy_Sev!H$30</f>
        <v>0</v>
      </c>
      <c r="F12" s="82">
        <f>Heavy_Sev!I$30</f>
        <v>0</v>
      </c>
      <c r="G12" s="82">
        <f>Heavy_Sev!J$30</f>
        <v>0</v>
      </c>
      <c r="H12" s="83">
        <f>Heavy_Sev!K$30</f>
        <v>0</v>
      </c>
    </row>
    <row r="13" spans="1:8" ht="12.75">
      <c r="A13" s="69"/>
      <c r="B13" s="70" t="s">
        <v>63</v>
      </c>
      <c r="C13" s="70" t="s">
        <v>71</v>
      </c>
      <c r="D13" s="71">
        <f t="shared" si="0"/>
        <v>37</v>
      </c>
      <c r="E13" s="72">
        <f>SUM(E14:E15)</f>
        <v>24</v>
      </c>
      <c r="F13" s="72">
        <f>SUM(F14:F15)</f>
        <v>13</v>
      </c>
      <c r="G13" s="72">
        <f>SUM(G14:G15)</f>
        <v>0</v>
      </c>
      <c r="H13" s="73">
        <f>SUM(H14:H15)</f>
        <v>0</v>
      </c>
    </row>
    <row r="14" spans="1:8" ht="12.75" outlineLevel="1">
      <c r="A14" s="74"/>
      <c r="B14" s="75"/>
      <c r="C14" s="75" t="s">
        <v>60</v>
      </c>
      <c r="D14" s="76">
        <f t="shared" si="0"/>
        <v>37</v>
      </c>
      <c r="E14" s="77">
        <f>Light_Sev!H$18</f>
        <v>24</v>
      </c>
      <c r="F14" s="77">
        <f>Light_Sev!I$18</f>
        <v>13</v>
      </c>
      <c r="G14" s="77">
        <f>Light_Sev!J$18</f>
        <v>0</v>
      </c>
      <c r="H14" s="78">
        <f>Light_Sev!K$18</f>
        <v>0</v>
      </c>
    </row>
    <row r="15" spans="1:8" ht="12.75" outlineLevel="1">
      <c r="A15" s="79"/>
      <c r="B15" s="80"/>
      <c r="C15" s="80" t="s">
        <v>61</v>
      </c>
      <c r="D15" s="81">
        <f t="shared" si="0"/>
        <v>0</v>
      </c>
      <c r="E15" s="77">
        <f>Heavy_Sev!H$18</f>
        <v>0</v>
      </c>
      <c r="F15" s="77">
        <f>Heavy_Sev!I$18</f>
        <v>0</v>
      </c>
      <c r="G15" s="77">
        <f>Heavy_Sev!J$18</f>
        <v>0</v>
      </c>
      <c r="H15" s="78">
        <f>Heavy_Sev!K$18</f>
        <v>0</v>
      </c>
    </row>
    <row r="16" spans="1:8" ht="12.75">
      <c r="A16" s="69"/>
      <c r="B16" s="70" t="s">
        <v>64</v>
      </c>
      <c r="C16" s="70" t="s">
        <v>71</v>
      </c>
      <c r="D16" s="71">
        <f t="shared" si="0"/>
        <v>112</v>
      </c>
      <c r="E16" s="72">
        <f>SUM(E17:E18)</f>
        <v>67</v>
      </c>
      <c r="F16" s="72">
        <f>SUM(F17:F18)</f>
        <v>31</v>
      </c>
      <c r="G16" s="72">
        <f>SUM(G17:G18)</f>
        <v>7</v>
      </c>
      <c r="H16" s="73">
        <f>SUM(H17:H18)</f>
        <v>7</v>
      </c>
    </row>
    <row r="17" spans="1:8" ht="12.75" outlineLevel="1">
      <c r="A17" s="74"/>
      <c r="B17" s="75"/>
      <c r="C17" s="75" t="s">
        <v>60</v>
      </c>
      <c r="D17" s="76">
        <f t="shared" si="0"/>
        <v>89</v>
      </c>
      <c r="E17" s="77">
        <f>Light_Sev!H$90</f>
        <v>60</v>
      </c>
      <c r="F17" s="77">
        <f>Light_Sev!I$90</f>
        <v>29</v>
      </c>
      <c r="G17" s="77">
        <f>Light_Sev!J$90</f>
        <v>0</v>
      </c>
      <c r="H17" s="78">
        <f>Light_Sev!K$90</f>
        <v>0</v>
      </c>
    </row>
    <row r="18" spans="1:8" ht="12.75" outlineLevel="1">
      <c r="A18" s="79"/>
      <c r="B18" s="80"/>
      <c r="C18" s="80" t="s">
        <v>61</v>
      </c>
      <c r="D18" s="81">
        <f t="shared" si="0"/>
        <v>23</v>
      </c>
      <c r="E18" s="77">
        <f>Heavy_Sev!H$90</f>
        <v>7</v>
      </c>
      <c r="F18" s="77">
        <f>Heavy_Sev!I$90</f>
        <v>2</v>
      </c>
      <c r="G18" s="77">
        <f>Heavy_Sev!J$90</f>
        <v>7</v>
      </c>
      <c r="H18" s="78">
        <f>Heavy_Sev!K$90</f>
        <v>7</v>
      </c>
    </row>
    <row r="19" spans="1:8" ht="12.75">
      <c r="A19" s="69"/>
      <c r="B19" s="70" t="s">
        <v>121</v>
      </c>
      <c r="C19" s="70" t="s">
        <v>71</v>
      </c>
      <c r="D19" s="71">
        <f t="shared" si="0"/>
        <v>240</v>
      </c>
      <c r="E19" s="72">
        <f>SUM(E20:E21)</f>
        <v>135</v>
      </c>
      <c r="F19" s="72">
        <f>SUM(F20:F21)</f>
        <v>69</v>
      </c>
      <c r="G19" s="72">
        <f>SUM(G20:G21)</f>
        <v>18</v>
      </c>
      <c r="H19" s="73">
        <f>SUM(H20:H21)</f>
        <v>18</v>
      </c>
    </row>
    <row r="20" spans="1:8" ht="12.75" outlineLevel="1">
      <c r="A20" s="74"/>
      <c r="B20" s="75"/>
      <c r="C20" s="75" t="s">
        <v>60</v>
      </c>
      <c r="D20" s="76">
        <f t="shared" si="0"/>
        <v>177</v>
      </c>
      <c r="E20" s="77">
        <f>Light_Sev!H$127</f>
        <v>117</v>
      </c>
      <c r="F20" s="77">
        <f>Light_Sev!I$127</f>
        <v>60</v>
      </c>
      <c r="G20" s="77">
        <f>Light_Sev!J$127</f>
        <v>0</v>
      </c>
      <c r="H20" s="78">
        <f>Light_Sev!K$127</f>
        <v>0</v>
      </c>
    </row>
    <row r="21" spans="1:8" ht="12.75" outlineLevel="1">
      <c r="A21" s="79"/>
      <c r="B21" s="80"/>
      <c r="C21" s="80" t="s">
        <v>61</v>
      </c>
      <c r="D21" s="81">
        <f t="shared" si="0"/>
        <v>63</v>
      </c>
      <c r="E21" s="77">
        <f>Heavy_Sev!H$127</f>
        <v>18</v>
      </c>
      <c r="F21" s="77">
        <f>Heavy_Sev!I$127</f>
        <v>9</v>
      </c>
      <c r="G21" s="77">
        <f>Heavy_Sev!J$127</f>
        <v>18</v>
      </c>
      <c r="H21" s="78">
        <f>Heavy_Sev!K$127</f>
        <v>18</v>
      </c>
    </row>
    <row r="22" spans="1:8" ht="12.75">
      <c r="A22" s="69"/>
      <c r="B22" s="70" t="s">
        <v>65</v>
      </c>
      <c r="C22" s="70" t="s">
        <v>71</v>
      </c>
      <c r="D22" s="71">
        <f t="shared" si="0"/>
        <v>268</v>
      </c>
      <c r="E22" s="72">
        <f>SUM(E23:E24)</f>
        <v>130</v>
      </c>
      <c r="F22" s="72">
        <f>SUM(F23:F24)</f>
        <v>64</v>
      </c>
      <c r="G22" s="72">
        <f>SUM(G23:G24)</f>
        <v>37</v>
      </c>
      <c r="H22" s="73">
        <f>SUM(H23:H24)</f>
        <v>37</v>
      </c>
    </row>
    <row r="23" spans="1:8" ht="12.75" outlineLevel="1">
      <c r="A23" s="74"/>
      <c r="B23" s="58"/>
      <c r="C23" s="75" t="s">
        <v>60</v>
      </c>
      <c r="D23" s="76">
        <f t="shared" si="0"/>
        <v>139</v>
      </c>
      <c r="E23" s="77">
        <f>Light_Sev!H$252</f>
        <v>93</v>
      </c>
      <c r="F23" s="77">
        <f>Light_Sev!I$252</f>
        <v>46</v>
      </c>
      <c r="G23" s="77">
        <f>Light_Sev!J$252</f>
        <v>0</v>
      </c>
      <c r="H23" s="78">
        <f>Light_Sev!K$252</f>
        <v>0</v>
      </c>
    </row>
    <row r="24" spans="1:8" ht="12.75" outlineLevel="1">
      <c r="A24" s="79"/>
      <c r="B24" s="84"/>
      <c r="C24" s="80" t="s">
        <v>61</v>
      </c>
      <c r="D24" s="81">
        <f t="shared" si="0"/>
        <v>129</v>
      </c>
      <c r="E24" s="77">
        <f>Heavy_Sev!H$252</f>
        <v>37</v>
      </c>
      <c r="F24" s="77">
        <f>Heavy_Sev!I$252</f>
        <v>18</v>
      </c>
      <c r="G24" s="77">
        <f>Heavy_Sev!J$252</f>
        <v>37</v>
      </c>
      <c r="H24" s="78">
        <f>Heavy_Sev!K$252</f>
        <v>37</v>
      </c>
    </row>
    <row r="25" spans="1:8" ht="12.75">
      <c r="A25" s="69"/>
      <c r="B25" s="70" t="s">
        <v>69</v>
      </c>
      <c r="C25" s="70" t="s">
        <v>71</v>
      </c>
      <c r="D25" s="71">
        <f t="shared" si="0"/>
        <v>712</v>
      </c>
      <c r="E25" s="72">
        <f>SUM(E26:E27)</f>
        <v>393</v>
      </c>
      <c r="F25" s="72">
        <f>SUM(F26:F27)</f>
        <v>195</v>
      </c>
      <c r="G25" s="72">
        <f>SUM(G26:G27)</f>
        <v>62</v>
      </c>
      <c r="H25" s="73">
        <f>SUM(H26:H27)</f>
        <v>62</v>
      </c>
    </row>
    <row r="26" spans="1:8" ht="12.75" outlineLevel="1">
      <c r="A26" s="74"/>
      <c r="B26" s="58"/>
      <c r="C26" s="75" t="s">
        <v>60</v>
      </c>
      <c r="D26" s="76">
        <f t="shared" si="0"/>
        <v>497</v>
      </c>
      <c r="E26" s="77">
        <f aca="true" t="shared" si="1" ref="E26:H27">E11+E14+E17+E20+E23</f>
        <v>331</v>
      </c>
      <c r="F26" s="77">
        <f t="shared" si="1"/>
        <v>166</v>
      </c>
      <c r="G26" s="77">
        <f t="shared" si="1"/>
        <v>0</v>
      </c>
      <c r="H26" s="78">
        <f t="shared" si="1"/>
        <v>0</v>
      </c>
    </row>
    <row r="27" spans="1:8" ht="12.75" outlineLevel="1">
      <c r="A27" s="79"/>
      <c r="B27" s="84"/>
      <c r="C27" s="80" t="s">
        <v>61</v>
      </c>
      <c r="D27" s="81">
        <f t="shared" si="0"/>
        <v>215</v>
      </c>
      <c r="E27" s="82">
        <f t="shared" si="1"/>
        <v>62</v>
      </c>
      <c r="F27" s="82">
        <f t="shared" si="1"/>
        <v>29</v>
      </c>
      <c r="G27" s="82">
        <f t="shared" si="1"/>
        <v>62</v>
      </c>
      <c r="H27" s="83">
        <f t="shared" si="1"/>
        <v>62</v>
      </c>
    </row>
    <row r="28" spans="1:8" ht="12.75">
      <c r="A28" s="69"/>
      <c r="B28" s="70" t="s">
        <v>70</v>
      </c>
      <c r="C28" s="70" t="s">
        <v>71</v>
      </c>
      <c r="D28" s="71">
        <f t="shared" si="0"/>
        <v>88.05</v>
      </c>
      <c r="E28" s="72">
        <f>SUM(E29:E30)</f>
        <v>50.8</v>
      </c>
      <c r="F28" s="72">
        <f>SUM(F29:F30)</f>
        <v>23.25</v>
      </c>
      <c r="G28" s="72">
        <f>SUM(G29:G30)</f>
        <v>7</v>
      </c>
      <c r="H28" s="73">
        <f>SUM(H29:H30)</f>
        <v>7</v>
      </c>
    </row>
    <row r="29" spans="1:8" ht="12.75" outlineLevel="1">
      <c r="A29" s="74"/>
      <c r="B29" s="58"/>
      <c r="C29" s="75" t="s">
        <v>60</v>
      </c>
      <c r="D29" s="76">
        <f t="shared" si="0"/>
        <v>65.05</v>
      </c>
      <c r="E29" s="77">
        <f>Light_Sev!H$115</f>
        <v>43.8</v>
      </c>
      <c r="F29" s="77">
        <f>Light_Sev!I$115</f>
        <v>21.25</v>
      </c>
      <c r="G29" s="77">
        <f>Light_Sev!J$115</f>
        <v>0</v>
      </c>
      <c r="H29" s="78">
        <f>Light_Sev!K$115</f>
        <v>0</v>
      </c>
    </row>
    <row r="30" spans="1:8" ht="12.75" outlineLevel="1">
      <c r="A30" s="79"/>
      <c r="B30" s="84"/>
      <c r="C30" s="80" t="s">
        <v>61</v>
      </c>
      <c r="D30" s="81">
        <f t="shared" si="0"/>
        <v>23</v>
      </c>
      <c r="E30" s="77">
        <f>Heavy_Sev!H$115</f>
        <v>7</v>
      </c>
      <c r="F30" s="77">
        <f>Heavy_Sev!I$115</f>
        <v>2</v>
      </c>
      <c r="G30" s="77">
        <f>Heavy_Sev!J$115</f>
        <v>7</v>
      </c>
      <c r="H30" s="78">
        <f>Heavy_Sev!K$115</f>
        <v>7</v>
      </c>
    </row>
    <row r="31" spans="1:8" ht="12.75">
      <c r="A31" s="69"/>
      <c r="B31" s="70" t="s">
        <v>122</v>
      </c>
      <c r="C31" s="70" t="s">
        <v>71</v>
      </c>
      <c r="D31" s="71">
        <f t="shared" si="0"/>
        <v>235.86499999999998</v>
      </c>
      <c r="E31" s="72">
        <f>SUM(E32:E33)</f>
        <v>132.26999999999998</v>
      </c>
      <c r="F31" s="72">
        <f>SUM(F32:F33)</f>
        <v>67.595</v>
      </c>
      <c r="G31" s="72">
        <f>SUM(G32:G33)</f>
        <v>18</v>
      </c>
      <c r="H31" s="73">
        <f>SUM(H32:H33)</f>
        <v>18</v>
      </c>
    </row>
    <row r="32" spans="1:8" ht="12.75" outlineLevel="1">
      <c r="A32" s="74"/>
      <c r="B32" s="58"/>
      <c r="C32" s="75" t="s">
        <v>60</v>
      </c>
      <c r="D32" s="76">
        <f t="shared" si="0"/>
        <v>172.865</v>
      </c>
      <c r="E32" s="77">
        <f>Light_Sev!H$152</f>
        <v>114.27</v>
      </c>
      <c r="F32" s="77">
        <f>Light_Sev!I$152</f>
        <v>58.595</v>
      </c>
      <c r="G32" s="77">
        <f>Light_Sev!J$152</f>
        <v>0</v>
      </c>
      <c r="H32" s="78">
        <f>Light_Sev!K$152</f>
        <v>0</v>
      </c>
    </row>
    <row r="33" spans="1:8" ht="12.75" outlineLevel="1">
      <c r="A33" s="79"/>
      <c r="B33" s="84"/>
      <c r="C33" s="80" t="s">
        <v>61</v>
      </c>
      <c r="D33" s="81">
        <f t="shared" si="0"/>
        <v>63</v>
      </c>
      <c r="E33" s="77">
        <f>Heavy_Sev!H$152</f>
        <v>18</v>
      </c>
      <c r="F33" s="77">
        <f>Heavy_Sev!I$152</f>
        <v>9</v>
      </c>
      <c r="G33" s="77">
        <f>Heavy_Sev!J$152</f>
        <v>18</v>
      </c>
      <c r="H33" s="78">
        <f>Heavy_Sev!K$152</f>
        <v>18</v>
      </c>
    </row>
    <row r="34" spans="1:8" ht="12.75">
      <c r="A34" s="69"/>
      <c r="B34" s="70" t="s">
        <v>72</v>
      </c>
      <c r="C34" s="70" t="s">
        <v>71</v>
      </c>
      <c r="D34" s="71">
        <f t="shared" si="0"/>
        <v>285.7701154008138</v>
      </c>
      <c r="E34" s="72">
        <f>SUM(E35:E36)</f>
        <v>188.8069719307821</v>
      </c>
      <c r="F34" s="72">
        <f>SUM(F35:F36)</f>
        <v>94.64963078482532</v>
      </c>
      <c r="G34" s="72">
        <f>SUM(G35:G36)</f>
        <v>1.1567563426031495</v>
      </c>
      <c r="H34" s="73">
        <f>SUM(H35:H36)</f>
        <v>1.1567563426031495</v>
      </c>
    </row>
    <row r="35" spans="1:8" ht="12.75" outlineLevel="1">
      <c r="A35" s="74"/>
      <c r="B35" s="58"/>
      <c r="C35" s="75" t="s">
        <v>60</v>
      </c>
      <c r="D35" s="76">
        <f t="shared" si="0"/>
        <v>281.7587829224318</v>
      </c>
      <c r="E35" s="77">
        <f>Light_Sev!H$351</f>
        <v>187.65021558817895</v>
      </c>
      <c r="F35" s="77">
        <f>Light_Sev!I$351</f>
        <v>94.10856733425288</v>
      </c>
      <c r="G35" s="77">
        <f>Light_Sev!J$351</f>
        <v>0</v>
      </c>
      <c r="H35" s="78">
        <f>Light_Sev!K$351</f>
        <v>0</v>
      </c>
    </row>
    <row r="36" spans="1:8" ht="12.75" outlineLevel="1">
      <c r="A36" s="79"/>
      <c r="B36" s="84"/>
      <c r="C36" s="80" t="s">
        <v>61</v>
      </c>
      <c r="D36" s="81">
        <f t="shared" si="0"/>
        <v>4.011332478381888</v>
      </c>
      <c r="E36" s="77">
        <f>Heavy_Sev!H$351</f>
        <v>1.1567563426031495</v>
      </c>
      <c r="F36" s="77">
        <f>Heavy_Sev!I$351</f>
        <v>0.5410634505724403</v>
      </c>
      <c r="G36" s="77">
        <f>Heavy_Sev!J$351</f>
        <v>1.1567563426031495</v>
      </c>
      <c r="H36" s="78">
        <f>Heavy_Sev!K$351</f>
        <v>1.1567563426031495</v>
      </c>
    </row>
    <row r="37" spans="1:8" ht="12.75">
      <c r="A37" s="69"/>
      <c r="B37" s="70" t="s">
        <v>83</v>
      </c>
      <c r="C37" s="70" t="s">
        <v>71</v>
      </c>
      <c r="D37" s="71">
        <f t="shared" si="0"/>
        <v>209.94468840710095</v>
      </c>
      <c r="E37" s="72">
        <f>SUM(E38:E39)</f>
        <v>138.2661359196457</v>
      </c>
      <c r="F37" s="72">
        <f>SUM(F38:F39)</f>
        <v>69.36503980224894</v>
      </c>
      <c r="G37" s="72">
        <f>SUM(G38:G39)</f>
        <v>1.1567563426031495</v>
      </c>
      <c r="H37" s="73">
        <f>SUM(H38:H39)</f>
        <v>1.1567563426031495</v>
      </c>
    </row>
    <row r="38" spans="1:8" ht="12.75" outlineLevel="1">
      <c r="A38" s="74"/>
      <c r="B38" s="58"/>
      <c r="C38" s="75" t="s">
        <v>60</v>
      </c>
      <c r="D38" s="76">
        <f t="shared" si="0"/>
        <v>205.93335592871904</v>
      </c>
      <c r="E38" s="77">
        <f>Light_Sev!H$388</f>
        <v>137.10937957704255</v>
      </c>
      <c r="F38" s="77">
        <f>Light_Sev!I$388</f>
        <v>68.8239763516765</v>
      </c>
      <c r="G38" s="77">
        <f>Light_Sev!J$388</f>
        <v>0</v>
      </c>
      <c r="H38" s="78">
        <f>Light_Sev!K$388</f>
        <v>0</v>
      </c>
    </row>
    <row r="39" spans="1:8" ht="13.5" outlineLevel="1" thickBot="1">
      <c r="A39" s="74"/>
      <c r="B39" s="58"/>
      <c r="C39" s="75" t="s">
        <v>61</v>
      </c>
      <c r="D39" s="76">
        <f t="shared" si="0"/>
        <v>4.011332478381888</v>
      </c>
      <c r="E39" s="77">
        <f>Heavy_Sev!H$388</f>
        <v>1.1567563426031495</v>
      </c>
      <c r="F39" s="77">
        <f>Heavy_Sev!I$388</f>
        <v>0.5410634505724403</v>
      </c>
      <c r="G39" s="77">
        <f>Heavy_Sev!J$388</f>
        <v>1.1567563426031495</v>
      </c>
      <c r="H39" s="78">
        <f>Heavy_Sev!K$388</f>
        <v>1.1567563426031495</v>
      </c>
    </row>
    <row r="40" spans="1:8" ht="12.75">
      <c r="A40" s="100"/>
      <c r="B40" s="101" t="s">
        <v>81</v>
      </c>
      <c r="C40" s="101" t="s">
        <v>71</v>
      </c>
      <c r="D40" s="111">
        <f t="shared" si="0"/>
        <v>997.7701154008137</v>
      </c>
      <c r="E40" s="112">
        <f>SUM(E41:E42)</f>
        <v>581.8069719307821</v>
      </c>
      <c r="F40" s="112">
        <f>SUM(F41:F42)</f>
        <v>289.6496307848253</v>
      </c>
      <c r="G40" s="112">
        <f>SUM(G41:G42)</f>
        <v>63.15675634260315</v>
      </c>
      <c r="H40" s="113">
        <f>SUM(H41:H42)</f>
        <v>63.15675634260315</v>
      </c>
    </row>
    <row r="41" spans="1:8" ht="12.75" outlineLevel="1">
      <c r="A41" s="26"/>
      <c r="B41" s="58"/>
      <c r="C41" s="75" t="s">
        <v>60</v>
      </c>
      <c r="D41" s="76">
        <f t="shared" si="0"/>
        <v>778.7587829224319</v>
      </c>
      <c r="E41" s="77">
        <f aca="true" t="shared" si="2" ref="E41:H42">E26+E35</f>
        <v>518.650215588179</v>
      </c>
      <c r="F41" s="77">
        <f t="shared" si="2"/>
        <v>260.1085673342529</v>
      </c>
      <c r="G41" s="77">
        <f t="shared" si="2"/>
        <v>0</v>
      </c>
      <c r="H41" s="114">
        <f t="shared" si="2"/>
        <v>0</v>
      </c>
    </row>
    <row r="42" spans="1:8" ht="13.5" outlineLevel="1" thickBot="1">
      <c r="A42" s="106"/>
      <c r="B42" s="115"/>
      <c r="C42" s="107" t="s">
        <v>61</v>
      </c>
      <c r="D42" s="116">
        <f t="shared" si="0"/>
        <v>219.01133247838192</v>
      </c>
      <c r="E42" s="117">
        <f t="shared" si="2"/>
        <v>63.15675634260315</v>
      </c>
      <c r="F42" s="117">
        <f t="shared" si="2"/>
        <v>29.54106345057244</v>
      </c>
      <c r="G42" s="117">
        <f t="shared" si="2"/>
        <v>63.15675634260315</v>
      </c>
      <c r="H42" s="118">
        <f t="shared" si="2"/>
        <v>63.15675634260315</v>
      </c>
    </row>
    <row r="43" spans="1:8" ht="12.75">
      <c r="A43" s="100"/>
      <c r="B43" s="101" t="s">
        <v>82</v>
      </c>
      <c r="C43" s="101" t="s">
        <v>71</v>
      </c>
      <c r="D43" s="111">
        <f t="shared" si="0"/>
        <v>856.8596884071009</v>
      </c>
      <c r="E43" s="112">
        <f>SUM(E44:E45)</f>
        <v>488.3361359196457</v>
      </c>
      <c r="F43" s="112">
        <f>SUM(F44:F45)</f>
        <v>242.21003980224896</v>
      </c>
      <c r="G43" s="112">
        <f>SUM(G44:G45)</f>
        <v>63.15675634260315</v>
      </c>
      <c r="H43" s="113">
        <f>SUM(H44:H45)</f>
        <v>63.15675634260315</v>
      </c>
    </row>
    <row r="44" spans="1:8" ht="12.75" outlineLevel="1">
      <c r="A44" s="26"/>
      <c r="B44" s="58"/>
      <c r="C44" s="75" t="s">
        <v>60</v>
      </c>
      <c r="D44" s="76">
        <f t="shared" si="0"/>
        <v>637.848355928719</v>
      </c>
      <c r="E44" s="77">
        <f aca="true" t="shared" si="3" ref="E44:H45">E11+E23+E29+E32+E38</f>
        <v>425.17937957704254</v>
      </c>
      <c r="F44" s="77">
        <f t="shared" si="3"/>
        <v>212.66897635167652</v>
      </c>
      <c r="G44" s="77">
        <f t="shared" si="3"/>
        <v>0</v>
      </c>
      <c r="H44" s="114">
        <f t="shared" si="3"/>
        <v>0</v>
      </c>
    </row>
    <row r="45" spans="1:8" ht="13.5" outlineLevel="1" thickBot="1">
      <c r="A45" s="106"/>
      <c r="B45" s="115"/>
      <c r="C45" s="107" t="s">
        <v>61</v>
      </c>
      <c r="D45" s="116">
        <f t="shared" si="0"/>
        <v>219.01133247838192</v>
      </c>
      <c r="E45" s="117">
        <f t="shared" si="3"/>
        <v>63.15675634260315</v>
      </c>
      <c r="F45" s="117">
        <f t="shared" si="3"/>
        <v>29.54106345057244</v>
      </c>
      <c r="G45" s="117">
        <f t="shared" si="3"/>
        <v>63.15675634260315</v>
      </c>
      <c r="H45" s="118">
        <f t="shared" si="3"/>
        <v>63.15675634260315</v>
      </c>
    </row>
    <row r="47" spans="2:4" ht="12.75">
      <c r="B47" s="5" t="s">
        <v>89</v>
      </c>
      <c r="C47" s="62" t="s">
        <v>31</v>
      </c>
      <c r="D47" s="65">
        <f>ALL!D17</f>
        <v>1162</v>
      </c>
    </row>
    <row r="49" spans="1:8" ht="12.75">
      <c r="A49" s="69"/>
      <c r="B49" s="70" t="s">
        <v>99</v>
      </c>
      <c r="C49" s="70" t="s">
        <v>71</v>
      </c>
      <c r="D49" s="93">
        <f aca="true" t="shared" si="4" ref="D49:D72">SUM(E49:H49)</f>
        <v>162720</v>
      </c>
      <c r="E49" s="9">
        <f>SUM(E50:E51)</f>
        <v>148250</v>
      </c>
      <c r="F49" s="9">
        <f>SUM(F50:F51)</f>
        <v>14470</v>
      </c>
      <c r="G49" s="9">
        <f>SUM(G50:G51)</f>
        <v>0</v>
      </c>
      <c r="H49" s="94">
        <f>SUM(H50:H51)</f>
        <v>0</v>
      </c>
    </row>
    <row r="50" spans="1:8" ht="12.75" outlineLevel="1">
      <c r="A50" s="74"/>
      <c r="B50" s="75"/>
      <c r="C50" s="75" t="s">
        <v>60</v>
      </c>
      <c r="D50" s="95">
        <f t="shared" si="4"/>
        <v>162720</v>
      </c>
      <c r="E50" s="96">
        <f>Light_Sev!H$54</f>
        <v>148250</v>
      </c>
      <c r="F50" s="96">
        <f>Light_Sev!I$54</f>
        <v>14470</v>
      </c>
      <c r="G50" s="96">
        <f>Light_Sev!J$54</f>
        <v>0</v>
      </c>
      <c r="H50" s="97">
        <f>Light_Sev!K$54</f>
        <v>0</v>
      </c>
    </row>
    <row r="51" spans="1:8" ht="12.75" outlineLevel="1">
      <c r="A51" s="79"/>
      <c r="B51" s="80"/>
      <c r="C51" s="80" t="s">
        <v>61</v>
      </c>
      <c r="D51" s="98">
        <f t="shared" si="4"/>
        <v>0</v>
      </c>
      <c r="E51" s="96">
        <f>Heavy_Sev!H$54</f>
        <v>0</v>
      </c>
      <c r="F51" s="96">
        <f>Heavy_Sev!I$54</f>
        <v>0</v>
      </c>
      <c r="G51" s="96">
        <f>Heavy_Sev!J$54</f>
        <v>0</v>
      </c>
      <c r="H51" s="97">
        <f>Heavy_Sev!K$54</f>
        <v>0</v>
      </c>
    </row>
    <row r="52" spans="1:8" ht="12.75">
      <c r="A52" s="69"/>
      <c r="B52" s="70" t="s">
        <v>123</v>
      </c>
      <c r="C52" s="70" t="s">
        <v>71</v>
      </c>
      <c r="D52" s="93">
        <f t="shared" si="4"/>
        <v>3299350</v>
      </c>
      <c r="E52" s="9">
        <f>SUM(E53:E54)</f>
        <v>2131000</v>
      </c>
      <c r="F52" s="9">
        <f>SUM(F53:F54)</f>
        <v>109650</v>
      </c>
      <c r="G52" s="9">
        <f>SUM(G53:G54)</f>
        <v>771450</v>
      </c>
      <c r="H52" s="94">
        <f>SUM(H53:H54)</f>
        <v>287250</v>
      </c>
    </row>
    <row r="53" spans="1:8" ht="12.75" outlineLevel="1">
      <c r="A53" s="74"/>
      <c r="B53" s="75"/>
      <c r="C53" s="75" t="s">
        <v>60</v>
      </c>
      <c r="D53" s="95">
        <f t="shared" si="4"/>
        <v>660150</v>
      </c>
      <c r="E53" s="96">
        <f>Light_Sev!H$165</f>
        <v>599000</v>
      </c>
      <c r="F53" s="96">
        <f>Light_Sev!I$165</f>
        <v>61150</v>
      </c>
      <c r="G53" s="96">
        <f>Light_Sev!J$165</f>
        <v>0</v>
      </c>
      <c r="H53" s="97">
        <f>Light_Sev!K$165</f>
        <v>0</v>
      </c>
    </row>
    <row r="54" spans="1:8" ht="12.75" outlineLevel="1">
      <c r="A54" s="79"/>
      <c r="B54" s="80"/>
      <c r="C54" s="80" t="s">
        <v>61</v>
      </c>
      <c r="D54" s="98">
        <f t="shared" si="4"/>
        <v>2639200</v>
      </c>
      <c r="E54" s="96">
        <f>Heavy_Sev!H$165</f>
        <v>1532000</v>
      </c>
      <c r="F54" s="96">
        <f>Heavy_Sev!I$165</f>
        <v>48500</v>
      </c>
      <c r="G54" s="96">
        <f>Heavy_Sev!J$165</f>
        <v>771450</v>
      </c>
      <c r="H54" s="97">
        <f>Heavy_Sev!K$165</f>
        <v>287250</v>
      </c>
    </row>
    <row r="55" spans="1:8" ht="12.75">
      <c r="A55" s="69"/>
      <c r="B55" s="70" t="s">
        <v>124</v>
      </c>
      <c r="C55" s="70" t="s">
        <v>71</v>
      </c>
      <c r="D55" s="93">
        <f t="shared" si="4"/>
        <v>3611958.5</v>
      </c>
      <c r="E55" s="9">
        <f>SUM(E56:E57)</f>
        <v>2327762.95</v>
      </c>
      <c r="F55" s="9">
        <f>SUM(F56:F57)</f>
        <v>119385.55</v>
      </c>
      <c r="G55" s="9">
        <f>SUM(G56:G57)</f>
        <v>848715.0000000002</v>
      </c>
      <c r="H55" s="94">
        <f>SUM(H56:H57)</f>
        <v>316095.00000000006</v>
      </c>
    </row>
    <row r="56" spans="1:8" ht="12.75" outlineLevel="1">
      <c r="A56" s="74"/>
      <c r="B56" s="75"/>
      <c r="C56" s="75" t="s">
        <v>60</v>
      </c>
      <c r="D56" s="95">
        <f t="shared" si="4"/>
        <v>708443.5000000001</v>
      </c>
      <c r="E56" s="96">
        <f>Light_Sev!H$201</f>
        <v>642442.9500000001</v>
      </c>
      <c r="F56" s="96">
        <f>Light_Sev!I$201</f>
        <v>66000.55</v>
      </c>
      <c r="G56" s="96">
        <f>Light_Sev!J$201</f>
        <v>0</v>
      </c>
      <c r="H56" s="97">
        <f>Light_Sev!K$201</f>
        <v>0</v>
      </c>
    </row>
    <row r="57" spans="1:8" ht="12.75" outlineLevel="1">
      <c r="A57" s="79"/>
      <c r="B57" s="80"/>
      <c r="C57" s="80" t="s">
        <v>61</v>
      </c>
      <c r="D57" s="98">
        <f t="shared" si="4"/>
        <v>2903515</v>
      </c>
      <c r="E57" s="96">
        <f>Heavy_Sev!H$201</f>
        <v>1685320</v>
      </c>
      <c r="F57" s="96">
        <f>Heavy_Sev!I$201</f>
        <v>53385</v>
      </c>
      <c r="G57" s="96">
        <f>Heavy_Sev!J$201</f>
        <v>848715.0000000002</v>
      </c>
      <c r="H57" s="97">
        <f>Heavy_Sev!K$201</f>
        <v>316095.00000000006</v>
      </c>
    </row>
    <row r="58" spans="1:8" ht="12.75">
      <c r="A58" s="69"/>
      <c r="B58" s="70" t="s">
        <v>54</v>
      </c>
      <c r="C58" s="70" t="s">
        <v>71</v>
      </c>
      <c r="D58" s="93">
        <f t="shared" si="4"/>
        <v>1784765.402196606</v>
      </c>
      <c r="E58" s="9">
        <f>SUM(E59:E60)</f>
        <v>1069311.6882991763</v>
      </c>
      <c r="F58" s="9">
        <f>SUM(F59:F60)</f>
        <v>41852.442840881835</v>
      </c>
      <c r="G58" s="9">
        <f>SUM(G59:G60)</f>
        <v>519404.3418898811</v>
      </c>
      <c r="H58" s="94">
        <f>SUM(H59:H60)</f>
        <v>154196.92916666667</v>
      </c>
    </row>
    <row r="59" spans="1:8" ht="12.75" outlineLevel="1">
      <c r="A59" s="74"/>
      <c r="B59" s="75"/>
      <c r="C59" s="75" t="s">
        <v>60</v>
      </c>
      <c r="D59" s="95">
        <f t="shared" si="4"/>
        <v>276430.3231043438</v>
      </c>
      <c r="E59" s="96">
        <f>Light_Sev!H$239</f>
        <v>252166.99484679528</v>
      </c>
      <c r="F59" s="96">
        <f>Light_Sev!I$239</f>
        <v>24263.328257548503</v>
      </c>
      <c r="G59" s="96">
        <f>Light_Sev!J$239</f>
        <v>0</v>
      </c>
      <c r="H59" s="97">
        <f>Light_Sev!K$239</f>
        <v>0</v>
      </c>
    </row>
    <row r="60" spans="1:8" ht="12.75" outlineLevel="1">
      <c r="A60" s="79"/>
      <c r="B60" s="80"/>
      <c r="C60" s="80" t="s">
        <v>61</v>
      </c>
      <c r="D60" s="98">
        <f t="shared" si="4"/>
        <v>1508335.079092262</v>
      </c>
      <c r="E60" s="96">
        <f>Heavy_Sev!H$239</f>
        <v>817144.693452381</v>
      </c>
      <c r="F60" s="96">
        <f>Heavy_Sev!I$239</f>
        <v>17589.114583333332</v>
      </c>
      <c r="G60" s="96">
        <f>Heavy_Sev!J$239</f>
        <v>519404.3418898811</v>
      </c>
      <c r="H60" s="97">
        <f>Heavy_Sev!K$239</f>
        <v>154196.92916666667</v>
      </c>
    </row>
    <row r="61" spans="1:8" ht="12.75">
      <c r="A61" s="69"/>
      <c r="B61" s="70" t="s">
        <v>106</v>
      </c>
      <c r="C61" s="70" t="s">
        <v>71</v>
      </c>
      <c r="D61" s="93">
        <f t="shared" si="4"/>
        <v>7695381.25</v>
      </c>
      <c r="E61" s="9">
        <f>SUM(E62:E63)</f>
        <v>4228000</v>
      </c>
      <c r="F61" s="9">
        <f>SUM(F62:F63)</f>
        <v>190425</v>
      </c>
      <c r="G61" s="9">
        <f>SUM(G62:G63)</f>
        <v>2565956.25</v>
      </c>
      <c r="H61" s="94">
        <f>SUM(H62:H63)</f>
        <v>711000</v>
      </c>
    </row>
    <row r="62" spans="1:8" ht="12.75" outlineLevel="1">
      <c r="A62" s="74"/>
      <c r="B62" s="75"/>
      <c r="C62" s="75" t="s">
        <v>60</v>
      </c>
      <c r="D62" s="95">
        <f t="shared" si="4"/>
        <v>522300</v>
      </c>
      <c r="E62" s="96">
        <f>Light_Sev!H$277+Light_Sev!H$265</f>
        <v>475500</v>
      </c>
      <c r="F62" s="96">
        <f>Light_Sev!I$277+Light_Sev!I$265</f>
        <v>46800</v>
      </c>
      <c r="G62" s="96">
        <f>Light_Sev!J$277+Light_Sev!J$265</f>
        <v>0</v>
      </c>
      <c r="H62" s="97">
        <f>Light_Sev!K$277+Light_Sev!K$265</f>
        <v>0</v>
      </c>
    </row>
    <row r="63" spans="1:8" ht="12.75" outlineLevel="1">
      <c r="A63" s="79"/>
      <c r="B63" s="80"/>
      <c r="C63" s="80" t="s">
        <v>61</v>
      </c>
      <c r="D63" s="98">
        <f t="shared" si="4"/>
        <v>7173081.25</v>
      </c>
      <c r="E63" s="96">
        <f>Heavy_Sev!H$277+Heavy_Sev!H$265</f>
        <v>3752500</v>
      </c>
      <c r="F63" s="96">
        <f>Heavy_Sev!I$277+Heavy_Sev!I$265</f>
        <v>143625</v>
      </c>
      <c r="G63" s="96">
        <f>Heavy_Sev!J$277+Heavy_Sev!J$265</f>
        <v>2565956.25</v>
      </c>
      <c r="H63" s="97">
        <f>Heavy_Sev!K$277+Heavy_Sev!K$265</f>
        <v>711000</v>
      </c>
    </row>
    <row r="64" spans="1:8" ht="12.75">
      <c r="A64" s="69"/>
      <c r="B64" s="70" t="s">
        <v>97</v>
      </c>
      <c r="C64" s="70" t="s">
        <v>71</v>
      </c>
      <c r="D64" s="93">
        <f t="shared" si="4"/>
        <v>8434715.375</v>
      </c>
      <c r="E64" s="9">
        <f>SUM(E65:E66)</f>
        <v>4629740</v>
      </c>
      <c r="F64" s="9">
        <f>SUM(F65:F66)</f>
        <v>205093.50000000003</v>
      </c>
      <c r="G64" s="9">
        <f>SUM(G65:G66)</f>
        <v>2820166.875</v>
      </c>
      <c r="H64" s="94">
        <f>SUM(H65:H66)</f>
        <v>779715</v>
      </c>
    </row>
    <row r="65" spans="1:8" ht="12.75" outlineLevel="1">
      <c r="A65" s="74"/>
      <c r="B65" s="75"/>
      <c r="C65" s="75" t="s">
        <v>60</v>
      </c>
      <c r="D65" s="95">
        <f t="shared" si="4"/>
        <v>552561</v>
      </c>
      <c r="E65" s="96">
        <f>Light_Sev!H$326</f>
        <v>504375</v>
      </c>
      <c r="F65" s="96">
        <f>Light_Sev!I$326</f>
        <v>48186</v>
      </c>
      <c r="G65" s="96">
        <f>Light_Sev!J$326</f>
        <v>0</v>
      </c>
      <c r="H65" s="97">
        <f>Light_Sev!K$326</f>
        <v>0</v>
      </c>
    </row>
    <row r="66" spans="1:8" ht="12.75" outlineLevel="1">
      <c r="A66" s="79"/>
      <c r="B66" s="80"/>
      <c r="C66" s="80" t="s">
        <v>61</v>
      </c>
      <c r="D66" s="98">
        <f t="shared" si="4"/>
        <v>7882154.375</v>
      </c>
      <c r="E66" s="96">
        <f>Heavy_Sev!H$326</f>
        <v>4125365</v>
      </c>
      <c r="F66" s="96">
        <f>Heavy_Sev!I$326</f>
        <v>156907.50000000003</v>
      </c>
      <c r="G66" s="96">
        <f>Heavy_Sev!J$326</f>
        <v>2820166.875</v>
      </c>
      <c r="H66" s="97">
        <f>Heavy_Sev!K$326</f>
        <v>779715</v>
      </c>
    </row>
    <row r="67" spans="1:8" ht="12.75">
      <c r="A67" s="69"/>
      <c r="B67" s="70" t="s">
        <v>100</v>
      </c>
      <c r="C67" s="70" t="s">
        <v>71</v>
      </c>
      <c r="D67" s="93">
        <f t="shared" si="4"/>
        <v>1016323.5024386274</v>
      </c>
      <c r="E67" s="9">
        <f>SUM(E68:E69)</f>
        <v>840632.5197707425</v>
      </c>
      <c r="F67" s="9">
        <f>SUM(F68:F69)</f>
        <v>75370.48601997049</v>
      </c>
      <c r="G67" s="9">
        <f>SUM(G68:G69)</f>
        <v>77260.79761685521</v>
      </c>
      <c r="H67" s="94">
        <f>SUM(H68:H69)</f>
        <v>23059.699031059114</v>
      </c>
    </row>
    <row r="68" spans="1:8" ht="12.75" outlineLevel="1">
      <c r="A68" s="74"/>
      <c r="B68" s="75"/>
      <c r="C68" s="75" t="s">
        <v>60</v>
      </c>
      <c r="D68" s="95">
        <f t="shared" si="4"/>
        <v>789509.9347740848</v>
      </c>
      <c r="E68" s="96">
        <f>Light_Sev!H$426</f>
        <v>718361.2848442845</v>
      </c>
      <c r="F68" s="96">
        <f>Light_Sev!I$426</f>
        <v>71148.64992980033</v>
      </c>
      <c r="G68" s="96">
        <f>Light_Sev!J$426</f>
        <v>0</v>
      </c>
      <c r="H68" s="97">
        <f>Light_Sev!K$426</f>
        <v>0</v>
      </c>
    </row>
    <row r="69" spans="1:8" ht="13.5" outlineLevel="1" thickBot="1">
      <c r="A69" s="74"/>
      <c r="B69" s="75"/>
      <c r="C69" s="75" t="s">
        <v>61</v>
      </c>
      <c r="D69" s="95">
        <f t="shared" si="4"/>
        <v>226813.56766454244</v>
      </c>
      <c r="E69" s="96">
        <f>Heavy_Sev!H$426</f>
        <v>122271.23492645797</v>
      </c>
      <c r="F69" s="96">
        <f>Heavy_Sev!I$426</f>
        <v>4221.836090170148</v>
      </c>
      <c r="G69" s="96">
        <f>Heavy_Sev!J$426</f>
        <v>77260.79761685521</v>
      </c>
      <c r="H69" s="97">
        <f>Heavy_Sev!K$426</f>
        <v>23059.699031059114</v>
      </c>
    </row>
    <row r="70" spans="1:8" ht="12.75">
      <c r="A70" s="100"/>
      <c r="B70" s="101" t="s">
        <v>101</v>
      </c>
      <c r="C70" s="101" t="s">
        <v>71</v>
      </c>
      <c r="D70" s="102">
        <f t="shared" si="4"/>
        <v>15010482.779635234</v>
      </c>
      <c r="E70" s="103">
        <f>SUM(E71:E72)</f>
        <v>9015697.158069918</v>
      </c>
      <c r="F70" s="103">
        <f>SUM(F71:F72)</f>
        <v>456171.9788608523</v>
      </c>
      <c r="G70" s="103">
        <f>SUM(G71:G72)</f>
        <v>4265547.014506737</v>
      </c>
      <c r="H70" s="104">
        <f>SUM(H71:H72)</f>
        <v>1273066.6281977259</v>
      </c>
    </row>
    <row r="71" spans="1:8" ht="12.75" outlineLevel="1">
      <c r="A71" s="26"/>
      <c r="B71" s="75"/>
      <c r="C71" s="75" t="s">
        <v>60</v>
      </c>
      <c r="D71" s="95">
        <f t="shared" si="4"/>
        <v>2489664.757878429</v>
      </c>
      <c r="E71" s="96">
        <f aca="true" t="shared" si="5" ref="E71:H72">E50+E56+E59+E65+E68</f>
        <v>2265596.22969108</v>
      </c>
      <c r="F71" s="96">
        <f t="shared" si="5"/>
        <v>224068.52818734883</v>
      </c>
      <c r="G71" s="96">
        <f t="shared" si="5"/>
        <v>0</v>
      </c>
      <c r="H71" s="105">
        <f t="shared" si="5"/>
        <v>0</v>
      </c>
    </row>
    <row r="72" spans="1:8" ht="13.5" outlineLevel="1" thickBot="1">
      <c r="A72" s="106"/>
      <c r="B72" s="107"/>
      <c r="C72" s="107" t="s">
        <v>61</v>
      </c>
      <c r="D72" s="108">
        <f t="shared" si="4"/>
        <v>12520818.021756805</v>
      </c>
      <c r="E72" s="109">
        <f t="shared" si="5"/>
        <v>6750100.928378838</v>
      </c>
      <c r="F72" s="109">
        <f t="shared" si="5"/>
        <v>232103.4506735035</v>
      </c>
      <c r="G72" s="109">
        <f t="shared" si="5"/>
        <v>4265547.014506737</v>
      </c>
      <c r="H72" s="110">
        <f t="shared" si="5"/>
        <v>1273066.6281977259</v>
      </c>
    </row>
    <row r="74" spans="1:8" ht="12.75">
      <c r="A74" s="69"/>
      <c r="B74" s="70" t="s">
        <v>102</v>
      </c>
      <c r="C74" s="70" t="s">
        <v>71</v>
      </c>
      <c r="D74" s="93">
        <f aca="true" t="shared" si="6" ref="D74:H76">IF(D10=0,"",D49/D10)</f>
        <v>2958.5454545454545</v>
      </c>
      <c r="E74" s="9">
        <f t="shared" si="6"/>
        <v>4006.7567567567567</v>
      </c>
      <c r="F74" s="9">
        <f t="shared" si="6"/>
        <v>803.8888888888889</v>
      </c>
      <c r="G74" s="9">
        <f t="shared" si="6"/>
      </c>
      <c r="H74" s="94">
        <f t="shared" si="6"/>
      </c>
    </row>
    <row r="75" spans="1:8" ht="12.75" outlineLevel="1">
      <c r="A75" s="74"/>
      <c r="B75" s="75"/>
      <c r="C75" s="75" t="s">
        <v>60</v>
      </c>
      <c r="D75" s="95">
        <f t="shared" si="6"/>
        <v>2958.5454545454545</v>
      </c>
      <c r="E75" s="96">
        <f t="shared" si="6"/>
        <v>4006.7567567567567</v>
      </c>
      <c r="F75" s="96">
        <f t="shared" si="6"/>
        <v>803.8888888888889</v>
      </c>
      <c r="G75" s="96">
        <f t="shared" si="6"/>
      </c>
      <c r="H75" s="97">
        <f t="shared" si="6"/>
      </c>
    </row>
    <row r="76" spans="1:8" ht="12.75" outlineLevel="1">
      <c r="A76" s="79"/>
      <c r="B76" s="80"/>
      <c r="C76" s="80" t="s">
        <v>61</v>
      </c>
      <c r="D76" s="98">
        <f t="shared" si="6"/>
      </c>
      <c r="E76" s="12">
        <f t="shared" si="6"/>
      </c>
      <c r="F76" s="12">
        <f t="shared" si="6"/>
      </c>
      <c r="G76" s="12">
        <f t="shared" si="6"/>
      </c>
      <c r="H76" s="99">
        <f t="shared" si="6"/>
      </c>
    </row>
    <row r="77" spans="1:8" ht="12.75">
      <c r="A77" s="69"/>
      <c r="B77" s="70" t="s">
        <v>125</v>
      </c>
      <c r="C77" s="70" t="s">
        <v>71</v>
      </c>
      <c r="D77" s="93">
        <f aca="true" t="shared" si="7" ref="D77:H79">IF(D19=0,"",D52/D19)</f>
        <v>13747.291666666666</v>
      </c>
      <c r="E77" s="9">
        <f t="shared" si="7"/>
        <v>15785.185185185184</v>
      </c>
      <c r="F77" s="9">
        <f t="shared" si="7"/>
        <v>1589.1304347826087</v>
      </c>
      <c r="G77" s="9">
        <f t="shared" si="7"/>
        <v>42858.333333333336</v>
      </c>
      <c r="H77" s="94">
        <f t="shared" si="7"/>
        <v>15958.333333333334</v>
      </c>
    </row>
    <row r="78" spans="1:8" ht="12.75" outlineLevel="1">
      <c r="A78" s="74"/>
      <c r="B78" s="75"/>
      <c r="C78" s="75" t="s">
        <v>60</v>
      </c>
      <c r="D78" s="95">
        <f t="shared" si="7"/>
        <v>3729.6610169491523</v>
      </c>
      <c r="E78" s="96">
        <f t="shared" si="7"/>
        <v>5119.65811965812</v>
      </c>
      <c r="F78" s="96">
        <f t="shared" si="7"/>
        <v>1019.1666666666666</v>
      </c>
      <c r="G78" s="96">
        <f t="shared" si="7"/>
      </c>
      <c r="H78" s="97">
        <f t="shared" si="7"/>
      </c>
    </row>
    <row r="79" spans="1:8" ht="12.75" outlineLevel="1">
      <c r="A79" s="79"/>
      <c r="B79" s="80"/>
      <c r="C79" s="80" t="s">
        <v>61</v>
      </c>
      <c r="D79" s="98">
        <f t="shared" si="7"/>
        <v>41892.06349206349</v>
      </c>
      <c r="E79" s="12">
        <f t="shared" si="7"/>
        <v>85111.11111111111</v>
      </c>
      <c r="F79" s="12">
        <f t="shared" si="7"/>
        <v>5388.888888888889</v>
      </c>
      <c r="G79" s="12">
        <f t="shared" si="7"/>
        <v>42858.333333333336</v>
      </c>
      <c r="H79" s="99">
        <f t="shared" si="7"/>
        <v>15958.333333333334</v>
      </c>
    </row>
    <row r="80" spans="1:8" ht="12.75">
      <c r="A80" s="69"/>
      <c r="B80" s="70" t="s">
        <v>126</v>
      </c>
      <c r="C80" s="70" t="s">
        <v>71</v>
      </c>
      <c r="D80" s="93">
        <f aca="true" t="shared" si="8" ref="D80:H82">IF(D19=0,"",D55/D19)</f>
        <v>15049.827083333334</v>
      </c>
      <c r="E80" s="9">
        <f t="shared" si="8"/>
        <v>17242.68851851852</v>
      </c>
      <c r="F80" s="9">
        <f t="shared" si="8"/>
        <v>1730.2253623188406</v>
      </c>
      <c r="G80" s="9">
        <f t="shared" si="8"/>
        <v>47150.83333333334</v>
      </c>
      <c r="H80" s="94">
        <f t="shared" si="8"/>
        <v>17560.833333333336</v>
      </c>
    </row>
    <row r="81" spans="1:8" ht="12.75" outlineLevel="1">
      <c r="A81" s="74"/>
      <c r="B81" s="75"/>
      <c r="C81" s="75" t="s">
        <v>60</v>
      </c>
      <c r="D81" s="95">
        <f t="shared" si="8"/>
        <v>4002.5056497175146</v>
      </c>
      <c r="E81" s="96">
        <f t="shared" si="8"/>
        <v>5490.965384615385</v>
      </c>
      <c r="F81" s="96">
        <f t="shared" si="8"/>
        <v>1100.0091666666667</v>
      </c>
      <c r="G81" s="96">
        <f t="shared" si="8"/>
      </c>
      <c r="H81" s="97">
        <f t="shared" si="8"/>
      </c>
    </row>
    <row r="82" spans="1:8" ht="12.75" outlineLevel="1">
      <c r="A82" s="79"/>
      <c r="B82" s="80"/>
      <c r="C82" s="80" t="s">
        <v>61</v>
      </c>
      <c r="D82" s="98">
        <f t="shared" si="8"/>
        <v>46087.53968253968</v>
      </c>
      <c r="E82" s="12">
        <f t="shared" si="8"/>
        <v>93628.88888888889</v>
      </c>
      <c r="F82" s="12">
        <f t="shared" si="8"/>
        <v>5931.666666666667</v>
      </c>
      <c r="G82" s="12">
        <f t="shared" si="8"/>
        <v>47150.83333333334</v>
      </c>
      <c r="H82" s="99">
        <f t="shared" si="8"/>
        <v>17560.833333333336</v>
      </c>
    </row>
    <row r="83" spans="1:8" ht="12.75">
      <c r="A83" s="69"/>
      <c r="B83" s="70" t="s">
        <v>107</v>
      </c>
      <c r="C83" s="70" t="s">
        <v>71</v>
      </c>
      <c r="D83" s="93">
        <f aca="true" t="shared" si="9" ref="D83:H85">IF(D16=0,"",D58/D16)</f>
        <v>15935.40537675541</v>
      </c>
      <c r="E83" s="9">
        <f t="shared" si="9"/>
        <v>15959.875944763826</v>
      </c>
      <c r="F83" s="9">
        <f t="shared" si="9"/>
        <v>1350.078801318769</v>
      </c>
      <c r="G83" s="9">
        <f t="shared" si="9"/>
        <v>74200.62026998302</v>
      </c>
      <c r="H83" s="94">
        <f t="shared" si="9"/>
        <v>22028.13273809524</v>
      </c>
    </row>
    <row r="84" spans="1:8" ht="12.75" outlineLevel="1">
      <c r="A84" s="74"/>
      <c r="B84" s="75"/>
      <c r="C84" s="75" t="s">
        <v>60</v>
      </c>
      <c r="D84" s="95">
        <f t="shared" si="9"/>
        <v>3105.9586865656606</v>
      </c>
      <c r="E84" s="96">
        <f t="shared" si="9"/>
        <v>4202.783247446588</v>
      </c>
      <c r="F84" s="96">
        <f t="shared" si="9"/>
        <v>836.6664916396036</v>
      </c>
      <c r="G84" s="96">
        <f t="shared" si="9"/>
      </c>
      <c r="H84" s="97">
        <f t="shared" si="9"/>
      </c>
    </row>
    <row r="85" spans="1:8" ht="12.75" outlineLevel="1">
      <c r="A85" s="79"/>
      <c r="B85" s="80"/>
      <c r="C85" s="80" t="s">
        <v>61</v>
      </c>
      <c r="D85" s="98">
        <f t="shared" si="9"/>
        <v>65579.78604748966</v>
      </c>
      <c r="E85" s="12">
        <f t="shared" si="9"/>
        <v>116734.95620748299</v>
      </c>
      <c r="F85" s="12">
        <f t="shared" si="9"/>
        <v>8794.557291666666</v>
      </c>
      <c r="G85" s="12">
        <f t="shared" si="9"/>
        <v>74200.62026998302</v>
      </c>
      <c r="H85" s="99">
        <f t="shared" si="9"/>
        <v>22028.13273809524</v>
      </c>
    </row>
    <row r="86" spans="1:8" ht="12.75">
      <c r="A86" s="69"/>
      <c r="B86" s="70" t="s">
        <v>103</v>
      </c>
      <c r="C86" s="70" t="s">
        <v>71</v>
      </c>
      <c r="D86" s="93">
        <f aca="true" t="shared" si="10" ref="D86:H88">IF(D22=0,"",D61/D22)</f>
        <v>28714.109141791047</v>
      </c>
      <c r="E86" s="9">
        <f t="shared" si="10"/>
        <v>32523.076923076922</v>
      </c>
      <c r="F86" s="9">
        <f t="shared" si="10"/>
        <v>2975.390625</v>
      </c>
      <c r="G86" s="9">
        <f t="shared" si="10"/>
        <v>69350.16891891892</v>
      </c>
      <c r="H86" s="94">
        <f t="shared" si="10"/>
        <v>19216.216216216217</v>
      </c>
    </row>
    <row r="87" spans="1:8" ht="12.75" outlineLevel="1">
      <c r="A87" s="74"/>
      <c r="B87" s="75"/>
      <c r="C87" s="75" t="s">
        <v>60</v>
      </c>
      <c r="D87" s="95">
        <f t="shared" si="10"/>
        <v>3757.5539568345325</v>
      </c>
      <c r="E87" s="96">
        <f t="shared" si="10"/>
        <v>5112.903225806452</v>
      </c>
      <c r="F87" s="96">
        <f t="shared" si="10"/>
        <v>1017.3913043478261</v>
      </c>
      <c r="G87" s="96">
        <f t="shared" si="10"/>
      </c>
      <c r="H87" s="97">
        <f t="shared" si="10"/>
      </c>
    </row>
    <row r="88" spans="1:8" ht="12.75" outlineLevel="1">
      <c r="A88" s="79"/>
      <c r="B88" s="80"/>
      <c r="C88" s="80" t="s">
        <v>61</v>
      </c>
      <c r="D88" s="98">
        <f t="shared" si="10"/>
        <v>55605.28100775194</v>
      </c>
      <c r="E88" s="12">
        <f t="shared" si="10"/>
        <v>101418.91891891892</v>
      </c>
      <c r="F88" s="12">
        <f t="shared" si="10"/>
        <v>7979.166666666667</v>
      </c>
      <c r="G88" s="12">
        <f t="shared" si="10"/>
        <v>69350.16891891892</v>
      </c>
      <c r="H88" s="99">
        <f t="shared" si="10"/>
        <v>19216.216216216217</v>
      </c>
    </row>
    <row r="89" spans="1:8" ht="12.75">
      <c r="A89" s="69"/>
      <c r="B89" s="70" t="s">
        <v>108</v>
      </c>
      <c r="C89" s="70" t="s">
        <v>71</v>
      </c>
      <c r="D89" s="93">
        <f aca="true" t="shared" si="11" ref="D89:H91">IF(D22=0,"",D64/D22)</f>
        <v>31472.818563432837</v>
      </c>
      <c r="E89" s="9">
        <f t="shared" si="11"/>
        <v>35613.38461538462</v>
      </c>
      <c r="F89" s="9">
        <f t="shared" si="11"/>
        <v>3204.5859375000005</v>
      </c>
      <c r="G89" s="9">
        <f t="shared" si="11"/>
        <v>76220.72635135135</v>
      </c>
      <c r="H89" s="94">
        <f t="shared" si="11"/>
        <v>21073.37837837838</v>
      </c>
    </row>
    <row r="90" spans="1:8" ht="12.75" outlineLevel="1">
      <c r="A90" s="74"/>
      <c r="B90" s="75"/>
      <c r="C90" s="75" t="s">
        <v>60</v>
      </c>
      <c r="D90" s="95">
        <f t="shared" si="11"/>
        <v>3975.2589928057555</v>
      </c>
      <c r="E90" s="96">
        <f t="shared" si="11"/>
        <v>5423.387096774193</v>
      </c>
      <c r="F90" s="96">
        <f t="shared" si="11"/>
        <v>1047.5217391304348</v>
      </c>
      <c r="G90" s="96">
        <f t="shared" si="11"/>
      </c>
      <c r="H90" s="97">
        <f t="shared" si="11"/>
      </c>
    </row>
    <row r="91" spans="1:8" ht="12.75" outlineLevel="1">
      <c r="A91" s="79"/>
      <c r="B91" s="80"/>
      <c r="C91" s="80" t="s">
        <v>61</v>
      </c>
      <c r="D91" s="98">
        <f t="shared" si="11"/>
        <v>61101.97189922481</v>
      </c>
      <c r="E91" s="12">
        <f t="shared" si="11"/>
        <v>111496.35135135135</v>
      </c>
      <c r="F91" s="12">
        <f t="shared" si="11"/>
        <v>8717.083333333336</v>
      </c>
      <c r="G91" s="12">
        <f t="shared" si="11"/>
        <v>76220.72635135135</v>
      </c>
      <c r="H91" s="99">
        <f t="shared" si="11"/>
        <v>21073.37837837838</v>
      </c>
    </row>
    <row r="92" spans="1:8" ht="12.75">
      <c r="A92" s="69"/>
      <c r="B92" s="70" t="s">
        <v>104</v>
      </c>
      <c r="C92" s="70" t="s">
        <v>71</v>
      </c>
      <c r="D92" s="93">
        <f aca="true" t="shared" si="12" ref="D92:H94">IF(D37=0,"",D67/D37)</f>
        <v>4840.910766305686</v>
      </c>
      <c r="E92" s="9">
        <f t="shared" si="12"/>
        <v>6079.814946584475</v>
      </c>
      <c r="F92" s="9">
        <f t="shared" si="12"/>
        <v>1086.5774204821669</v>
      </c>
      <c r="G92" s="9">
        <f t="shared" si="12"/>
        <v>66790.90035762286</v>
      </c>
      <c r="H92" s="94">
        <f t="shared" si="12"/>
        <v>19934.79368279569</v>
      </c>
    </row>
    <row r="93" spans="1:8" ht="12.75" outlineLevel="1">
      <c r="A93" s="74"/>
      <c r="B93" s="75"/>
      <c r="C93" s="75" t="s">
        <v>60</v>
      </c>
      <c r="D93" s="95">
        <f t="shared" si="12"/>
        <v>3833.8127945011624</v>
      </c>
      <c r="E93" s="96">
        <f t="shared" si="12"/>
        <v>5239.32999376336</v>
      </c>
      <c r="F93" s="96">
        <f t="shared" si="12"/>
        <v>1033.7770890517168</v>
      </c>
      <c r="G93" s="96">
        <f t="shared" si="12"/>
      </c>
      <c r="H93" s="97">
        <f t="shared" si="12"/>
      </c>
    </row>
    <row r="94" spans="1:8" ht="13.5" outlineLevel="1" thickBot="1">
      <c r="A94" s="74"/>
      <c r="B94" s="75"/>
      <c r="C94" s="75" t="s">
        <v>61</v>
      </c>
      <c r="D94" s="95">
        <f t="shared" si="12"/>
        <v>56543.19827311738</v>
      </c>
      <c r="E94" s="96">
        <f t="shared" si="12"/>
        <v>105701.80635560672</v>
      </c>
      <c r="F94" s="96">
        <f t="shared" si="12"/>
        <v>7802.848419540228</v>
      </c>
      <c r="G94" s="96">
        <f t="shared" si="12"/>
        <v>66790.90035762286</v>
      </c>
      <c r="H94" s="97">
        <f t="shared" si="12"/>
        <v>19934.79368279569</v>
      </c>
    </row>
    <row r="95" spans="1:8" ht="12.75">
      <c r="A95" s="100"/>
      <c r="B95" s="101" t="s">
        <v>105</v>
      </c>
      <c r="C95" s="101" t="s">
        <v>71</v>
      </c>
      <c r="D95" s="93">
        <f aca="true" t="shared" si="13" ref="D95:H97">IF(D43=0,"",D70/D43)</f>
        <v>17518.017223496263</v>
      </c>
      <c r="E95" s="103">
        <f t="shared" si="13"/>
        <v>18462.072525293162</v>
      </c>
      <c r="F95" s="103">
        <f t="shared" si="13"/>
        <v>1883.3735349421988</v>
      </c>
      <c r="G95" s="103">
        <f t="shared" si="13"/>
        <v>67539.04509230409</v>
      </c>
      <c r="H95" s="104">
        <f t="shared" si="13"/>
        <v>20157.25160569976</v>
      </c>
    </row>
    <row r="96" spans="1:8" ht="12.75" outlineLevel="1">
      <c r="A96" s="26"/>
      <c r="B96" s="75"/>
      <c r="C96" s="75" t="s">
        <v>60</v>
      </c>
      <c r="D96" s="95">
        <f t="shared" si="13"/>
        <v>3903.223602816113</v>
      </c>
      <c r="E96" s="96">
        <f t="shared" si="13"/>
        <v>5328.565632568627</v>
      </c>
      <c r="F96" s="96">
        <f t="shared" si="13"/>
        <v>1053.6023261654377</v>
      </c>
      <c r="G96" s="96">
        <f t="shared" si="13"/>
      </c>
      <c r="H96" s="105">
        <f t="shared" si="13"/>
      </c>
    </row>
    <row r="97" spans="1:8" ht="13.5" outlineLevel="1" thickBot="1">
      <c r="A97" s="106"/>
      <c r="B97" s="107"/>
      <c r="C97" s="107" t="s">
        <v>61</v>
      </c>
      <c r="D97" s="108">
        <f t="shared" si="13"/>
        <v>57169.72669892644</v>
      </c>
      <c r="E97" s="109">
        <f t="shared" si="13"/>
        <v>106878.52447269329</v>
      </c>
      <c r="F97" s="109">
        <f t="shared" si="13"/>
        <v>7856.976816757281</v>
      </c>
      <c r="G97" s="109">
        <f t="shared" si="13"/>
        <v>67539.04509230409</v>
      </c>
      <c r="H97" s="110">
        <f t="shared" si="13"/>
        <v>20157.25160569976</v>
      </c>
    </row>
  </sheetData>
  <printOptions/>
  <pageMargins left="0.75" right="0.75" top="1" bottom="1" header="0.5" footer="0.5"/>
  <pageSetup horizontalDpi="300" verticalDpi="300" orientation="landscape" scale="73" r:id="rId1"/>
  <headerFooter alignWithMargins="0">
    <oddFooter>&amp;L&amp;"Times New Roman,Bold"&amp;18September, 2000&amp;C&amp;"Times New Roman,Bold"&amp;18Casualty Loss Reserve Seminar&amp;R&amp;"Times New Roman,Bold"&amp;18Appendix B, Page &amp;P</oddFooter>
  </headerFooter>
  <rowBreaks count="2" manualBreakCount="2">
    <brk id="48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1.00390625" style="0" customWidth="1"/>
    <col min="2" max="2" width="10.140625" style="0" bestFit="1" customWidth="1"/>
    <col min="4" max="4" width="10.00390625" style="3" bestFit="1" customWidth="1"/>
    <col min="5" max="5" width="10.57421875" style="3" hidden="1" customWidth="1" outlineLevel="1"/>
    <col min="6" max="6" width="13.421875" style="0" bestFit="1" customWidth="1" collapsed="1"/>
    <col min="7" max="7" width="12.421875" style="0" bestFit="1" customWidth="1"/>
    <col min="8" max="8" width="13.421875" style="0" bestFit="1" customWidth="1"/>
    <col min="9" max="9" width="12.28125" style="0" bestFit="1" customWidth="1"/>
    <col min="10" max="10" width="9.28125" style="0" bestFit="1" customWidth="1"/>
  </cols>
  <sheetData>
    <row r="1" spans="1:2" ht="12.75">
      <c r="A1" s="37" t="s">
        <v>0</v>
      </c>
      <c r="B1" s="35">
        <v>100</v>
      </c>
    </row>
    <row r="2" spans="1:2" ht="12.75">
      <c r="A2" s="37" t="s">
        <v>1</v>
      </c>
      <c r="B2" s="5" t="s">
        <v>2</v>
      </c>
    </row>
    <row r="3" spans="1:2" ht="12.75">
      <c r="A3" s="37" t="s">
        <v>3</v>
      </c>
      <c r="B3" s="38">
        <v>36996</v>
      </c>
    </row>
    <row r="4" spans="1:2" ht="12.75">
      <c r="A4" s="37" t="s">
        <v>12</v>
      </c>
      <c r="B4" s="36" t="s">
        <v>13</v>
      </c>
    </row>
    <row r="5" spans="1:2" ht="12.75">
      <c r="A5" s="37" t="s">
        <v>14</v>
      </c>
      <c r="B5" s="36" t="s">
        <v>15</v>
      </c>
    </row>
    <row r="6" spans="1:2" ht="13.5" thickBot="1">
      <c r="A6" s="1"/>
      <c r="B6" s="2"/>
    </row>
    <row r="7" spans="1:9" ht="12.75">
      <c r="A7" s="34" t="s">
        <v>21</v>
      </c>
      <c r="B7" s="16"/>
      <c r="C7" s="16" t="s">
        <v>7</v>
      </c>
      <c r="D7" s="17"/>
      <c r="E7" s="17"/>
      <c r="F7" s="18" t="s">
        <v>17</v>
      </c>
      <c r="G7" s="18"/>
      <c r="H7" s="18"/>
      <c r="I7" s="19"/>
    </row>
    <row r="8" spans="1:9" s="4" customFormat="1" ht="12.75">
      <c r="A8" s="20" t="s">
        <v>4</v>
      </c>
      <c r="B8" s="21" t="s">
        <v>6</v>
      </c>
      <c r="C8" s="21" t="s">
        <v>8</v>
      </c>
      <c r="D8" s="22" t="s">
        <v>11</v>
      </c>
      <c r="E8" s="22" t="s">
        <v>22</v>
      </c>
      <c r="F8" s="21" t="s">
        <v>18</v>
      </c>
      <c r="G8" s="21" t="s">
        <v>19</v>
      </c>
      <c r="H8" s="21" t="s">
        <v>7</v>
      </c>
      <c r="I8" s="23" t="s">
        <v>20</v>
      </c>
    </row>
    <row r="9" spans="1:9" ht="12.75">
      <c r="A9" s="24" t="s">
        <v>5</v>
      </c>
      <c r="B9" s="13">
        <v>100</v>
      </c>
      <c r="C9" s="7" t="s">
        <v>9</v>
      </c>
      <c r="D9" s="8">
        <v>125</v>
      </c>
      <c r="E9" s="8">
        <v>80000</v>
      </c>
      <c r="F9" s="9">
        <f>E9*D9</f>
        <v>10000000</v>
      </c>
      <c r="G9" s="9">
        <f>F9*0.1</f>
        <v>1000000</v>
      </c>
      <c r="H9" s="9">
        <f>F9*0.6</f>
        <v>6000000</v>
      </c>
      <c r="I9" s="25">
        <f>F9*0.2</f>
        <v>2000000</v>
      </c>
    </row>
    <row r="10" spans="1:9" ht="12.75">
      <c r="A10" s="26"/>
      <c r="B10" s="6"/>
      <c r="C10" s="10" t="s">
        <v>10</v>
      </c>
      <c r="D10" s="11">
        <v>100</v>
      </c>
      <c r="E10" s="11">
        <v>90000</v>
      </c>
      <c r="F10" s="12">
        <f aca="true" t="shared" si="0" ref="F10:F16">E10*D10</f>
        <v>9000000</v>
      </c>
      <c r="G10" s="12">
        <f aca="true" t="shared" si="1" ref="G10:G16">F10*0.1</f>
        <v>900000</v>
      </c>
      <c r="H10" s="12">
        <f aca="true" t="shared" si="2" ref="H10:H16">F10*0.75</f>
        <v>6750000</v>
      </c>
      <c r="I10" s="27">
        <f aca="true" t="shared" si="3" ref="I10:I16">F10*0.2</f>
        <v>1800000</v>
      </c>
    </row>
    <row r="11" spans="1:9" ht="12.75">
      <c r="A11" s="26"/>
      <c r="B11" s="14">
        <v>250</v>
      </c>
      <c r="C11" s="7" t="s">
        <v>9</v>
      </c>
      <c r="D11" s="8">
        <v>150</v>
      </c>
      <c r="E11" s="8">
        <v>85000</v>
      </c>
      <c r="F11" s="9">
        <f t="shared" si="0"/>
        <v>12750000</v>
      </c>
      <c r="G11" s="9">
        <f t="shared" si="1"/>
        <v>1275000</v>
      </c>
      <c r="H11" s="9">
        <f>F11*0.6</f>
        <v>7650000</v>
      </c>
      <c r="I11" s="25">
        <f t="shared" si="3"/>
        <v>2550000</v>
      </c>
    </row>
    <row r="12" spans="1:9" ht="12.75">
      <c r="A12" s="26"/>
      <c r="B12" s="6"/>
      <c r="C12" s="10" t="s">
        <v>10</v>
      </c>
      <c r="D12" s="11">
        <v>250</v>
      </c>
      <c r="E12" s="11">
        <v>95000</v>
      </c>
      <c r="F12" s="12">
        <f t="shared" si="0"/>
        <v>23750000</v>
      </c>
      <c r="G12" s="12">
        <f t="shared" si="1"/>
        <v>2375000</v>
      </c>
      <c r="H12" s="12">
        <f t="shared" si="2"/>
        <v>17812500</v>
      </c>
      <c r="I12" s="27">
        <f t="shared" si="3"/>
        <v>4750000</v>
      </c>
    </row>
    <row r="13" spans="1:9" ht="12.75">
      <c r="A13" s="26"/>
      <c r="B13" s="14">
        <v>500</v>
      </c>
      <c r="C13" s="7" t="s">
        <v>9</v>
      </c>
      <c r="D13" s="8">
        <v>50</v>
      </c>
      <c r="E13" s="8">
        <v>100000</v>
      </c>
      <c r="F13" s="9">
        <f t="shared" si="0"/>
        <v>5000000</v>
      </c>
      <c r="G13" s="9">
        <f t="shared" si="1"/>
        <v>500000</v>
      </c>
      <c r="H13" s="9">
        <f>F13*0.6</f>
        <v>3000000</v>
      </c>
      <c r="I13" s="25">
        <f t="shared" si="3"/>
        <v>1000000</v>
      </c>
    </row>
    <row r="14" spans="1:9" ht="12.75">
      <c r="A14" s="26"/>
      <c r="B14" s="6"/>
      <c r="C14" s="10" t="s">
        <v>10</v>
      </c>
      <c r="D14" s="11">
        <v>350</v>
      </c>
      <c r="E14" s="11">
        <v>125000</v>
      </c>
      <c r="F14" s="12">
        <f t="shared" si="0"/>
        <v>43750000</v>
      </c>
      <c r="G14" s="12">
        <f t="shared" si="1"/>
        <v>4375000</v>
      </c>
      <c r="H14" s="12">
        <f t="shared" si="2"/>
        <v>32812500</v>
      </c>
      <c r="I14" s="27">
        <f t="shared" si="3"/>
        <v>8750000</v>
      </c>
    </row>
    <row r="15" spans="1:9" ht="12.75">
      <c r="A15" s="26"/>
      <c r="B15" s="14">
        <v>1000</v>
      </c>
      <c r="C15" s="7" t="s">
        <v>9</v>
      </c>
      <c r="D15" s="8">
        <v>12</v>
      </c>
      <c r="E15" s="8">
        <v>125000</v>
      </c>
      <c r="F15" s="9">
        <f t="shared" si="0"/>
        <v>1500000</v>
      </c>
      <c r="G15" s="9">
        <f t="shared" si="1"/>
        <v>150000</v>
      </c>
      <c r="H15" s="9">
        <f>F15*0.6</f>
        <v>900000</v>
      </c>
      <c r="I15" s="25">
        <f t="shared" si="3"/>
        <v>300000</v>
      </c>
    </row>
    <row r="16" spans="1:9" ht="12.75">
      <c r="A16" s="28"/>
      <c r="B16" s="15"/>
      <c r="C16" s="10" t="s">
        <v>10</v>
      </c>
      <c r="D16" s="11">
        <v>125</v>
      </c>
      <c r="E16" s="11">
        <v>150000</v>
      </c>
      <c r="F16" s="12">
        <f t="shared" si="0"/>
        <v>18750000</v>
      </c>
      <c r="G16" s="12">
        <f t="shared" si="1"/>
        <v>1875000</v>
      </c>
      <c r="H16" s="12">
        <f t="shared" si="2"/>
        <v>14062500</v>
      </c>
      <c r="I16" s="27">
        <f t="shared" si="3"/>
        <v>3750000</v>
      </c>
    </row>
    <row r="17" spans="1:9" s="5" customFormat="1" ht="13.5" thickBot="1">
      <c r="A17" s="29" t="s">
        <v>16</v>
      </c>
      <c r="B17" s="30"/>
      <c r="C17" s="30"/>
      <c r="D17" s="31">
        <f>SUM(D9:D16)</f>
        <v>1162</v>
      </c>
      <c r="E17" s="32">
        <f>F17/D17</f>
        <v>107142.85714285714</v>
      </c>
      <c r="F17" s="32">
        <f>SUM(F9:F16)</f>
        <v>124500000</v>
      </c>
      <c r="G17" s="32">
        <f>SUM(G9:G16)</f>
        <v>12450000</v>
      </c>
      <c r="H17" s="32">
        <f>SUM(H9:H16)</f>
        <v>88987500</v>
      </c>
      <c r="I17" s="33">
        <f>SUM(I9:I16)</f>
        <v>24900000</v>
      </c>
    </row>
    <row r="18" ht="13.5" thickBot="1"/>
    <row r="19" spans="1:10" ht="12.75">
      <c r="A19" s="34" t="s">
        <v>21</v>
      </c>
      <c r="B19" s="16"/>
      <c r="C19" s="16" t="s">
        <v>7</v>
      </c>
      <c r="D19" s="43" t="s">
        <v>31</v>
      </c>
      <c r="E19" s="17"/>
      <c r="F19" s="18" t="s">
        <v>32</v>
      </c>
      <c r="G19" s="18"/>
      <c r="H19" s="18"/>
      <c r="I19" s="18"/>
      <c r="J19" s="19" t="s">
        <v>37</v>
      </c>
    </row>
    <row r="20" spans="1:10" ht="12.75">
      <c r="A20" s="20" t="s">
        <v>4</v>
      </c>
      <c r="B20" s="21" t="s">
        <v>6</v>
      </c>
      <c r="C20" s="21" t="s">
        <v>8</v>
      </c>
      <c r="D20" s="22" t="s">
        <v>11</v>
      </c>
      <c r="E20" s="22"/>
      <c r="F20" s="21" t="s">
        <v>33</v>
      </c>
      <c r="G20" s="21" t="s">
        <v>34</v>
      </c>
      <c r="H20" s="21" t="s">
        <v>35</v>
      </c>
      <c r="I20" s="21" t="s">
        <v>36</v>
      </c>
      <c r="J20" s="23" t="s">
        <v>38</v>
      </c>
    </row>
    <row r="21" spans="1:10" ht="12.75">
      <c r="A21" s="24" t="s">
        <v>5</v>
      </c>
      <c r="B21" s="13">
        <v>100</v>
      </c>
      <c r="C21" s="7" t="s">
        <v>9</v>
      </c>
      <c r="D21" s="8">
        <v>250</v>
      </c>
      <c r="E21" s="8"/>
      <c r="F21" s="8">
        <f aca="true" t="shared" si="4" ref="F21:J26">F33*$D21</f>
        <v>24.999999999999993</v>
      </c>
      <c r="G21" s="8">
        <f t="shared" si="4"/>
        <v>125</v>
      </c>
      <c r="H21" s="8">
        <f t="shared" si="4"/>
        <v>62.5</v>
      </c>
      <c r="I21" s="8">
        <f t="shared" si="4"/>
        <v>25</v>
      </c>
      <c r="J21" s="40">
        <f t="shared" si="4"/>
        <v>12.5</v>
      </c>
    </row>
    <row r="22" spans="1:10" ht="12.75">
      <c r="A22" s="26"/>
      <c r="B22" s="6"/>
      <c r="C22" s="10" t="s">
        <v>10</v>
      </c>
      <c r="D22" s="11">
        <v>200</v>
      </c>
      <c r="E22" s="11"/>
      <c r="F22" s="11">
        <f t="shared" si="4"/>
        <v>25</v>
      </c>
      <c r="G22" s="11">
        <f t="shared" si="4"/>
        <v>90</v>
      </c>
      <c r="H22" s="11">
        <f t="shared" si="4"/>
        <v>50</v>
      </c>
      <c r="I22" s="11">
        <f t="shared" si="4"/>
        <v>25</v>
      </c>
      <c r="J22" s="41">
        <f t="shared" si="4"/>
        <v>10</v>
      </c>
    </row>
    <row r="23" spans="1:10" ht="12.75">
      <c r="A23" s="26"/>
      <c r="B23" s="14">
        <v>250</v>
      </c>
      <c r="C23" s="7" t="s">
        <v>9</v>
      </c>
      <c r="D23" s="8">
        <v>300</v>
      </c>
      <c r="E23" s="8"/>
      <c r="F23" s="8">
        <f t="shared" si="4"/>
        <v>44.99999999999997</v>
      </c>
      <c r="G23" s="8">
        <f t="shared" si="4"/>
        <v>120</v>
      </c>
      <c r="H23" s="8">
        <f t="shared" si="4"/>
        <v>60</v>
      </c>
      <c r="I23" s="8">
        <f t="shared" si="4"/>
        <v>45</v>
      </c>
      <c r="J23" s="40">
        <f t="shared" si="4"/>
        <v>30</v>
      </c>
    </row>
    <row r="24" spans="1:10" ht="12.75">
      <c r="A24" s="26"/>
      <c r="B24" s="6"/>
      <c r="C24" s="10" t="s">
        <v>10</v>
      </c>
      <c r="D24" s="11">
        <v>500</v>
      </c>
      <c r="E24" s="11"/>
      <c r="F24" s="11">
        <f t="shared" si="4"/>
        <v>87.49999999999997</v>
      </c>
      <c r="G24" s="11">
        <f t="shared" si="4"/>
        <v>175</v>
      </c>
      <c r="H24" s="11">
        <f t="shared" si="4"/>
        <v>100</v>
      </c>
      <c r="I24" s="11">
        <f t="shared" si="4"/>
        <v>87.5</v>
      </c>
      <c r="J24" s="41">
        <f t="shared" si="4"/>
        <v>50</v>
      </c>
    </row>
    <row r="25" spans="1:10" ht="12.75">
      <c r="A25" s="26"/>
      <c r="B25" s="14">
        <v>500</v>
      </c>
      <c r="C25" s="7" t="s">
        <v>9</v>
      </c>
      <c r="D25" s="8">
        <v>100</v>
      </c>
      <c r="E25" s="8"/>
      <c r="F25" s="8">
        <f t="shared" si="4"/>
        <v>17.499999999999993</v>
      </c>
      <c r="G25" s="8">
        <f t="shared" si="4"/>
        <v>35</v>
      </c>
      <c r="H25" s="8">
        <f t="shared" si="4"/>
        <v>20</v>
      </c>
      <c r="I25" s="8">
        <f t="shared" si="4"/>
        <v>17.5</v>
      </c>
      <c r="J25" s="40">
        <f t="shared" si="4"/>
        <v>10</v>
      </c>
    </row>
    <row r="26" spans="1:10" ht="12.75">
      <c r="A26" s="26"/>
      <c r="B26" s="6"/>
      <c r="C26" s="10" t="s">
        <v>10</v>
      </c>
      <c r="D26" s="11">
        <v>700</v>
      </c>
      <c r="E26" s="11"/>
      <c r="F26" s="11">
        <f t="shared" si="4"/>
        <v>157.49999999999997</v>
      </c>
      <c r="G26" s="11">
        <f t="shared" si="4"/>
        <v>210</v>
      </c>
      <c r="H26" s="11">
        <f t="shared" si="4"/>
        <v>140</v>
      </c>
      <c r="I26" s="11">
        <f t="shared" si="4"/>
        <v>122.49999999999999</v>
      </c>
      <c r="J26" s="41">
        <f t="shared" si="4"/>
        <v>70</v>
      </c>
    </row>
    <row r="27" spans="1:10" ht="12.75">
      <c r="A27" s="26"/>
      <c r="B27" s="14">
        <v>1000</v>
      </c>
      <c r="C27" s="7" t="s">
        <v>9</v>
      </c>
      <c r="D27" s="8">
        <v>25</v>
      </c>
      <c r="E27" s="8"/>
      <c r="F27" s="8">
        <f aca="true" t="shared" si="5" ref="F27:J28">F39*$D27</f>
        <v>8.750000000000002</v>
      </c>
      <c r="G27" s="8">
        <f t="shared" si="5"/>
        <v>6.25</v>
      </c>
      <c r="H27" s="8">
        <f t="shared" si="5"/>
        <v>4.375</v>
      </c>
      <c r="I27" s="8">
        <f t="shared" si="5"/>
        <v>3.75</v>
      </c>
      <c r="J27" s="40">
        <f t="shared" si="5"/>
        <v>1.875</v>
      </c>
    </row>
    <row r="28" spans="1:10" ht="12.75">
      <c r="A28" s="28"/>
      <c r="B28" s="15"/>
      <c r="C28" s="10" t="s">
        <v>10</v>
      </c>
      <c r="D28" s="11">
        <v>250</v>
      </c>
      <c r="E28" s="11"/>
      <c r="F28" s="11">
        <f t="shared" si="5"/>
        <v>100</v>
      </c>
      <c r="G28" s="11">
        <f t="shared" si="5"/>
        <v>50</v>
      </c>
      <c r="H28" s="11">
        <f t="shared" si="5"/>
        <v>43.75</v>
      </c>
      <c r="I28" s="11">
        <f t="shared" si="5"/>
        <v>37.5</v>
      </c>
      <c r="J28" s="41">
        <f t="shared" si="5"/>
        <v>18.75</v>
      </c>
    </row>
    <row r="29" spans="1:10" ht="13.5" thickBot="1">
      <c r="A29" s="29" t="s">
        <v>16</v>
      </c>
      <c r="B29" s="30"/>
      <c r="C29" s="30"/>
      <c r="D29" s="31">
        <f>SUM(D21:D28)</f>
        <v>2325</v>
      </c>
      <c r="E29" s="31"/>
      <c r="F29" s="31">
        <f>SUM(F21:F28)</f>
        <v>466.2499999999999</v>
      </c>
      <c r="G29" s="31">
        <f>SUM(G21:G28)</f>
        <v>811.25</v>
      </c>
      <c r="H29" s="31">
        <f>SUM(H21:H28)</f>
        <v>480.625</v>
      </c>
      <c r="I29" s="31">
        <f>SUM(I21:I28)</f>
        <v>363.75</v>
      </c>
      <c r="J29" s="42">
        <f>SUM(J21:J28)</f>
        <v>203.125</v>
      </c>
    </row>
    <row r="30" ht="13.5" thickBot="1"/>
    <row r="31" spans="1:10" ht="12.75">
      <c r="A31" s="34" t="s">
        <v>21</v>
      </c>
      <c r="B31" s="16"/>
      <c r="C31" s="16" t="s">
        <v>7</v>
      </c>
      <c r="D31" s="43" t="s">
        <v>31</v>
      </c>
      <c r="E31" s="17"/>
      <c r="F31" s="18" t="s">
        <v>40</v>
      </c>
      <c r="G31" s="18"/>
      <c r="H31" s="18"/>
      <c r="I31" s="18"/>
      <c r="J31" s="19" t="s">
        <v>37</v>
      </c>
    </row>
    <row r="32" spans="1:10" ht="12.75">
      <c r="A32" s="20" t="s">
        <v>4</v>
      </c>
      <c r="B32" s="21" t="s">
        <v>6</v>
      </c>
      <c r="C32" s="21" t="s">
        <v>8</v>
      </c>
      <c r="D32" s="22" t="s">
        <v>39</v>
      </c>
      <c r="E32" s="22"/>
      <c r="F32" s="21" t="s">
        <v>33</v>
      </c>
      <c r="G32" s="21" t="s">
        <v>34</v>
      </c>
      <c r="H32" s="21" t="s">
        <v>35</v>
      </c>
      <c r="I32" s="21" t="s">
        <v>36</v>
      </c>
      <c r="J32" s="23" t="s">
        <v>38</v>
      </c>
    </row>
    <row r="33" spans="1:10" ht="12.75">
      <c r="A33" s="24" t="s">
        <v>5</v>
      </c>
      <c r="B33" s="13">
        <v>100</v>
      </c>
      <c r="C33" s="7" t="s">
        <v>9</v>
      </c>
      <c r="D33" s="44">
        <v>1</v>
      </c>
      <c r="E33" s="44"/>
      <c r="F33" s="50">
        <f>1-SUM(G33:J33)</f>
        <v>0.09999999999999998</v>
      </c>
      <c r="G33" s="50">
        <v>0.5</v>
      </c>
      <c r="H33" s="44">
        <v>0.25</v>
      </c>
      <c r="I33" s="44">
        <v>0.1</v>
      </c>
      <c r="J33" s="45">
        <v>0.05</v>
      </c>
    </row>
    <row r="34" spans="1:10" ht="12.75">
      <c r="A34" s="26"/>
      <c r="B34" s="6"/>
      <c r="C34" s="10" t="s">
        <v>10</v>
      </c>
      <c r="D34" s="46">
        <v>1</v>
      </c>
      <c r="E34" s="46"/>
      <c r="F34" s="46">
        <f aca="true" t="shared" si="6" ref="F34:F40">1-SUM(G34:J34)</f>
        <v>0.125</v>
      </c>
      <c r="G34" s="46">
        <v>0.45</v>
      </c>
      <c r="H34" s="46">
        <v>0.25</v>
      </c>
      <c r="I34" s="46">
        <v>0.125</v>
      </c>
      <c r="J34" s="47">
        <v>0.05</v>
      </c>
    </row>
    <row r="35" spans="1:10" ht="12.75">
      <c r="A35" s="26"/>
      <c r="B35" s="14">
        <v>250</v>
      </c>
      <c r="C35" s="7" t="s">
        <v>9</v>
      </c>
      <c r="D35" s="44">
        <v>1</v>
      </c>
      <c r="E35" s="44"/>
      <c r="F35" s="44">
        <f t="shared" si="6"/>
        <v>0.1499999999999999</v>
      </c>
      <c r="G35" s="44">
        <v>0.4</v>
      </c>
      <c r="H35" s="44">
        <v>0.2</v>
      </c>
      <c r="I35" s="44">
        <v>0.15</v>
      </c>
      <c r="J35" s="45">
        <v>0.1</v>
      </c>
    </row>
    <row r="36" spans="1:10" ht="12.75">
      <c r="A36" s="26"/>
      <c r="B36" s="6"/>
      <c r="C36" s="10" t="s">
        <v>10</v>
      </c>
      <c r="D36" s="46">
        <v>1</v>
      </c>
      <c r="E36" s="46"/>
      <c r="F36" s="46">
        <f t="shared" si="6"/>
        <v>0.17499999999999993</v>
      </c>
      <c r="G36" s="46">
        <v>0.35</v>
      </c>
      <c r="H36" s="46">
        <v>0.2</v>
      </c>
      <c r="I36" s="46">
        <v>0.175</v>
      </c>
      <c r="J36" s="47">
        <v>0.1</v>
      </c>
    </row>
    <row r="37" spans="1:10" ht="12.75">
      <c r="A37" s="26"/>
      <c r="B37" s="14">
        <v>500</v>
      </c>
      <c r="C37" s="7" t="s">
        <v>9</v>
      </c>
      <c r="D37" s="44">
        <v>1</v>
      </c>
      <c r="E37" s="44"/>
      <c r="F37" s="44">
        <f t="shared" si="6"/>
        <v>0.17499999999999993</v>
      </c>
      <c r="G37" s="44">
        <v>0.35</v>
      </c>
      <c r="H37" s="44">
        <v>0.2</v>
      </c>
      <c r="I37" s="44">
        <v>0.175</v>
      </c>
      <c r="J37" s="45">
        <v>0.1</v>
      </c>
    </row>
    <row r="38" spans="1:10" ht="12.75">
      <c r="A38" s="26"/>
      <c r="B38" s="6"/>
      <c r="C38" s="10" t="s">
        <v>10</v>
      </c>
      <c r="D38" s="46">
        <v>1</v>
      </c>
      <c r="E38" s="46"/>
      <c r="F38" s="46">
        <f t="shared" si="6"/>
        <v>0.22499999999999998</v>
      </c>
      <c r="G38" s="46">
        <v>0.3</v>
      </c>
      <c r="H38" s="46">
        <v>0.2</v>
      </c>
      <c r="I38" s="46">
        <v>0.175</v>
      </c>
      <c r="J38" s="47">
        <v>0.1</v>
      </c>
    </row>
    <row r="39" spans="1:10" ht="12.75">
      <c r="A39" s="26"/>
      <c r="B39" s="14">
        <v>1000</v>
      </c>
      <c r="C39" s="7" t="s">
        <v>9</v>
      </c>
      <c r="D39" s="44">
        <v>1</v>
      </c>
      <c r="E39" s="44"/>
      <c r="F39" s="44">
        <f t="shared" si="6"/>
        <v>0.3500000000000001</v>
      </c>
      <c r="G39" s="44">
        <v>0.25</v>
      </c>
      <c r="H39" s="44">
        <v>0.175</v>
      </c>
      <c r="I39" s="44">
        <v>0.15</v>
      </c>
      <c r="J39" s="45">
        <v>0.075</v>
      </c>
    </row>
    <row r="40" spans="1:10" ht="12.75">
      <c r="A40" s="28"/>
      <c r="B40" s="15"/>
      <c r="C40" s="10" t="s">
        <v>10</v>
      </c>
      <c r="D40" s="46">
        <v>1</v>
      </c>
      <c r="E40" s="46"/>
      <c r="F40" s="46">
        <f t="shared" si="6"/>
        <v>0.4</v>
      </c>
      <c r="G40" s="46">
        <v>0.2</v>
      </c>
      <c r="H40" s="46">
        <v>0.175</v>
      </c>
      <c r="I40" s="46">
        <v>0.15</v>
      </c>
      <c r="J40" s="47">
        <v>0.075</v>
      </c>
    </row>
    <row r="41" spans="1:10" ht="13.5" thickBot="1">
      <c r="A41" s="29" t="s">
        <v>16</v>
      </c>
      <c r="B41" s="30"/>
      <c r="C41" s="30"/>
      <c r="D41" s="48">
        <f aca="true" t="shared" si="7" ref="D41:J41">D29/$D29</f>
        <v>1</v>
      </c>
      <c r="E41" s="48">
        <f t="shared" si="7"/>
        <v>0</v>
      </c>
      <c r="F41" s="48">
        <f t="shared" si="7"/>
        <v>0.2005376344086021</v>
      </c>
      <c r="G41" s="48">
        <f t="shared" si="7"/>
        <v>0.3489247311827957</v>
      </c>
      <c r="H41" s="48">
        <f t="shared" si="7"/>
        <v>0.2067204301075269</v>
      </c>
      <c r="I41" s="48">
        <f t="shared" si="7"/>
        <v>0.15645161290322582</v>
      </c>
      <c r="J41" s="49">
        <f t="shared" si="7"/>
        <v>0.08736559139784947</v>
      </c>
    </row>
  </sheetData>
  <printOptions/>
  <pageMargins left="0.75" right="0.75" top="1" bottom="1" header="0.5" footer="0.5"/>
  <pageSetup fitToHeight="1" fitToWidth="1" horizontalDpi="300" verticalDpi="300" orientation="landscape" scale="86" r:id="rId1"/>
  <headerFooter alignWithMargins="0">
    <oddFooter>&amp;L&amp;"Times New Roman,Bold"&amp;18September, 2000&amp;C&amp;"Times New Roman,Bold"&amp;18Casualty Loss Reserve Seminar&amp;R&amp;"Times New Roman,Bold"&amp;18Appendix B,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7"/>
  <sheetViews>
    <sheetView workbookViewId="0" topLeftCell="A1">
      <pane xSplit="3" ySplit="7" topLeftCell="D2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Col="1"/>
  <cols>
    <col min="1" max="1" width="11.00390625" style="0" customWidth="1"/>
    <col min="2" max="2" width="19.8515625" style="0" customWidth="1"/>
    <col min="3" max="3" width="10.57421875" style="0" bestFit="1" customWidth="1"/>
    <col min="4" max="6" width="0" style="3" hidden="1" customWidth="1" outlineLevel="1"/>
    <col min="7" max="7" width="13.28125" style="3" hidden="1" customWidth="1" outlineLevel="1"/>
    <col min="8" max="8" width="13.28125" style="0" customWidth="1" collapsed="1"/>
    <col min="9" max="9" width="12.28125" style="0" customWidth="1"/>
    <col min="10" max="10" width="13.28125" style="0" customWidth="1"/>
    <col min="11" max="11" width="12.28125" style="0" customWidth="1"/>
  </cols>
  <sheetData>
    <row r="1" spans="1:9" ht="12.75">
      <c r="A1" s="37" t="s">
        <v>0</v>
      </c>
      <c r="B1" s="35">
        <v>100</v>
      </c>
      <c r="I1" s="5" t="s">
        <v>24</v>
      </c>
    </row>
    <row r="2" spans="1:2" ht="12.75">
      <c r="A2" s="37" t="s">
        <v>1</v>
      </c>
      <c r="B2" s="5" t="s">
        <v>2</v>
      </c>
    </row>
    <row r="3" spans="1:10" ht="12.75">
      <c r="A3" s="37" t="s">
        <v>3</v>
      </c>
      <c r="B3" s="38">
        <v>36996</v>
      </c>
      <c r="I3" s="52">
        <v>1.1</v>
      </c>
      <c r="J3" t="s">
        <v>45</v>
      </c>
    </row>
    <row r="4" spans="1:4" ht="12.75">
      <c r="A4" s="37" t="s">
        <v>23</v>
      </c>
      <c r="B4" s="38">
        <v>37011</v>
      </c>
      <c r="C4" s="39"/>
      <c r="D4" s="38"/>
    </row>
    <row r="5" spans="1:10" ht="12.75">
      <c r="A5" s="37" t="s">
        <v>12</v>
      </c>
      <c r="B5" s="36" t="s">
        <v>13</v>
      </c>
      <c r="I5" s="52">
        <v>0.7</v>
      </c>
      <c r="J5" t="s">
        <v>57</v>
      </c>
    </row>
    <row r="6" spans="1:2" ht="12.75">
      <c r="A6" s="37" t="s">
        <v>14</v>
      </c>
      <c r="B6" s="36" t="s">
        <v>15</v>
      </c>
    </row>
    <row r="7" spans="1:2" ht="13.5" thickBot="1">
      <c r="A7" s="1"/>
      <c r="B7" s="2"/>
    </row>
    <row r="8" spans="1:11" ht="12.75">
      <c r="A8" s="34" t="s">
        <v>25</v>
      </c>
      <c r="B8" s="16"/>
      <c r="C8" s="16" t="s">
        <v>7</v>
      </c>
      <c r="D8" s="51" t="s">
        <v>44</v>
      </c>
      <c r="E8" s="17"/>
      <c r="F8" s="17"/>
      <c r="G8" s="17"/>
      <c r="H8" s="18" t="s">
        <v>30</v>
      </c>
      <c r="I8" s="18"/>
      <c r="J8" s="18"/>
      <c r="K8" s="19"/>
    </row>
    <row r="9" spans="1:11" ht="12.75">
      <c r="A9" s="20" t="s">
        <v>4</v>
      </c>
      <c r="B9" s="21" t="s">
        <v>6</v>
      </c>
      <c r="C9" s="21" t="s">
        <v>8</v>
      </c>
      <c r="D9" s="22" t="s">
        <v>18</v>
      </c>
      <c r="E9" s="22" t="s">
        <v>19</v>
      </c>
      <c r="F9" s="22" t="s">
        <v>7</v>
      </c>
      <c r="G9" s="22" t="s">
        <v>20</v>
      </c>
      <c r="H9" s="21" t="s">
        <v>18</v>
      </c>
      <c r="I9" s="21" t="s">
        <v>19</v>
      </c>
      <c r="J9" s="21" t="s">
        <v>7</v>
      </c>
      <c r="K9" s="23" t="s">
        <v>20</v>
      </c>
    </row>
    <row r="10" spans="1:11" ht="12.75">
      <c r="A10" s="24" t="s">
        <v>5</v>
      </c>
      <c r="B10" s="13">
        <v>100</v>
      </c>
      <c r="C10" s="7" t="s">
        <v>9</v>
      </c>
      <c r="D10" s="61">
        <v>0.02</v>
      </c>
      <c r="E10" s="44">
        <f>D10/2</f>
        <v>0.01</v>
      </c>
      <c r="F10" s="61">
        <v>0</v>
      </c>
      <c r="G10" s="61">
        <v>0</v>
      </c>
      <c r="H10" s="8">
        <f>ROUND(D10*ALL!$D$9,0)</f>
        <v>3</v>
      </c>
      <c r="I10" s="8">
        <f>ROUND(E10*ALL!$D$9,0)</f>
        <v>1</v>
      </c>
      <c r="J10" s="8">
        <f>ROUND(F10*ALL!$D$9,0)</f>
        <v>0</v>
      </c>
      <c r="K10" s="40">
        <f>ROUND(G10*ALL!$D$9,0)</f>
        <v>0</v>
      </c>
    </row>
    <row r="11" spans="1:11" ht="12.75">
      <c r="A11" s="26"/>
      <c r="B11" s="6"/>
      <c r="C11" s="10" t="s">
        <v>10</v>
      </c>
      <c r="D11" s="46">
        <f>D10</f>
        <v>0.02</v>
      </c>
      <c r="E11" s="46">
        <f>E10</f>
        <v>0.01</v>
      </c>
      <c r="F11" s="46">
        <f>F10</f>
        <v>0</v>
      </c>
      <c r="G11" s="46">
        <f>G10</f>
        <v>0</v>
      </c>
      <c r="H11" s="11">
        <f>ROUND(D11*ALL!$D$10,0)</f>
        <v>2</v>
      </c>
      <c r="I11" s="11">
        <f>ROUND(E11*ALL!$D$10,0)</f>
        <v>1</v>
      </c>
      <c r="J11" s="11">
        <f>ROUND(F11*ALL!$D$10,0)</f>
        <v>0</v>
      </c>
      <c r="K11" s="41">
        <f>ROUND(G11*ALL!$D$10,0)</f>
        <v>0</v>
      </c>
    </row>
    <row r="12" spans="1:11" ht="12.75">
      <c r="A12" s="26"/>
      <c r="B12" s="14">
        <v>250</v>
      </c>
      <c r="C12" s="7" t="s">
        <v>9</v>
      </c>
      <c r="D12" s="44">
        <f>D10</f>
        <v>0.02</v>
      </c>
      <c r="E12" s="44">
        <f>E10</f>
        <v>0.01</v>
      </c>
      <c r="F12" s="44">
        <f>F10</f>
        <v>0</v>
      </c>
      <c r="G12" s="44">
        <f>G10</f>
        <v>0</v>
      </c>
      <c r="H12" s="8">
        <f>ROUND(D12*ALL!$D$11,0)</f>
        <v>3</v>
      </c>
      <c r="I12" s="8">
        <f>ROUND(E12*ALL!$D$11,0)</f>
        <v>2</v>
      </c>
      <c r="J12" s="8">
        <f>ROUND(F12*ALL!$D$11,0)</f>
        <v>0</v>
      </c>
      <c r="K12" s="40">
        <f>ROUND(G12*ALL!$D$11,0)</f>
        <v>0</v>
      </c>
    </row>
    <row r="13" spans="1:11" ht="12.75">
      <c r="A13" s="26"/>
      <c r="B13" s="6"/>
      <c r="C13" s="10" t="s">
        <v>10</v>
      </c>
      <c r="D13" s="46">
        <f>D10</f>
        <v>0.02</v>
      </c>
      <c r="E13" s="46">
        <f>E10</f>
        <v>0.01</v>
      </c>
      <c r="F13" s="46">
        <f>F10</f>
        <v>0</v>
      </c>
      <c r="G13" s="46">
        <f>G10</f>
        <v>0</v>
      </c>
      <c r="H13" s="11">
        <f>ROUND(D13*ALL!$D$12,0)</f>
        <v>5</v>
      </c>
      <c r="I13" s="11">
        <f>ROUND(E13*ALL!$D$12,0)</f>
        <v>3</v>
      </c>
      <c r="J13" s="11">
        <f>ROUND(F13*ALL!$D$12,0)</f>
        <v>0</v>
      </c>
      <c r="K13" s="41">
        <f>ROUND(G13*ALL!$D$12,0)</f>
        <v>0</v>
      </c>
    </row>
    <row r="14" spans="1:11" ht="12.75">
      <c r="A14" s="26"/>
      <c r="B14" s="14">
        <v>500</v>
      </c>
      <c r="C14" s="7" t="s">
        <v>9</v>
      </c>
      <c r="D14" s="44">
        <f>D10</f>
        <v>0.02</v>
      </c>
      <c r="E14" s="44">
        <f>E10</f>
        <v>0.01</v>
      </c>
      <c r="F14" s="44">
        <f>F10</f>
        <v>0</v>
      </c>
      <c r="G14" s="44">
        <f>G10</f>
        <v>0</v>
      </c>
      <c r="H14" s="8">
        <f>ROUND(D14*ALL!$D$13,0)</f>
        <v>1</v>
      </c>
      <c r="I14" s="8">
        <f>ROUND(E14*ALL!$D$13,0)</f>
        <v>1</v>
      </c>
      <c r="J14" s="8">
        <f>ROUND(F14*ALL!$D$13,0)</f>
        <v>0</v>
      </c>
      <c r="K14" s="40">
        <f>ROUND(G14*ALL!$D$13,0)</f>
        <v>0</v>
      </c>
    </row>
    <row r="15" spans="1:11" ht="12.75">
      <c r="A15" s="26"/>
      <c r="B15" s="6"/>
      <c r="C15" s="10" t="s">
        <v>10</v>
      </c>
      <c r="D15" s="46">
        <f>D10</f>
        <v>0.02</v>
      </c>
      <c r="E15" s="46">
        <f>E10</f>
        <v>0.01</v>
      </c>
      <c r="F15" s="46">
        <f>F10</f>
        <v>0</v>
      </c>
      <c r="G15" s="46">
        <f>G10</f>
        <v>0</v>
      </c>
      <c r="H15" s="11">
        <f>ROUND(D15*ALL!$D$14,0)</f>
        <v>7</v>
      </c>
      <c r="I15" s="11">
        <f>ROUND(E15*ALL!$D$14,0)</f>
        <v>4</v>
      </c>
      <c r="J15" s="11">
        <f>ROUND(F15*ALL!$D$14,0)</f>
        <v>0</v>
      </c>
      <c r="K15" s="41">
        <f>ROUND(G15*ALL!$D$14,0)</f>
        <v>0</v>
      </c>
    </row>
    <row r="16" spans="1:11" ht="12.75">
      <c r="A16" s="26"/>
      <c r="B16" s="14">
        <v>1000</v>
      </c>
      <c r="C16" s="7" t="s">
        <v>9</v>
      </c>
      <c r="D16" s="44">
        <f>D10</f>
        <v>0.02</v>
      </c>
      <c r="E16" s="44">
        <f>E10</f>
        <v>0.01</v>
      </c>
      <c r="F16" s="44">
        <f>F10</f>
        <v>0</v>
      </c>
      <c r="G16" s="44">
        <f>G10</f>
        <v>0</v>
      </c>
      <c r="H16" s="8">
        <f>ROUND(D16*ALL!$D$15,0)</f>
        <v>0</v>
      </c>
      <c r="I16" s="8">
        <f>ROUND(E16*ALL!$D$15,0)</f>
        <v>0</v>
      </c>
      <c r="J16" s="8">
        <f>ROUND(F16*ALL!$D$15,0)</f>
        <v>0</v>
      </c>
      <c r="K16" s="40">
        <f>ROUND(G16*ALL!$D$15,0)</f>
        <v>0</v>
      </c>
    </row>
    <row r="17" spans="1:11" ht="12.75">
      <c r="A17" s="28"/>
      <c r="B17" s="15"/>
      <c r="C17" s="10" t="s">
        <v>10</v>
      </c>
      <c r="D17" s="46">
        <f>D10</f>
        <v>0.02</v>
      </c>
      <c r="E17" s="46">
        <f>E10</f>
        <v>0.01</v>
      </c>
      <c r="F17" s="46">
        <f>F10</f>
        <v>0</v>
      </c>
      <c r="G17" s="46">
        <f>G10</f>
        <v>0</v>
      </c>
      <c r="H17" s="11">
        <f>ROUND(D17*ALL!$D$16,0)</f>
        <v>3</v>
      </c>
      <c r="I17" s="11">
        <f>ROUND(E17*ALL!$D$16,0)</f>
        <v>1</v>
      </c>
      <c r="J17" s="11">
        <f>ROUND(F17*ALL!$D$16,0)</f>
        <v>0</v>
      </c>
      <c r="K17" s="41">
        <f>ROUND(G17*ALL!$D$16,0)</f>
        <v>0</v>
      </c>
    </row>
    <row r="18" spans="1:11" ht="13.5" thickBot="1">
      <c r="A18" s="29" t="s">
        <v>16</v>
      </c>
      <c r="B18" s="30"/>
      <c r="C18" s="30"/>
      <c r="D18" s="31"/>
      <c r="E18" s="31"/>
      <c r="F18" s="31"/>
      <c r="G18" s="31"/>
      <c r="H18" s="31">
        <f>SUM(H10:H17)</f>
        <v>24</v>
      </c>
      <c r="I18" s="31">
        <f>SUM(I10:I17)</f>
        <v>13</v>
      </c>
      <c r="J18" s="31">
        <f>SUM(J10:J17)</f>
        <v>0</v>
      </c>
      <c r="K18" s="42">
        <f>SUM(K10:K17)</f>
        <v>0</v>
      </c>
    </row>
    <row r="19" ht="13.5" thickBot="1"/>
    <row r="20" spans="1:11" ht="12.75">
      <c r="A20" s="34" t="s">
        <v>26</v>
      </c>
      <c r="B20" s="16"/>
      <c r="C20" s="16" t="s">
        <v>7</v>
      </c>
      <c r="D20" s="51" t="s">
        <v>42</v>
      </c>
      <c r="E20" s="17"/>
      <c r="F20" s="17"/>
      <c r="G20" s="17"/>
      <c r="H20" s="18" t="s">
        <v>29</v>
      </c>
      <c r="I20" s="18"/>
      <c r="J20" s="18"/>
      <c r="K20" s="19"/>
    </row>
    <row r="21" spans="1:11" ht="12.75">
      <c r="A21" s="20" t="s">
        <v>4</v>
      </c>
      <c r="B21" s="21" t="s">
        <v>6</v>
      </c>
      <c r="C21" s="21" t="s">
        <v>8</v>
      </c>
      <c r="D21" s="22" t="s">
        <v>18</v>
      </c>
      <c r="E21" s="22" t="s">
        <v>19</v>
      </c>
      <c r="F21" s="22" t="s">
        <v>7</v>
      </c>
      <c r="G21" s="22" t="s">
        <v>20</v>
      </c>
      <c r="H21" s="21" t="s">
        <v>18</v>
      </c>
      <c r="I21" s="21" t="s">
        <v>19</v>
      </c>
      <c r="J21" s="21" t="s">
        <v>7</v>
      </c>
      <c r="K21" s="23" t="s">
        <v>20</v>
      </c>
    </row>
    <row r="22" spans="1:11" ht="12.75">
      <c r="A22" s="24" t="s">
        <v>5</v>
      </c>
      <c r="B22" s="13">
        <v>100</v>
      </c>
      <c r="C22" s="7" t="s">
        <v>9</v>
      </c>
      <c r="D22" s="61">
        <v>0.03</v>
      </c>
      <c r="E22" s="44">
        <f>D22/2</f>
        <v>0.015</v>
      </c>
      <c r="F22" s="61">
        <v>0</v>
      </c>
      <c r="G22" s="61">
        <v>0</v>
      </c>
      <c r="H22" s="8">
        <f>ROUND(D22*ALL!$D$9,0)</f>
        <v>4</v>
      </c>
      <c r="I22" s="8">
        <f>ROUND(E22*ALL!$D$9,0)</f>
        <v>2</v>
      </c>
      <c r="J22" s="8">
        <f>ROUND(F22*ALL!$D$9,0)</f>
        <v>0</v>
      </c>
      <c r="K22" s="40">
        <f>ROUND(G22*ALL!$D$9,0)</f>
        <v>0</v>
      </c>
    </row>
    <row r="23" spans="1:11" ht="12.75">
      <c r="A23" s="26"/>
      <c r="B23" s="6"/>
      <c r="C23" s="10" t="s">
        <v>10</v>
      </c>
      <c r="D23" s="46">
        <f>D22</f>
        <v>0.03</v>
      </c>
      <c r="E23" s="46">
        <f>E22</f>
        <v>0.015</v>
      </c>
      <c r="F23" s="46">
        <f>F22</f>
        <v>0</v>
      </c>
      <c r="G23" s="46">
        <f>G22</f>
        <v>0</v>
      </c>
      <c r="H23" s="11">
        <f>ROUND(D23*ALL!$D$10,0)</f>
        <v>3</v>
      </c>
      <c r="I23" s="11">
        <f>ROUND(E23*ALL!$D$10,0)</f>
        <v>2</v>
      </c>
      <c r="J23" s="11">
        <f>ROUND(F23*ALL!$D$10,0)</f>
        <v>0</v>
      </c>
      <c r="K23" s="41">
        <f>ROUND(G23*ALL!$D$10,0)</f>
        <v>0</v>
      </c>
    </row>
    <row r="24" spans="1:11" ht="12.75">
      <c r="A24" s="26"/>
      <c r="B24" s="14">
        <v>250</v>
      </c>
      <c r="C24" s="7" t="s">
        <v>9</v>
      </c>
      <c r="D24" s="44">
        <f>D22</f>
        <v>0.03</v>
      </c>
      <c r="E24" s="44">
        <f>E22</f>
        <v>0.015</v>
      </c>
      <c r="F24" s="44">
        <f>F22</f>
        <v>0</v>
      </c>
      <c r="G24" s="44">
        <f>G22</f>
        <v>0</v>
      </c>
      <c r="H24" s="8">
        <f>ROUND(D24*ALL!$D$11,0)</f>
        <v>5</v>
      </c>
      <c r="I24" s="8">
        <f>ROUND(E24*ALL!$D$11,0)</f>
        <v>2</v>
      </c>
      <c r="J24" s="8">
        <f>ROUND(F24*ALL!$D$11,0)</f>
        <v>0</v>
      </c>
      <c r="K24" s="40">
        <f>ROUND(G24*ALL!$D$11,0)</f>
        <v>0</v>
      </c>
    </row>
    <row r="25" spans="1:11" ht="12.75">
      <c r="A25" s="26"/>
      <c r="B25" s="6"/>
      <c r="C25" s="10" t="s">
        <v>10</v>
      </c>
      <c r="D25" s="46">
        <f>D22</f>
        <v>0.03</v>
      </c>
      <c r="E25" s="46">
        <f>E22</f>
        <v>0.015</v>
      </c>
      <c r="F25" s="46">
        <f>F22</f>
        <v>0</v>
      </c>
      <c r="G25" s="46">
        <f>G22</f>
        <v>0</v>
      </c>
      <c r="H25" s="11">
        <f>ROUND(D25*ALL!$D$12,0)</f>
        <v>8</v>
      </c>
      <c r="I25" s="11">
        <f>ROUND(E25*ALL!$D$12,0)</f>
        <v>4</v>
      </c>
      <c r="J25" s="11">
        <f>ROUND(F25*ALL!$D$12,0)</f>
        <v>0</v>
      </c>
      <c r="K25" s="41">
        <f>ROUND(G25*ALL!$D$12,0)</f>
        <v>0</v>
      </c>
    </row>
    <row r="26" spans="1:11" ht="12.75">
      <c r="A26" s="26"/>
      <c r="B26" s="14">
        <v>500</v>
      </c>
      <c r="C26" s="7" t="s">
        <v>9</v>
      </c>
      <c r="D26" s="44">
        <f>D22</f>
        <v>0.03</v>
      </c>
      <c r="E26" s="44">
        <f>E22</f>
        <v>0.015</v>
      </c>
      <c r="F26" s="44">
        <f>F22</f>
        <v>0</v>
      </c>
      <c r="G26" s="44">
        <f>G22</f>
        <v>0</v>
      </c>
      <c r="H26" s="8">
        <f>ROUND(D26*ALL!$D$13,0)</f>
        <v>2</v>
      </c>
      <c r="I26" s="8">
        <f>ROUND(E26*ALL!$D$13,0)</f>
        <v>1</v>
      </c>
      <c r="J26" s="8">
        <f>ROUND(F26*ALL!$D$13,0)</f>
        <v>0</v>
      </c>
      <c r="K26" s="40">
        <f>ROUND(G26*ALL!$D$13,0)</f>
        <v>0</v>
      </c>
    </row>
    <row r="27" spans="1:11" ht="12.75">
      <c r="A27" s="26"/>
      <c r="B27" s="6"/>
      <c r="C27" s="10" t="s">
        <v>10</v>
      </c>
      <c r="D27" s="46">
        <f>D22</f>
        <v>0.03</v>
      </c>
      <c r="E27" s="46">
        <f>E22</f>
        <v>0.015</v>
      </c>
      <c r="F27" s="46">
        <f>F22</f>
        <v>0</v>
      </c>
      <c r="G27" s="46">
        <f>G22</f>
        <v>0</v>
      </c>
      <c r="H27" s="11">
        <f>ROUND(D27*ALL!$D$14,0)</f>
        <v>11</v>
      </c>
      <c r="I27" s="11">
        <f>ROUND(E27*ALL!$D$14,0)</f>
        <v>5</v>
      </c>
      <c r="J27" s="11">
        <f>ROUND(F27*ALL!$D$14,0)</f>
        <v>0</v>
      </c>
      <c r="K27" s="41">
        <f>ROUND(G27*ALL!$D$14,0)</f>
        <v>0</v>
      </c>
    </row>
    <row r="28" spans="1:11" ht="12.75">
      <c r="A28" s="26"/>
      <c r="B28" s="14">
        <v>1000</v>
      </c>
      <c r="C28" s="7" t="s">
        <v>9</v>
      </c>
      <c r="D28" s="44">
        <f>D22</f>
        <v>0.03</v>
      </c>
      <c r="E28" s="44">
        <f>E22</f>
        <v>0.015</v>
      </c>
      <c r="F28" s="44">
        <f>F22</f>
        <v>0</v>
      </c>
      <c r="G28" s="44">
        <f>G22</f>
        <v>0</v>
      </c>
      <c r="H28" s="8">
        <f>ROUND(D28*ALL!$D$15,0)</f>
        <v>0</v>
      </c>
      <c r="I28" s="8">
        <f>ROUND(E28*ALL!$D$15,0)</f>
        <v>0</v>
      </c>
      <c r="J28" s="8">
        <f>ROUND(F28*ALL!$D$15,0)</f>
        <v>0</v>
      </c>
      <c r="K28" s="40">
        <f>ROUND(G28*ALL!$D$15,0)</f>
        <v>0</v>
      </c>
    </row>
    <row r="29" spans="1:11" ht="12.75">
      <c r="A29" s="28"/>
      <c r="B29" s="15"/>
      <c r="C29" s="10" t="s">
        <v>10</v>
      </c>
      <c r="D29" s="46">
        <f>D22</f>
        <v>0.03</v>
      </c>
      <c r="E29" s="46">
        <f>E22</f>
        <v>0.015</v>
      </c>
      <c r="F29" s="46">
        <f>F22</f>
        <v>0</v>
      </c>
      <c r="G29" s="46">
        <f>G22</f>
        <v>0</v>
      </c>
      <c r="H29" s="11">
        <f>ROUND(D29*ALL!$D$16,0)</f>
        <v>4</v>
      </c>
      <c r="I29" s="11">
        <f>ROUND(E29*ALL!$D$16,0)</f>
        <v>2</v>
      </c>
      <c r="J29" s="11">
        <f>ROUND(F29*ALL!$D$16,0)</f>
        <v>0</v>
      </c>
      <c r="K29" s="41">
        <f>ROUND(G29*ALL!$D$16,0)</f>
        <v>0</v>
      </c>
    </row>
    <row r="30" spans="1:11" ht="13.5" thickBot="1">
      <c r="A30" s="29" t="s">
        <v>16</v>
      </c>
      <c r="B30" s="30"/>
      <c r="C30" s="30"/>
      <c r="D30" s="31"/>
      <c r="E30" s="31"/>
      <c r="F30" s="31"/>
      <c r="G30" s="31"/>
      <c r="H30" s="31">
        <f>SUM(H22:H29)</f>
        <v>37</v>
      </c>
      <c r="I30" s="31">
        <f>SUM(I22:I29)</f>
        <v>18</v>
      </c>
      <c r="J30" s="31">
        <f>SUM(J22:J29)</f>
        <v>0</v>
      </c>
      <c r="K30" s="42">
        <f>SUM(K22:K29)</f>
        <v>0</v>
      </c>
    </row>
    <row r="31" ht="13.5" thickBot="1"/>
    <row r="32" spans="1:11" ht="12.75">
      <c r="A32" s="34" t="s">
        <v>46</v>
      </c>
      <c r="B32" s="16"/>
      <c r="C32" s="16" t="s">
        <v>7</v>
      </c>
      <c r="D32" s="17"/>
      <c r="E32" s="17"/>
      <c r="F32" s="17"/>
      <c r="G32" s="17"/>
      <c r="H32" s="18" t="s">
        <v>43</v>
      </c>
      <c r="I32" s="18"/>
      <c r="J32" s="18"/>
      <c r="K32" s="19"/>
    </row>
    <row r="33" spans="1:11" ht="12.75">
      <c r="A33" s="20" t="s">
        <v>4</v>
      </c>
      <c r="B33" s="21" t="s">
        <v>6</v>
      </c>
      <c r="C33" s="21" t="s">
        <v>8</v>
      </c>
      <c r="D33" s="22" t="s">
        <v>18</v>
      </c>
      <c r="E33" s="22" t="s">
        <v>19</v>
      </c>
      <c r="F33" s="22" t="s">
        <v>7</v>
      </c>
      <c r="G33" s="22" t="s">
        <v>20</v>
      </c>
      <c r="H33" s="21" t="s">
        <v>18</v>
      </c>
      <c r="I33" s="21" t="s">
        <v>19</v>
      </c>
      <c r="J33" s="21" t="s">
        <v>7</v>
      </c>
      <c r="K33" s="23" t="s">
        <v>20</v>
      </c>
    </row>
    <row r="34" spans="1:11" ht="12.75">
      <c r="A34" s="24" t="s">
        <v>5</v>
      </c>
      <c r="B34" s="13">
        <v>100</v>
      </c>
      <c r="C34" s="7" t="s">
        <v>9</v>
      </c>
      <c r="D34" s="8"/>
      <c r="E34" s="8"/>
      <c r="F34" s="8"/>
      <c r="G34" s="8"/>
      <c r="H34" s="13">
        <f>ALL!F$9/ALL!$D$9</f>
        <v>80000</v>
      </c>
      <c r="I34" s="13">
        <f>ALL!G$9/ALL!$D$9</f>
        <v>8000</v>
      </c>
      <c r="J34" s="13">
        <f>ALL!H$9/ALL!$D$9</f>
        <v>48000</v>
      </c>
      <c r="K34" s="53">
        <f>ALL!I$9/ALL!$D$9</f>
        <v>16000</v>
      </c>
    </row>
    <row r="35" spans="1:11" ht="12.75">
      <c r="A35" s="26"/>
      <c r="B35" s="6"/>
      <c r="C35" s="10" t="s">
        <v>10</v>
      </c>
      <c r="D35" s="11"/>
      <c r="E35" s="11"/>
      <c r="F35" s="11"/>
      <c r="G35" s="11"/>
      <c r="H35" s="54">
        <f>ALL!F$10/ALL!$D$10</f>
        <v>90000</v>
      </c>
      <c r="I35" s="54">
        <f>ALL!G$10/ALL!$D$10</f>
        <v>9000</v>
      </c>
      <c r="J35" s="54">
        <f>ALL!H$10/ALL!$D$10</f>
        <v>67500</v>
      </c>
      <c r="K35" s="55">
        <f>ALL!I$10/ALL!$D$10</f>
        <v>18000</v>
      </c>
    </row>
    <row r="36" spans="1:11" ht="12.75">
      <c r="A36" s="26"/>
      <c r="B36" s="14">
        <v>250</v>
      </c>
      <c r="C36" s="7" t="s">
        <v>9</v>
      </c>
      <c r="D36" s="8"/>
      <c r="E36" s="8"/>
      <c r="F36" s="8"/>
      <c r="G36" s="8"/>
      <c r="H36" s="13">
        <f>ALL!F$11/ALL!$D$11</f>
        <v>85000</v>
      </c>
      <c r="I36" s="13">
        <f>ALL!G$11/ALL!$D$11</f>
        <v>8500</v>
      </c>
      <c r="J36" s="13">
        <f>ALL!H$11/ALL!$D$11</f>
        <v>51000</v>
      </c>
      <c r="K36" s="53">
        <f>ALL!I$11/ALL!$D$11</f>
        <v>17000</v>
      </c>
    </row>
    <row r="37" spans="1:11" ht="12.75">
      <c r="A37" s="26"/>
      <c r="B37" s="6"/>
      <c r="C37" s="10" t="s">
        <v>10</v>
      </c>
      <c r="D37" s="11"/>
      <c r="E37" s="11"/>
      <c r="F37" s="11"/>
      <c r="G37" s="11"/>
      <c r="H37" s="54">
        <f>ALL!F$12/ALL!$D$12</f>
        <v>95000</v>
      </c>
      <c r="I37" s="54">
        <f>ALL!G$12/ALL!$D$12</f>
        <v>9500</v>
      </c>
      <c r="J37" s="54">
        <f>ALL!H$12/ALL!$D$12</f>
        <v>71250</v>
      </c>
      <c r="K37" s="55">
        <f>ALL!I$12/ALL!$D$12</f>
        <v>19000</v>
      </c>
    </row>
    <row r="38" spans="1:11" ht="12.75">
      <c r="A38" s="26"/>
      <c r="B38" s="14">
        <v>500</v>
      </c>
      <c r="C38" s="7" t="s">
        <v>9</v>
      </c>
      <c r="D38" s="8"/>
      <c r="E38" s="8"/>
      <c r="F38" s="8"/>
      <c r="G38" s="8"/>
      <c r="H38" s="13">
        <f>ALL!F$13/ALL!$D$13</f>
        <v>100000</v>
      </c>
      <c r="I38" s="13">
        <f>ALL!G$13/ALL!$D$13</f>
        <v>10000</v>
      </c>
      <c r="J38" s="13">
        <f>ALL!H$13/ALL!$D$13</f>
        <v>60000</v>
      </c>
      <c r="K38" s="53">
        <f>ALL!I$13/ALL!$D$13</f>
        <v>20000</v>
      </c>
    </row>
    <row r="39" spans="1:11" ht="12.75">
      <c r="A39" s="26"/>
      <c r="B39" s="6"/>
      <c r="C39" s="10" t="s">
        <v>10</v>
      </c>
      <c r="D39" s="11"/>
      <c r="E39" s="11"/>
      <c r="F39" s="11"/>
      <c r="G39" s="11"/>
      <c r="H39" s="54">
        <f>ALL!F$14/ALL!$D$14</f>
        <v>125000</v>
      </c>
      <c r="I39" s="54">
        <f>ALL!G$14/ALL!$D$14</f>
        <v>12500</v>
      </c>
      <c r="J39" s="54">
        <f>ALL!H$14/ALL!$D$14</f>
        <v>93750</v>
      </c>
      <c r="K39" s="55">
        <f>ALL!I$14/ALL!$D$14</f>
        <v>25000</v>
      </c>
    </row>
    <row r="40" spans="1:11" ht="12.75">
      <c r="A40" s="26"/>
      <c r="B40" s="14">
        <v>1000</v>
      </c>
      <c r="C40" s="7" t="s">
        <v>9</v>
      </c>
      <c r="D40" s="8"/>
      <c r="E40" s="8"/>
      <c r="F40" s="8"/>
      <c r="G40" s="8"/>
      <c r="H40" s="13">
        <f>ALL!F$15/ALL!$D$15</f>
        <v>125000</v>
      </c>
      <c r="I40" s="13">
        <f>ALL!G$15/ALL!$D$15</f>
        <v>12500</v>
      </c>
      <c r="J40" s="13">
        <f>ALL!H$15/ALL!$D$15</f>
        <v>75000</v>
      </c>
      <c r="K40" s="53">
        <f>ALL!I$15/ALL!$D$15</f>
        <v>25000</v>
      </c>
    </row>
    <row r="41" spans="1:11" ht="12.75">
      <c r="A41" s="28"/>
      <c r="B41" s="15"/>
      <c r="C41" s="10" t="s">
        <v>10</v>
      </c>
      <c r="D41" s="11"/>
      <c r="E41" s="11"/>
      <c r="F41" s="11"/>
      <c r="G41" s="11"/>
      <c r="H41" s="54">
        <f>ALL!F$16/ALL!$D$16</f>
        <v>150000</v>
      </c>
      <c r="I41" s="54">
        <f>ALL!G$16/ALL!$D$16</f>
        <v>15000</v>
      </c>
      <c r="J41" s="54">
        <f>ALL!H$16/ALL!$D$16</f>
        <v>112500</v>
      </c>
      <c r="K41" s="55">
        <f>ALL!I$16/ALL!$D$16</f>
        <v>30000</v>
      </c>
    </row>
    <row r="42" spans="1:11" ht="13.5" thickBot="1">
      <c r="A42" s="29" t="s">
        <v>16</v>
      </c>
      <c r="B42" s="30"/>
      <c r="C42" s="30"/>
      <c r="D42" s="31">
        <f>SUM(D34:D41)</f>
        <v>0</v>
      </c>
      <c r="E42" s="31"/>
      <c r="F42" s="31"/>
      <c r="G42" s="31"/>
      <c r="H42" s="56">
        <f>ALL!F$17/ALL!$D$17</f>
        <v>107142.85714285714</v>
      </c>
      <c r="I42" s="56">
        <f>ALL!G$17/ALL!$D$17</f>
        <v>10714.285714285714</v>
      </c>
      <c r="J42" s="56">
        <f>ALL!H$17/ALL!$D$17</f>
        <v>76581.32530120482</v>
      </c>
      <c r="K42" s="57">
        <f>ALL!I$17/ALL!$D$17</f>
        <v>21428.571428571428</v>
      </c>
    </row>
    <row r="43" ht="13.5" thickBot="1"/>
    <row r="44" spans="1:11" ht="12.75">
      <c r="A44" s="34" t="s">
        <v>27</v>
      </c>
      <c r="B44" s="16"/>
      <c r="C44" s="16" t="s">
        <v>7</v>
      </c>
      <c r="D44" s="17"/>
      <c r="E44" s="17"/>
      <c r="F44" s="17"/>
      <c r="G44" s="17"/>
      <c r="H44" s="18"/>
      <c r="I44" s="18"/>
      <c r="J44" s="18"/>
      <c r="K44" s="19"/>
    </row>
    <row r="45" spans="1:11" ht="12.75">
      <c r="A45" s="20" t="s">
        <v>4</v>
      </c>
      <c r="B45" s="21" t="s">
        <v>6</v>
      </c>
      <c r="C45" s="21" t="s">
        <v>8</v>
      </c>
      <c r="D45" s="22" t="s">
        <v>18</v>
      </c>
      <c r="E45" s="22" t="s">
        <v>19</v>
      </c>
      <c r="F45" s="22" t="s">
        <v>7</v>
      </c>
      <c r="G45" s="22" t="s">
        <v>20</v>
      </c>
      <c r="H45" s="21" t="s">
        <v>18</v>
      </c>
      <c r="I45" s="21" t="s">
        <v>19</v>
      </c>
      <c r="J45" s="21" t="s">
        <v>7</v>
      </c>
      <c r="K45" s="23" t="s">
        <v>20</v>
      </c>
    </row>
    <row r="46" spans="1:11" ht="12.75">
      <c r="A46" s="24" t="s">
        <v>5</v>
      </c>
      <c r="B46" s="13">
        <v>100</v>
      </c>
      <c r="C46" s="7" t="s">
        <v>9</v>
      </c>
      <c r="D46" s="8"/>
      <c r="E46" s="8"/>
      <c r="F46" s="8"/>
      <c r="G46" s="8"/>
      <c r="H46" s="13">
        <f aca="true" t="shared" si="0" ref="H46:K51">H58*H22</f>
        <v>12800</v>
      </c>
      <c r="I46" s="13">
        <f t="shared" si="0"/>
        <v>1280</v>
      </c>
      <c r="J46" s="13">
        <f t="shared" si="0"/>
        <v>0</v>
      </c>
      <c r="K46" s="53">
        <f t="shared" si="0"/>
        <v>0</v>
      </c>
    </row>
    <row r="47" spans="1:11" ht="12.75">
      <c r="A47" s="26"/>
      <c r="B47" s="6"/>
      <c r="C47" s="10" t="s">
        <v>10</v>
      </c>
      <c r="D47" s="11"/>
      <c r="E47" s="11"/>
      <c r="F47" s="11"/>
      <c r="G47" s="11"/>
      <c r="H47" s="54">
        <f t="shared" si="0"/>
        <v>10800</v>
      </c>
      <c r="I47" s="54">
        <f t="shared" si="0"/>
        <v>1440</v>
      </c>
      <c r="J47" s="54">
        <f t="shared" si="0"/>
        <v>0</v>
      </c>
      <c r="K47" s="55">
        <f t="shared" si="0"/>
        <v>0</v>
      </c>
    </row>
    <row r="48" spans="1:11" ht="12.75">
      <c r="A48" s="26"/>
      <c r="B48" s="14">
        <v>250</v>
      </c>
      <c r="C48" s="7" t="s">
        <v>9</v>
      </c>
      <c r="D48" s="8"/>
      <c r="E48" s="8"/>
      <c r="F48" s="8"/>
      <c r="G48" s="8"/>
      <c r="H48" s="13">
        <f t="shared" si="0"/>
        <v>17000</v>
      </c>
      <c r="I48" s="13">
        <f t="shared" si="0"/>
        <v>1360</v>
      </c>
      <c r="J48" s="13">
        <f t="shared" si="0"/>
        <v>0</v>
      </c>
      <c r="K48" s="53">
        <f t="shared" si="0"/>
        <v>0</v>
      </c>
    </row>
    <row r="49" spans="1:11" ht="12.75">
      <c r="A49" s="26"/>
      <c r="B49" s="6"/>
      <c r="C49" s="10" t="s">
        <v>10</v>
      </c>
      <c r="D49" s="11"/>
      <c r="E49" s="11"/>
      <c r="F49" s="11"/>
      <c r="G49" s="11"/>
      <c r="H49" s="54">
        <f t="shared" si="0"/>
        <v>30400</v>
      </c>
      <c r="I49" s="54">
        <f t="shared" si="0"/>
        <v>3040</v>
      </c>
      <c r="J49" s="54">
        <f t="shared" si="0"/>
        <v>0</v>
      </c>
      <c r="K49" s="55">
        <f t="shared" si="0"/>
        <v>0</v>
      </c>
    </row>
    <row r="50" spans="1:11" ht="12.75">
      <c r="A50" s="26"/>
      <c r="B50" s="14">
        <v>500</v>
      </c>
      <c r="C50" s="7" t="s">
        <v>9</v>
      </c>
      <c r="D50" s="8"/>
      <c r="E50" s="8"/>
      <c r="F50" s="8"/>
      <c r="G50" s="8"/>
      <c r="H50" s="13">
        <f t="shared" si="0"/>
        <v>6000</v>
      </c>
      <c r="I50" s="13">
        <f t="shared" si="0"/>
        <v>600</v>
      </c>
      <c r="J50" s="13">
        <f t="shared" si="0"/>
        <v>0</v>
      </c>
      <c r="K50" s="53">
        <f t="shared" si="0"/>
        <v>0</v>
      </c>
    </row>
    <row r="51" spans="1:11" ht="12.75">
      <c r="A51" s="26"/>
      <c r="B51" s="6"/>
      <c r="C51" s="10" t="s">
        <v>10</v>
      </c>
      <c r="D51" s="11"/>
      <c r="E51" s="11"/>
      <c r="F51" s="11"/>
      <c r="G51" s="11"/>
      <c r="H51" s="54">
        <f t="shared" si="0"/>
        <v>41250</v>
      </c>
      <c r="I51" s="54">
        <f t="shared" si="0"/>
        <v>3750</v>
      </c>
      <c r="J51" s="54">
        <f t="shared" si="0"/>
        <v>0</v>
      </c>
      <c r="K51" s="55">
        <f t="shared" si="0"/>
        <v>0</v>
      </c>
    </row>
    <row r="52" spans="1:11" ht="12.75">
      <c r="A52" s="26"/>
      <c r="B52" s="14">
        <v>1000</v>
      </c>
      <c r="C52" s="7" t="s">
        <v>9</v>
      </c>
      <c r="D52" s="8"/>
      <c r="E52" s="8"/>
      <c r="F52" s="8"/>
      <c r="G52" s="8"/>
      <c r="H52" s="13">
        <f aca="true" t="shared" si="1" ref="H52:K53">H64*H28</f>
        <v>0</v>
      </c>
      <c r="I52" s="13">
        <f t="shared" si="1"/>
        <v>0</v>
      </c>
      <c r="J52" s="13">
        <f t="shared" si="1"/>
        <v>0</v>
      </c>
      <c r="K52" s="53">
        <f t="shared" si="1"/>
        <v>0</v>
      </c>
    </row>
    <row r="53" spans="1:11" ht="12.75">
      <c r="A53" s="28"/>
      <c r="B53" s="15"/>
      <c r="C53" s="10" t="s">
        <v>10</v>
      </c>
      <c r="D53" s="11"/>
      <c r="E53" s="11"/>
      <c r="F53" s="11"/>
      <c r="G53" s="11"/>
      <c r="H53" s="54">
        <f t="shared" si="1"/>
        <v>30000</v>
      </c>
      <c r="I53" s="54">
        <f t="shared" si="1"/>
        <v>3000</v>
      </c>
      <c r="J53" s="54">
        <f t="shared" si="1"/>
        <v>0</v>
      </c>
      <c r="K53" s="55">
        <f t="shared" si="1"/>
        <v>0</v>
      </c>
    </row>
    <row r="54" spans="1:11" ht="13.5" thickBot="1">
      <c r="A54" s="29" t="s">
        <v>16</v>
      </c>
      <c r="B54" s="30"/>
      <c r="C54" s="30"/>
      <c r="D54" s="31">
        <f>SUM(D46:D53)</f>
        <v>0</v>
      </c>
      <c r="E54" s="31"/>
      <c r="F54" s="31"/>
      <c r="G54" s="31"/>
      <c r="H54" s="56">
        <f>SUM(H46:H53)</f>
        <v>148250</v>
      </c>
      <c r="I54" s="56">
        <f>SUM(I46:I53)</f>
        <v>14470</v>
      </c>
      <c r="J54" s="56">
        <f>SUM(J46:J53)</f>
        <v>0</v>
      </c>
      <c r="K54" s="57">
        <f>SUM(K46:K53)</f>
        <v>0</v>
      </c>
    </row>
    <row r="55" ht="13.5" thickBot="1"/>
    <row r="56" spans="1:11" ht="12.75">
      <c r="A56" s="34" t="s">
        <v>28</v>
      </c>
      <c r="B56" s="16"/>
      <c r="C56" s="16" t="s">
        <v>7</v>
      </c>
      <c r="D56" s="17"/>
      <c r="E56" s="17"/>
      <c r="F56" s="17"/>
      <c r="G56" s="17"/>
      <c r="H56" s="18"/>
      <c r="I56" s="18"/>
      <c r="J56" s="18"/>
      <c r="K56" s="19"/>
    </row>
    <row r="57" spans="1:11" ht="12.75">
      <c r="A57" s="20" t="s">
        <v>4</v>
      </c>
      <c r="B57" s="21" t="s">
        <v>6</v>
      </c>
      <c r="C57" s="21" t="s">
        <v>8</v>
      </c>
      <c r="D57" s="22" t="s">
        <v>18</v>
      </c>
      <c r="E57" s="22" t="s">
        <v>19</v>
      </c>
      <c r="F57" s="22" t="s">
        <v>7</v>
      </c>
      <c r="G57" s="22" t="s">
        <v>20</v>
      </c>
      <c r="H57" s="21" t="s">
        <v>18</v>
      </c>
      <c r="I57" s="21" t="s">
        <v>19</v>
      </c>
      <c r="J57" s="21" t="s">
        <v>7</v>
      </c>
      <c r="K57" s="23" t="s">
        <v>20</v>
      </c>
    </row>
    <row r="58" spans="1:11" ht="12.75">
      <c r="A58" s="24" t="s">
        <v>5</v>
      </c>
      <c r="B58" s="13">
        <v>100</v>
      </c>
      <c r="C58" s="7" t="s">
        <v>9</v>
      </c>
      <c r="D58" s="8"/>
      <c r="E58" s="8"/>
      <c r="F58" s="8"/>
      <c r="G58" s="8"/>
      <c r="H58" s="13">
        <f>H70*ALL!F9/ALL!$D9</f>
        <v>3200</v>
      </c>
      <c r="I58" s="13">
        <f>I70*ALL!G9/ALL!$D9</f>
        <v>640</v>
      </c>
      <c r="J58" s="13">
        <f>J70*ALL!H9/ALL!$D9</f>
        <v>0</v>
      </c>
      <c r="K58" s="53">
        <f>K70*ALL!I9/ALL!$D9</f>
        <v>0</v>
      </c>
    </row>
    <row r="59" spans="1:11" ht="12.75">
      <c r="A59" s="26"/>
      <c r="B59" s="6"/>
      <c r="C59" s="10" t="s">
        <v>10</v>
      </c>
      <c r="D59" s="11"/>
      <c r="E59" s="11"/>
      <c r="F59" s="11"/>
      <c r="G59" s="11"/>
      <c r="H59" s="54">
        <f>H71*ALL!F10/ALL!$D10</f>
        <v>3600</v>
      </c>
      <c r="I59" s="54">
        <f>I71*ALL!G10/ALL!$D10</f>
        <v>720</v>
      </c>
      <c r="J59" s="54">
        <f>J71*ALL!H10/ALL!$D10</f>
        <v>0</v>
      </c>
      <c r="K59" s="55">
        <f>K71*ALL!I10/ALL!$D10</f>
        <v>0</v>
      </c>
    </row>
    <row r="60" spans="1:11" ht="12.75">
      <c r="A60" s="26"/>
      <c r="B60" s="14">
        <v>250</v>
      </c>
      <c r="C60" s="7" t="s">
        <v>9</v>
      </c>
      <c r="D60" s="8"/>
      <c r="E60" s="8"/>
      <c r="F60" s="8"/>
      <c r="G60" s="8"/>
      <c r="H60" s="13">
        <f>H72*ALL!F11/ALL!$D11</f>
        <v>3400</v>
      </c>
      <c r="I60" s="13">
        <f>I72*ALL!G11/ALL!$D11</f>
        <v>680</v>
      </c>
      <c r="J60" s="13">
        <f>J72*ALL!H11/ALL!$D11</f>
        <v>0</v>
      </c>
      <c r="K60" s="53">
        <f>K72*ALL!I11/ALL!$D11</f>
        <v>0</v>
      </c>
    </row>
    <row r="61" spans="1:11" ht="12.75">
      <c r="A61" s="26"/>
      <c r="B61" s="6"/>
      <c r="C61" s="10" t="s">
        <v>10</v>
      </c>
      <c r="D61" s="11"/>
      <c r="E61" s="11"/>
      <c r="F61" s="11"/>
      <c r="G61" s="11"/>
      <c r="H61" s="54">
        <f>H73*ALL!F12/ALL!$D12</f>
        <v>3800</v>
      </c>
      <c r="I61" s="54">
        <f>I73*ALL!G12/ALL!$D12</f>
        <v>760</v>
      </c>
      <c r="J61" s="54">
        <f>J73*ALL!H12/ALL!$D12</f>
        <v>0</v>
      </c>
      <c r="K61" s="55">
        <f>K73*ALL!I12/ALL!$D12</f>
        <v>0</v>
      </c>
    </row>
    <row r="62" spans="1:11" ht="12.75">
      <c r="A62" s="26"/>
      <c r="B62" s="14">
        <v>500</v>
      </c>
      <c r="C62" s="7" t="s">
        <v>9</v>
      </c>
      <c r="D62" s="8"/>
      <c r="E62" s="8"/>
      <c r="F62" s="8"/>
      <c r="G62" s="8"/>
      <c r="H62" s="13">
        <f>H74*ALL!F13/ALL!$D13</f>
        <v>3000</v>
      </c>
      <c r="I62" s="13">
        <f>I74*ALL!G13/ALL!$D13</f>
        <v>600</v>
      </c>
      <c r="J62" s="13">
        <f>J74*ALL!H13/ALL!$D13</f>
        <v>0</v>
      </c>
      <c r="K62" s="53">
        <f>K74*ALL!I13/ALL!$D13</f>
        <v>0</v>
      </c>
    </row>
    <row r="63" spans="1:11" ht="12.75">
      <c r="A63" s="26"/>
      <c r="B63" s="6"/>
      <c r="C63" s="10" t="s">
        <v>10</v>
      </c>
      <c r="D63" s="11"/>
      <c r="E63" s="11"/>
      <c r="F63" s="11"/>
      <c r="G63" s="11"/>
      <c r="H63" s="54">
        <f>H75*ALL!F14/ALL!$D14</f>
        <v>3750</v>
      </c>
      <c r="I63" s="54">
        <f>I75*ALL!G14/ALL!$D14</f>
        <v>750</v>
      </c>
      <c r="J63" s="54">
        <f>J75*ALL!H14/ALL!$D14</f>
        <v>0</v>
      </c>
      <c r="K63" s="55">
        <f>K75*ALL!I14/ALL!$D14</f>
        <v>0</v>
      </c>
    </row>
    <row r="64" spans="1:11" ht="12.75">
      <c r="A64" s="26"/>
      <c r="B64" s="14">
        <v>1000</v>
      </c>
      <c r="C64" s="7" t="s">
        <v>9</v>
      </c>
      <c r="D64" s="8"/>
      <c r="E64" s="8"/>
      <c r="F64" s="8"/>
      <c r="G64" s="8"/>
      <c r="H64" s="13">
        <f>H76*ALL!F15/ALL!$D15</f>
        <v>6250</v>
      </c>
      <c r="I64" s="13">
        <f>I76*ALL!G15/ALL!$D15</f>
        <v>1250</v>
      </c>
      <c r="J64" s="13">
        <f>J76*ALL!H15/ALL!$D15</f>
        <v>0</v>
      </c>
      <c r="K64" s="53">
        <f>K76*ALL!I15/ALL!$D15</f>
        <v>0</v>
      </c>
    </row>
    <row r="65" spans="1:11" ht="12.75">
      <c r="A65" s="28"/>
      <c r="B65" s="15"/>
      <c r="C65" s="10" t="s">
        <v>10</v>
      </c>
      <c r="D65" s="11"/>
      <c r="E65" s="11"/>
      <c r="F65" s="11"/>
      <c r="G65" s="11"/>
      <c r="H65" s="54">
        <f>H77*ALL!F16/ALL!$D16</f>
        <v>7500</v>
      </c>
      <c r="I65" s="54">
        <f>I77*ALL!G16/ALL!$D16</f>
        <v>1500</v>
      </c>
      <c r="J65" s="54">
        <f>J77*ALL!H16/ALL!$D16</f>
        <v>0</v>
      </c>
      <c r="K65" s="55">
        <f>K77*ALL!I16/ALL!$D16</f>
        <v>0</v>
      </c>
    </row>
    <row r="66" spans="1:11" ht="13.5" thickBot="1">
      <c r="A66" s="29" t="s">
        <v>16</v>
      </c>
      <c r="B66" s="30"/>
      <c r="C66" s="30"/>
      <c r="D66" s="31">
        <f>SUM(D58:D65)</f>
        <v>0</v>
      </c>
      <c r="E66" s="31"/>
      <c r="F66" s="31"/>
      <c r="G66" s="31"/>
      <c r="H66" s="56">
        <f>IF(H30=0,0,H54/H30)</f>
        <v>4006.7567567567567</v>
      </c>
      <c r="I66" s="56">
        <f>IF(I30=0,0,I54/I30)</f>
        <v>803.8888888888889</v>
      </c>
      <c r="J66" s="56">
        <f>IF(J30=0,0,J54/J30)</f>
        <v>0</v>
      </c>
      <c r="K66" s="57">
        <f>IF(K30=0,0,K54/K30)</f>
        <v>0</v>
      </c>
    </row>
    <row r="67" ht="13.5" thickBot="1"/>
    <row r="68" spans="1:11" ht="12.75">
      <c r="A68" s="34" t="s">
        <v>41</v>
      </c>
      <c r="B68" s="16"/>
      <c r="C68" s="16" t="s">
        <v>7</v>
      </c>
      <c r="D68" s="17"/>
      <c r="E68" s="17"/>
      <c r="F68" s="17"/>
      <c r="G68" s="17"/>
      <c r="H68" s="18"/>
      <c r="I68" s="18"/>
      <c r="J68" s="18"/>
      <c r="K68" s="19"/>
    </row>
    <row r="69" spans="1:11" ht="12.75">
      <c r="A69" s="20" t="s">
        <v>4</v>
      </c>
      <c r="B69" s="21" t="s">
        <v>6</v>
      </c>
      <c r="C69" s="21" t="s">
        <v>8</v>
      </c>
      <c r="D69" s="22" t="s">
        <v>18</v>
      </c>
      <c r="E69" s="22" t="s">
        <v>19</v>
      </c>
      <c r="F69" s="22" t="s">
        <v>7</v>
      </c>
      <c r="G69" s="22" t="s">
        <v>20</v>
      </c>
      <c r="H69" s="21" t="s">
        <v>18</v>
      </c>
      <c r="I69" s="21" t="s">
        <v>19</v>
      </c>
      <c r="J69" s="21" t="s">
        <v>7</v>
      </c>
      <c r="K69" s="23" t="s">
        <v>20</v>
      </c>
    </row>
    <row r="70" spans="1:11" ht="12.75">
      <c r="A70" s="24" t="s">
        <v>5</v>
      </c>
      <c r="B70" s="13">
        <v>100</v>
      </c>
      <c r="C70" s="7" t="s">
        <v>9</v>
      </c>
      <c r="D70" s="8"/>
      <c r="E70" s="8"/>
      <c r="F70" s="8"/>
      <c r="G70" s="8"/>
      <c r="H70" s="44">
        <v>0.04</v>
      </c>
      <c r="I70" s="44">
        <v>0.08</v>
      </c>
      <c r="J70" s="44">
        <v>0</v>
      </c>
      <c r="K70" s="45">
        <v>0</v>
      </c>
    </row>
    <row r="71" spans="1:11" ht="12.75">
      <c r="A71" s="26"/>
      <c r="B71" s="6"/>
      <c r="C71" s="10" t="s">
        <v>10</v>
      </c>
      <c r="D71" s="11"/>
      <c r="E71" s="11"/>
      <c r="F71" s="11"/>
      <c r="G71" s="11"/>
      <c r="H71" s="46">
        <f>H70</f>
        <v>0.04</v>
      </c>
      <c r="I71" s="46">
        <f>I70</f>
        <v>0.08</v>
      </c>
      <c r="J71" s="46">
        <f>J70*1.5</f>
        <v>0</v>
      </c>
      <c r="K71" s="47">
        <f>K70</f>
        <v>0</v>
      </c>
    </row>
    <row r="72" spans="1:11" ht="12.75">
      <c r="A72" s="26"/>
      <c r="B72" s="14">
        <v>250</v>
      </c>
      <c r="C72" s="7" t="s">
        <v>9</v>
      </c>
      <c r="D72" s="8"/>
      <c r="E72" s="8"/>
      <c r="F72" s="8"/>
      <c r="G72" s="8"/>
      <c r="H72" s="44">
        <v>0.04</v>
      </c>
      <c r="I72" s="44">
        <v>0.08</v>
      </c>
      <c r="J72" s="44">
        <v>0</v>
      </c>
      <c r="K72" s="45">
        <v>0</v>
      </c>
    </row>
    <row r="73" spans="1:11" ht="12.75">
      <c r="A73" s="26"/>
      <c r="B73" s="6"/>
      <c r="C73" s="10" t="s">
        <v>10</v>
      </c>
      <c r="D73" s="11"/>
      <c r="E73" s="11"/>
      <c r="F73" s="11"/>
      <c r="G73" s="11"/>
      <c r="H73" s="46">
        <f>H72</f>
        <v>0.04</v>
      </c>
      <c r="I73" s="46">
        <f>I72</f>
        <v>0.08</v>
      </c>
      <c r="J73" s="46">
        <f>J72*1.5</f>
        <v>0</v>
      </c>
      <c r="K73" s="47">
        <f>K72</f>
        <v>0</v>
      </c>
    </row>
    <row r="74" spans="1:11" ht="12.75">
      <c r="A74" s="26"/>
      <c r="B74" s="14">
        <v>500</v>
      </c>
      <c r="C74" s="7" t="s">
        <v>9</v>
      </c>
      <c r="D74" s="8"/>
      <c r="E74" s="8"/>
      <c r="F74" s="8"/>
      <c r="G74" s="8"/>
      <c r="H74" s="44">
        <v>0.03</v>
      </c>
      <c r="I74" s="44">
        <v>0.06</v>
      </c>
      <c r="J74" s="44">
        <v>0</v>
      </c>
      <c r="K74" s="45">
        <v>0</v>
      </c>
    </row>
    <row r="75" spans="1:11" ht="12.75">
      <c r="A75" s="26"/>
      <c r="B75" s="6"/>
      <c r="C75" s="10" t="s">
        <v>10</v>
      </c>
      <c r="D75" s="11"/>
      <c r="E75" s="11"/>
      <c r="F75" s="11"/>
      <c r="G75" s="11"/>
      <c r="H75" s="46">
        <f>H74</f>
        <v>0.03</v>
      </c>
      <c r="I75" s="46">
        <f>I74</f>
        <v>0.06</v>
      </c>
      <c r="J75" s="46">
        <f>J74*1.5</f>
        <v>0</v>
      </c>
      <c r="K75" s="47">
        <f>K74</f>
        <v>0</v>
      </c>
    </row>
    <row r="76" spans="1:11" ht="12.75">
      <c r="A76" s="26"/>
      <c r="B76" s="14">
        <v>1000</v>
      </c>
      <c r="C76" s="7" t="s">
        <v>9</v>
      </c>
      <c r="D76" s="8"/>
      <c r="E76" s="8"/>
      <c r="F76" s="8"/>
      <c r="G76" s="8"/>
      <c r="H76" s="44">
        <v>0.05</v>
      </c>
      <c r="I76" s="44">
        <v>0.1</v>
      </c>
      <c r="J76" s="44">
        <v>0</v>
      </c>
      <c r="K76" s="45">
        <v>0</v>
      </c>
    </row>
    <row r="77" spans="1:11" ht="12.75">
      <c r="A77" s="28"/>
      <c r="B77" s="15"/>
      <c r="C77" s="10" t="s">
        <v>10</v>
      </c>
      <c r="D77" s="11"/>
      <c r="E77" s="11"/>
      <c r="F77" s="11"/>
      <c r="G77" s="11"/>
      <c r="H77" s="46">
        <f>H76</f>
        <v>0.05</v>
      </c>
      <c r="I77" s="46">
        <f>I76</f>
        <v>0.1</v>
      </c>
      <c r="J77" s="46">
        <f>J76*1.5</f>
        <v>0</v>
      </c>
      <c r="K77" s="47">
        <f>K76</f>
        <v>0</v>
      </c>
    </row>
    <row r="78" spans="1:11" ht="13.5" thickBot="1">
      <c r="A78" s="29" t="s">
        <v>16</v>
      </c>
      <c r="B78" s="30"/>
      <c r="C78" s="30"/>
      <c r="D78" s="31">
        <f>SUM(D70:D77)</f>
        <v>0</v>
      </c>
      <c r="E78" s="31"/>
      <c r="F78" s="31"/>
      <c r="G78" s="31"/>
      <c r="H78" s="48">
        <f>IF(H42*H30=0,"",H54/(H42*H30))</f>
        <v>0.03739639639639639</v>
      </c>
      <c r="I78" s="48">
        <f>IF(I42*I30=0,"",I54/(I42*I30))</f>
        <v>0.07502962962962964</v>
      </c>
      <c r="J78" s="48">
        <f>IF(J42*J30=0,"",J54/(J42*J30))</f>
      </c>
      <c r="K78" s="49">
        <f>IF(K42*K30=0,"",K54/(K42*K30))</f>
      </c>
    </row>
    <row r="79" ht="13.5" thickBot="1"/>
    <row r="80" spans="1:11" ht="12.75">
      <c r="A80" s="34" t="s">
        <v>47</v>
      </c>
      <c r="B80" s="16"/>
      <c r="C80" s="16" t="s">
        <v>7</v>
      </c>
      <c r="D80" s="51" t="str">
        <f>A80&amp;" Frequency"</f>
        <v>#Pending WOP, w/Avg Res Frequency</v>
      </c>
      <c r="E80" s="17"/>
      <c r="F80" s="17"/>
      <c r="G80" s="17"/>
      <c r="H80" s="18" t="s">
        <v>48</v>
      </c>
      <c r="I80" s="18"/>
      <c r="J80" s="18"/>
      <c r="K80" s="19"/>
    </row>
    <row r="81" spans="1:11" ht="12.75">
      <c r="A81" s="20" t="s">
        <v>4</v>
      </c>
      <c r="B81" s="21" t="s">
        <v>6</v>
      </c>
      <c r="C81" s="21" t="s">
        <v>8</v>
      </c>
      <c r="D81" s="22" t="s">
        <v>18</v>
      </c>
      <c r="E81" s="22" t="s">
        <v>19</v>
      </c>
      <c r="F81" s="22" t="s">
        <v>7</v>
      </c>
      <c r="G81" s="22" t="s">
        <v>20</v>
      </c>
      <c r="H81" s="21" t="s">
        <v>18</v>
      </c>
      <c r="I81" s="21" t="s">
        <v>19</v>
      </c>
      <c r="J81" s="21" t="s">
        <v>7</v>
      </c>
      <c r="K81" s="23" t="s">
        <v>20</v>
      </c>
    </row>
    <row r="82" spans="1:11" ht="12.75">
      <c r="A82" s="24" t="s">
        <v>5</v>
      </c>
      <c r="B82" s="13">
        <v>100</v>
      </c>
      <c r="C82" s="7" t="s">
        <v>9</v>
      </c>
      <c r="D82" s="61">
        <v>0.05</v>
      </c>
      <c r="E82" s="44">
        <f>D82/2</f>
        <v>0.025</v>
      </c>
      <c r="F82" s="61">
        <v>0</v>
      </c>
      <c r="G82" s="61">
        <v>0</v>
      </c>
      <c r="H82" s="8">
        <f>ROUND(D82*ALL!$D$9,0)</f>
        <v>6</v>
      </c>
      <c r="I82" s="8">
        <f>ROUND(E82*ALL!$D$9,0)</f>
        <v>3</v>
      </c>
      <c r="J82" s="8">
        <f>ROUND(F82*ALL!$D$9,0)</f>
        <v>0</v>
      </c>
      <c r="K82" s="40">
        <f>ROUND(G82*ALL!$D$9,0)</f>
        <v>0</v>
      </c>
    </row>
    <row r="83" spans="1:11" ht="12.75">
      <c r="A83" s="26"/>
      <c r="B83" s="6"/>
      <c r="C83" s="10" t="s">
        <v>10</v>
      </c>
      <c r="D83" s="46">
        <f>D82</f>
        <v>0.05</v>
      </c>
      <c r="E83" s="46">
        <f>E82</f>
        <v>0.025</v>
      </c>
      <c r="F83" s="46">
        <f>F82</f>
        <v>0</v>
      </c>
      <c r="G83" s="46">
        <f>G82</f>
        <v>0</v>
      </c>
      <c r="H83" s="11">
        <f>ROUND(D83*ALL!$D$10,0)</f>
        <v>5</v>
      </c>
      <c r="I83" s="11">
        <f>ROUND(E83*ALL!$D$10,0)</f>
        <v>3</v>
      </c>
      <c r="J83" s="11">
        <f>ROUND(F83*ALL!$D$10,0)</f>
        <v>0</v>
      </c>
      <c r="K83" s="41">
        <f>ROUND(G83*ALL!$D$10,0)</f>
        <v>0</v>
      </c>
    </row>
    <row r="84" spans="1:11" ht="12.75">
      <c r="A84" s="26"/>
      <c r="B84" s="14">
        <v>250</v>
      </c>
      <c r="C84" s="7" t="s">
        <v>9</v>
      </c>
      <c r="D84" s="44">
        <f>D82</f>
        <v>0.05</v>
      </c>
      <c r="E84" s="44">
        <f>E82</f>
        <v>0.025</v>
      </c>
      <c r="F84" s="44">
        <f>F82</f>
        <v>0</v>
      </c>
      <c r="G84" s="44">
        <f>G82</f>
        <v>0</v>
      </c>
      <c r="H84" s="8">
        <f>ROUND(D84*ALL!$D$11,0)</f>
        <v>8</v>
      </c>
      <c r="I84" s="8">
        <f>ROUND(E84*ALL!$D$11,0)</f>
        <v>4</v>
      </c>
      <c r="J84" s="8">
        <f>ROUND(F84*ALL!$D$11,0)</f>
        <v>0</v>
      </c>
      <c r="K84" s="40">
        <f>ROUND(G84*ALL!$D$11,0)</f>
        <v>0</v>
      </c>
    </row>
    <row r="85" spans="1:11" ht="12.75">
      <c r="A85" s="26"/>
      <c r="B85" s="6"/>
      <c r="C85" s="10" t="s">
        <v>10</v>
      </c>
      <c r="D85" s="46">
        <f>D82</f>
        <v>0.05</v>
      </c>
      <c r="E85" s="46">
        <f>E82</f>
        <v>0.025</v>
      </c>
      <c r="F85" s="46">
        <f>F82</f>
        <v>0</v>
      </c>
      <c r="G85" s="46">
        <f>G82</f>
        <v>0</v>
      </c>
      <c r="H85" s="11">
        <f>ROUND(D85*ALL!$D$12,0)</f>
        <v>13</v>
      </c>
      <c r="I85" s="11">
        <f>ROUND(E85*ALL!$D$12,0)</f>
        <v>6</v>
      </c>
      <c r="J85" s="11">
        <f>ROUND(F85*ALL!$D$12,0)</f>
        <v>0</v>
      </c>
      <c r="K85" s="41">
        <f>ROUND(G85*ALL!$D$12,0)</f>
        <v>0</v>
      </c>
    </row>
    <row r="86" spans="1:11" ht="12.75">
      <c r="A86" s="26"/>
      <c r="B86" s="14">
        <v>500</v>
      </c>
      <c r="C86" s="7" t="s">
        <v>9</v>
      </c>
      <c r="D86" s="44">
        <f>D82</f>
        <v>0.05</v>
      </c>
      <c r="E86" s="44">
        <f>E82</f>
        <v>0.025</v>
      </c>
      <c r="F86" s="44">
        <f>F82</f>
        <v>0</v>
      </c>
      <c r="G86" s="44">
        <f>G82</f>
        <v>0</v>
      </c>
      <c r="H86" s="8">
        <f>ROUND(D86*ALL!$D$13,0)</f>
        <v>3</v>
      </c>
      <c r="I86" s="8">
        <f>ROUND(E86*ALL!$D$13,0)</f>
        <v>1</v>
      </c>
      <c r="J86" s="8">
        <f>ROUND(F86*ALL!$D$13,0)</f>
        <v>0</v>
      </c>
      <c r="K86" s="40">
        <f>ROUND(G86*ALL!$D$13,0)</f>
        <v>0</v>
      </c>
    </row>
    <row r="87" spans="1:11" ht="12.75">
      <c r="A87" s="26"/>
      <c r="B87" s="6"/>
      <c r="C87" s="10" t="s">
        <v>10</v>
      </c>
      <c r="D87" s="46">
        <f>D82</f>
        <v>0.05</v>
      </c>
      <c r="E87" s="46">
        <f>E82</f>
        <v>0.025</v>
      </c>
      <c r="F87" s="46">
        <f>F82</f>
        <v>0</v>
      </c>
      <c r="G87" s="46">
        <f>G82</f>
        <v>0</v>
      </c>
      <c r="H87" s="11">
        <f>ROUND(D87*ALL!$D$14,0)</f>
        <v>18</v>
      </c>
      <c r="I87" s="11">
        <f>ROUND(E87*ALL!$D$14,0)</f>
        <v>9</v>
      </c>
      <c r="J87" s="11">
        <f>ROUND(F87*ALL!$D$14,0)</f>
        <v>0</v>
      </c>
      <c r="K87" s="41">
        <f>ROUND(G87*ALL!$D$14,0)</f>
        <v>0</v>
      </c>
    </row>
    <row r="88" spans="1:11" ht="12.75">
      <c r="A88" s="26"/>
      <c r="B88" s="14">
        <v>1000</v>
      </c>
      <c r="C88" s="7" t="s">
        <v>9</v>
      </c>
      <c r="D88" s="44">
        <f>D82</f>
        <v>0.05</v>
      </c>
      <c r="E88" s="44">
        <f>E82</f>
        <v>0.025</v>
      </c>
      <c r="F88" s="44">
        <f>F82</f>
        <v>0</v>
      </c>
      <c r="G88" s="44">
        <f>G82</f>
        <v>0</v>
      </c>
      <c r="H88" s="8">
        <f>ROUND(D88*ALL!$D$15,0)</f>
        <v>1</v>
      </c>
      <c r="I88" s="8">
        <f>ROUND(E88*ALL!$D$15,0)</f>
        <v>0</v>
      </c>
      <c r="J88" s="8">
        <f>ROUND(F88*ALL!$D$15,0)</f>
        <v>0</v>
      </c>
      <c r="K88" s="40">
        <f>ROUND(G88*ALL!$D$15,0)</f>
        <v>0</v>
      </c>
    </row>
    <row r="89" spans="1:11" ht="12.75">
      <c r="A89" s="28"/>
      <c r="B89" s="15"/>
      <c r="C89" s="10" t="s">
        <v>10</v>
      </c>
      <c r="D89" s="46">
        <f>D82</f>
        <v>0.05</v>
      </c>
      <c r="E89" s="46">
        <f>E82</f>
        <v>0.025</v>
      </c>
      <c r="F89" s="46">
        <f>F82</f>
        <v>0</v>
      </c>
      <c r="G89" s="46">
        <f>G82</f>
        <v>0</v>
      </c>
      <c r="H89" s="11">
        <f>ROUND(D89*ALL!$D$16,0)</f>
        <v>6</v>
      </c>
      <c r="I89" s="11">
        <f>ROUND(E89*ALL!$D$16,0)</f>
        <v>3</v>
      </c>
      <c r="J89" s="11">
        <f>ROUND(F89*ALL!$D$16,0)</f>
        <v>0</v>
      </c>
      <c r="K89" s="41">
        <f>ROUND(G89*ALL!$D$16,0)</f>
        <v>0</v>
      </c>
    </row>
    <row r="90" spans="1:11" ht="13.5" thickBot="1">
      <c r="A90" s="29" t="s">
        <v>16</v>
      </c>
      <c r="B90" s="30"/>
      <c r="C90" s="30"/>
      <c r="D90" s="31"/>
      <c r="E90" s="31"/>
      <c r="F90" s="31"/>
      <c r="G90" s="31"/>
      <c r="H90" s="31">
        <f>SUM(H82:H89)</f>
        <v>60</v>
      </c>
      <c r="I90" s="31">
        <f>SUM(I82:I89)</f>
        <v>29</v>
      </c>
      <c r="J90" s="31">
        <f>SUM(J82:J89)</f>
        <v>0</v>
      </c>
      <c r="K90" s="42">
        <f>SUM(K82:K89)</f>
        <v>0</v>
      </c>
    </row>
    <row r="91" spans="1:11" ht="12.75">
      <c r="A91" s="58" t="s">
        <v>49</v>
      </c>
      <c r="B91" s="58"/>
      <c r="C91" s="58"/>
      <c r="D91" s="59"/>
      <c r="E91" s="59"/>
      <c r="F91" s="59"/>
      <c r="G91" s="59"/>
      <c r="H91" s="59"/>
      <c r="I91" s="59"/>
      <c r="J91" s="59"/>
      <c r="K91" s="59"/>
    </row>
    <row r="92" ht="13.5" thickBot="1"/>
    <row r="93" spans="1:11" ht="12.75">
      <c r="A93" s="34" t="s">
        <v>51</v>
      </c>
      <c r="B93" s="16"/>
      <c r="C93" s="16" t="s">
        <v>7</v>
      </c>
      <c r="D93" s="17"/>
      <c r="E93" s="17"/>
      <c r="F93" s="17"/>
      <c r="G93" s="17"/>
      <c r="H93" s="18"/>
      <c r="I93" s="18"/>
      <c r="J93" s="18"/>
      <c r="K93" s="19"/>
    </row>
    <row r="94" spans="1:11" ht="12.75">
      <c r="A94" s="20" t="s">
        <v>4</v>
      </c>
      <c r="B94" s="21" t="s">
        <v>6</v>
      </c>
      <c r="C94" s="21" t="s">
        <v>8</v>
      </c>
      <c r="D94" s="22" t="s">
        <v>18</v>
      </c>
      <c r="E94" s="22" t="s">
        <v>19</v>
      </c>
      <c r="F94" s="22" t="s">
        <v>7</v>
      </c>
      <c r="G94" s="22" t="s">
        <v>20</v>
      </c>
      <c r="H94" s="21" t="s">
        <v>18</v>
      </c>
      <c r="I94" s="21" t="s">
        <v>19</v>
      </c>
      <c r="J94" s="21" t="s">
        <v>7</v>
      </c>
      <c r="K94" s="23" t="s">
        <v>20</v>
      </c>
    </row>
    <row r="95" spans="1:11" ht="12.75">
      <c r="A95" s="24" t="s">
        <v>5</v>
      </c>
      <c r="B95" s="13">
        <v>100</v>
      </c>
      <c r="C95" s="7" t="s">
        <v>9</v>
      </c>
      <c r="D95" s="8"/>
      <c r="E95" s="8"/>
      <c r="F95" s="8"/>
      <c r="G95" s="8"/>
      <c r="H95" s="61">
        <v>0.8</v>
      </c>
      <c r="I95" s="61">
        <v>0.8</v>
      </c>
      <c r="J95" s="61">
        <v>0.8</v>
      </c>
      <c r="K95" s="61">
        <v>0.8</v>
      </c>
    </row>
    <row r="96" spans="1:11" ht="12.75">
      <c r="A96" s="26"/>
      <c r="B96" s="6"/>
      <c r="C96" s="10" t="s">
        <v>10</v>
      </c>
      <c r="D96" s="11"/>
      <c r="E96" s="11"/>
      <c r="F96" s="11"/>
      <c r="G96" s="11"/>
      <c r="H96" s="61">
        <v>0.8</v>
      </c>
      <c r="I96" s="61">
        <v>0.8</v>
      </c>
      <c r="J96" s="61">
        <v>0.8</v>
      </c>
      <c r="K96" s="61">
        <v>0.8</v>
      </c>
    </row>
    <row r="97" spans="1:11" ht="12.75">
      <c r="A97" s="26"/>
      <c r="B97" s="14">
        <v>250</v>
      </c>
      <c r="C97" s="7" t="s">
        <v>9</v>
      </c>
      <c r="D97" s="8"/>
      <c r="E97" s="8"/>
      <c r="F97" s="8"/>
      <c r="G97" s="8"/>
      <c r="H97" s="61">
        <v>0.75</v>
      </c>
      <c r="I97" s="61">
        <v>0.75</v>
      </c>
      <c r="J97" s="61">
        <v>0.75</v>
      </c>
      <c r="K97" s="61">
        <v>0.75</v>
      </c>
    </row>
    <row r="98" spans="1:11" ht="12.75">
      <c r="A98" s="26"/>
      <c r="B98" s="6"/>
      <c r="C98" s="10" t="s">
        <v>10</v>
      </c>
      <c r="D98" s="11"/>
      <c r="E98" s="11"/>
      <c r="F98" s="11"/>
      <c r="G98" s="11"/>
      <c r="H98" s="61">
        <v>0.75</v>
      </c>
      <c r="I98" s="61">
        <v>0.75</v>
      </c>
      <c r="J98" s="61">
        <v>0.75</v>
      </c>
      <c r="K98" s="61">
        <v>0.75</v>
      </c>
    </row>
    <row r="99" spans="1:11" ht="12.75">
      <c r="A99" s="26"/>
      <c r="B99" s="14">
        <v>500</v>
      </c>
      <c r="C99" s="7" t="s">
        <v>9</v>
      </c>
      <c r="D99" s="8"/>
      <c r="E99" s="8"/>
      <c r="F99" s="8"/>
      <c r="G99" s="8"/>
      <c r="H99" s="61">
        <v>0.7</v>
      </c>
      <c r="I99" s="61">
        <v>0.7</v>
      </c>
      <c r="J99" s="61">
        <v>0.7</v>
      </c>
      <c r="K99" s="61">
        <v>0.7</v>
      </c>
    </row>
    <row r="100" spans="1:11" ht="12.75">
      <c r="A100" s="26"/>
      <c r="B100" s="6"/>
      <c r="C100" s="10" t="s">
        <v>10</v>
      </c>
      <c r="D100" s="11"/>
      <c r="E100" s="11"/>
      <c r="F100" s="11"/>
      <c r="G100" s="11"/>
      <c r="H100" s="61">
        <v>0.7</v>
      </c>
      <c r="I100" s="61">
        <v>0.7</v>
      </c>
      <c r="J100" s="61">
        <v>0.7</v>
      </c>
      <c r="K100" s="61">
        <v>0.7</v>
      </c>
    </row>
    <row r="101" spans="1:11" ht="12.75">
      <c r="A101" s="26"/>
      <c r="B101" s="14">
        <v>1000</v>
      </c>
      <c r="C101" s="7" t="s">
        <v>9</v>
      </c>
      <c r="D101" s="8"/>
      <c r="E101" s="8"/>
      <c r="F101" s="8"/>
      <c r="G101" s="8"/>
      <c r="H101" s="61">
        <v>0.65</v>
      </c>
      <c r="I101" s="61">
        <v>0.65</v>
      </c>
      <c r="J101" s="61">
        <v>0.65</v>
      </c>
      <c r="K101" s="61">
        <v>0.65</v>
      </c>
    </row>
    <row r="102" spans="1:11" ht="12.75">
      <c r="A102" s="28"/>
      <c r="B102" s="15"/>
      <c r="C102" s="10" t="s">
        <v>10</v>
      </c>
      <c r="D102" s="11"/>
      <c r="E102" s="11"/>
      <c r="F102" s="11"/>
      <c r="G102" s="11"/>
      <c r="H102" s="61">
        <v>0.65</v>
      </c>
      <c r="I102" s="61">
        <v>0.65</v>
      </c>
      <c r="J102" s="61">
        <v>0.65</v>
      </c>
      <c r="K102" s="61">
        <v>0.65</v>
      </c>
    </row>
    <row r="103" spans="1:11" ht="13.5" thickBot="1">
      <c r="A103" s="29" t="s">
        <v>16</v>
      </c>
      <c r="B103" s="30"/>
      <c r="C103" s="30"/>
      <c r="D103" s="31">
        <f>SUM(D95:D102)</f>
        <v>0</v>
      </c>
      <c r="E103" s="31"/>
      <c r="F103" s="31"/>
      <c r="G103" s="31"/>
      <c r="H103" s="48">
        <f>IF(H90=0,"",H115/H90)</f>
        <v>0.73</v>
      </c>
      <c r="I103" s="48">
        <f>IF(I90=0,"",I115/I90)</f>
        <v>0.7327586206896551</v>
      </c>
      <c r="J103" s="48">
        <f>IF(J90=0,"",J115/J90)</f>
      </c>
      <c r="K103" s="49">
        <f>IF(K90=0,"",K115/K90)</f>
      </c>
    </row>
    <row r="104" ht="13.5" thickBot="1"/>
    <row r="105" spans="1:11" ht="12.75">
      <c r="A105" s="34" t="s">
        <v>52</v>
      </c>
      <c r="B105" s="16"/>
      <c r="C105" s="16" t="s">
        <v>7</v>
      </c>
      <c r="D105" s="51"/>
      <c r="E105" s="17"/>
      <c r="F105" s="17"/>
      <c r="G105" s="17"/>
      <c r="H105" s="18" t="s">
        <v>48</v>
      </c>
      <c r="I105" s="18"/>
      <c r="J105" s="18"/>
      <c r="K105" s="19"/>
    </row>
    <row r="106" spans="1:11" ht="12.75">
      <c r="A106" s="20" t="s">
        <v>4</v>
      </c>
      <c r="B106" s="21" t="s">
        <v>6</v>
      </c>
      <c r="C106" s="21" t="s">
        <v>8</v>
      </c>
      <c r="D106" s="22" t="s">
        <v>18</v>
      </c>
      <c r="E106" s="22" t="s">
        <v>19</v>
      </c>
      <c r="F106" s="22" t="s">
        <v>7</v>
      </c>
      <c r="G106" s="22" t="s">
        <v>20</v>
      </c>
      <c r="H106" s="21" t="s">
        <v>18</v>
      </c>
      <c r="I106" s="21" t="s">
        <v>19</v>
      </c>
      <c r="J106" s="21" t="s">
        <v>7</v>
      </c>
      <c r="K106" s="23" t="s">
        <v>20</v>
      </c>
    </row>
    <row r="107" spans="1:11" ht="12.75">
      <c r="A107" s="24" t="s">
        <v>5</v>
      </c>
      <c r="B107" s="13">
        <v>100</v>
      </c>
      <c r="C107" s="7" t="s">
        <v>9</v>
      </c>
      <c r="D107" s="44"/>
      <c r="E107" s="44"/>
      <c r="F107" s="44"/>
      <c r="G107" s="44"/>
      <c r="H107" s="8">
        <f aca="true" t="shared" si="2" ref="H107:K112">H95*H82</f>
        <v>4.800000000000001</v>
      </c>
      <c r="I107" s="8">
        <f t="shared" si="2"/>
        <v>2.4000000000000004</v>
      </c>
      <c r="J107" s="8">
        <f t="shared" si="2"/>
        <v>0</v>
      </c>
      <c r="K107" s="40">
        <f t="shared" si="2"/>
        <v>0</v>
      </c>
    </row>
    <row r="108" spans="1:11" ht="12.75">
      <c r="A108" s="26"/>
      <c r="B108" s="6"/>
      <c r="C108" s="10" t="s">
        <v>10</v>
      </c>
      <c r="D108" s="46"/>
      <c r="E108" s="46"/>
      <c r="F108" s="46"/>
      <c r="G108" s="46"/>
      <c r="H108" s="11">
        <f t="shared" si="2"/>
        <v>4</v>
      </c>
      <c r="I108" s="11">
        <f t="shared" si="2"/>
        <v>2.4000000000000004</v>
      </c>
      <c r="J108" s="11">
        <f t="shared" si="2"/>
        <v>0</v>
      </c>
      <c r="K108" s="41">
        <f t="shared" si="2"/>
        <v>0</v>
      </c>
    </row>
    <row r="109" spans="1:11" ht="12.75">
      <c r="A109" s="26"/>
      <c r="B109" s="14">
        <v>250</v>
      </c>
      <c r="C109" s="7" t="s">
        <v>9</v>
      </c>
      <c r="D109" s="44"/>
      <c r="E109" s="44"/>
      <c r="F109" s="44"/>
      <c r="G109" s="44"/>
      <c r="H109" s="8">
        <f t="shared" si="2"/>
        <v>6</v>
      </c>
      <c r="I109" s="8">
        <f t="shared" si="2"/>
        <v>3</v>
      </c>
      <c r="J109" s="8">
        <f t="shared" si="2"/>
        <v>0</v>
      </c>
      <c r="K109" s="40">
        <f t="shared" si="2"/>
        <v>0</v>
      </c>
    </row>
    <row r="110" spans="1:11" ht="12.75">
      <c r="A110" s="26"/>
      <c r="B110" s="6"/>
      <c r="C110" s="10" t="s">
        <v>10</v>
      </c>
      <c r="D110" s="46"/>
      <c r="E110" s="46"/>
      <c r="F110" s="46"/>
      <c r="G110" s="46"/>
      <c r="H110" s="11">
        <f t="shared" si="2"/>
        <v>9.75</v>
      </c>
      <c r="I110" s="11">
        <f t="shared" si="2"/>
        <v>4.5</v>
      </c>
      <c r="J110" s="11">
        <f t="shared" si="2"/>
        <v>0</v>
      </c>
      <c r="K110" s="41">
        <f t="shared" si="2"/>
        <v>0</v>
      </c>
    </row>
    <row r="111" spans="1:11" ht="12.75">
      <c r="A111" s="26"/>
      <c r="B111" s="14">
        <v>500</v>
      </c>
      <c r="C111" s="7" t="s">
        <v>9</v>
      </c>
      <c r="D111" s="44"/>
      <c r="E111" s="44"/>
      <c r="F111" s="44"/>
      <c r="G111" s="44"/>
      <c r="H111" s="8">
        <f t="shared" si="2"/>
        <v>2.0999999999999996</v>
      </c>
      <c r="I111" s="8">
        <f t="shared" si="2"/>
        <v>0.7</v>
      </c>
      <c r="J111" s="8">
        <f t="shared" si="2"/>
        <v>0</v>
      </c>
      <c r="K111" s="40">
        <f t="shared" si="2"/>
        <v>0</v>
      </c>
    </row>
    <row r="112" spans="1:11" ht="12.75">
      <c r="A112" s="26"/>
      <c r="B112" s="6"/>
      <c r="C112" s="10" t="s">
        <v>10</v>
      </c>
      <c r="D112" s="46"/>
      <c r="E112" s="46"/>
      <c r="F112" s="46"/>
      <c r="G112" s="46"/>
      <c r="H112" s="11">
        <f t="shared" si="2"/>
        <v>12.6</v>
      </c>
      <c r="I112" s="11">
        <f t="shared" si="2"/>
        <v>6.3</v>
      </c>
      <c r="J112" s="11">
        <f t="shared" si="2"/>
        <v>0</v>
      </c>
      <c r="K112" s="41">
        <f t="shared" si="2"/>
        <v>0</v>
      </c>
    </row>
    <row r="113" spans="1:11" ht="12.75">
      <c r="A113" s="26"/>
      <c r="B113" s="14">
        <v>1000</v>
      </c>
      <c r="C113" s="7" t="s">
        <v>9</v>
      </c>
      <c r="D113" s="44"/>
      <c r="E113" s="44"/>
      <c r="F113" s="44"/>
      <c r="G113" s="44"/>
      <c r="H113" s="8">
        <f aca="true" t="shared" si="3" ref="H113:K114">H101*H88</f>
        <v>0.65</v>
      </c>
      <c r="I113" s="8">
        <f t="shared" si="3"/>
        <v>0</v>
      </c>
      <c r="J113" s="8">
        <f t="shared" si="3"/>
        <v>0</v>
      </c>
      <c r="K113" s="40">
        <f t="shared" si="3"/>
        <v>0</v>
      </c>
    </row>
    <row r="114" spans="1:11" ht="12.75">
      <c r="A114" s="28"/>
      <c r="B114" s="15"/>
      <c r="C114" s="10" t="s">
        <v>10</v>
      </c>
      <c r="D114" s="46"/>
      <c r="E114" s="46"/>
      <c r="F114" s="46"/>
      <c r="G114" s="46"/>
      <c r="H114" s="11">
        <f t="shared" si="3"/>
        <v>3.9000000000000004</v>
      </c>
      <c r="I114" s="11">
        <f t="shared" si="3"/>
        <v>1.9500000000000002</v>
      </c>
      <c r="J114" s="11">
        <f t="shared" si="3"/>
        <v>0</v>
      </c>
      <c r="K114" s="41">
        <f t="shared" si="3"/>
        <v>0</v>
      </c>
    </row>
    <row r="115" spans="1:11" ht="13.5" thickBot="1">
      <c r="A115" s="29" t="s">
        <v>16</v>
      </c>
      <c r="B115" s="30"/>
      <c r="C115" s="30"/>
      <c r="D115" s="31"/>
      <c r="E115" s="31"/>
      <c r="F115" s="31"/>
      <c r="G115" s="31"/>
      <c r="H115" s="31">
        <f>SUM(H107:H114)</f>
        <v>43.8</v>
      </c>
      <c r="I115" s="31">
        <f>SUM(I107:I114)</f>
        <v>21.25</v>
      </c>
      <c r="J115" s="31">
        <f>SUM(J107:J114)</f>
        <v>0</v>
      </c>
      <c r="K115" s="42">
        <f>SUM(K107:K114)</f>
        <v>0</v>
      </c>
    </row>
    <row r="116" ht="13.5" thickBot="1">
      <c r="A116" s="5" t="s">
        <v>53</v>
      </c>
    </row>
    <row r="117" spans="1:11" ht="12.75">
      <c r="A117" s="34" t="s">
        <v>110</v>
      </c>
      <c r="B117" s="16"/>
      <c r="C117" s="16" t="s">
        <v>7</v>
      </c>
      <c r="D117" s="51" t="str">
        <f>A117&amp;" Frequency"</f>
        <v>#Pending WOP, w/Case Res Frequency</v>
      </c>
      <c r="E117" s="17"/>
      <c r="F117" s="17"/>
      <c r="G117" s="17"/>
      <c r="H117" s="18" t="s">
        <v>111</v>
      </c>
      <c r="I117" s="18"/>
      <c r="J117" s="18"/>
      <c r="K117" s="19"/>
    </row>
    <row r="118" spans="1:11" ht="12.75">
      <c r="A118" s="20" t="s">
        <v>4</v>
      </c>
      <c r="B118" s="21" t="s">
        <v>6</v>
      </c>
      <c r="C118" s="21" t="s">
        <v>8</v>
      </c>
      <c r="D118" s="22" t="s">
        <v>18</v>
      </c>
      <c r="E118" s="22" t="s">
        <v>19</v>
      </c>
      <c r="F118" s="22" t="s">
        <v>7</v>
      </c>
      <c r="G118" s="22" t="s">
        <v>20</v>
      </c>
      <c r="H118" s="21" t="s">
        <v>18</v>
      </c>
      <c r="I118" s="21" t="s">
        <v>19</v>
      </c>
      <c r="J118" s="21" t="s">
        <v>7</v>
      </c>
      <c r="K118" s="23" t="s">
        <v>20</v>
      </c>
    </row>
    <row r="119" spans="1:11" ht="12.75">
      <c r="A119" s="24" t="s">
        <v>5</v>
      </c>
      <c r="B119" s="13">
        <v>100</v>
      </c>
      <c r="C119" s="7" t="s">
        <v>9</v>
      </c>
      <c r="D119" s="61">
        <v>0.1</v>
      </c>
      <c r="E119" s="44">
        <f>D119/2</f>
        <v>0.05</v>
      </c>
      <c r="F119" s="61">
        <v>0</v>
      </c>
      <c r="G119" s="61">
        <v>0</v>
      </c>
      <c r="H119" s="8">
        <f>ROUND(D119*ALL!$D$9,0)</f>
        <v>13</v>
      </c>
      <c r="I119" s="8">
        <f>ROUND(E119*ALL!$D$9,0)</f>
        <v>6</v>
      </c>
      <c r="J119" s="8">
        <f>ROUND(F119*ALL!$D$9,0)</f>
        <v>0</v>
      </c>
      <c r="K119" s="40">
        <f>ROUND(G119*ALL!$D$9,0)</f>
        <v>0</v>
      </c>
    </row>
    <row r="120" spans="1:11" ht="12.75">
      <c r="A120" s="26"/>
      <c r="B120" s="6"/>
      <c r="C120" s="10" t="s">
        <v>10</v>
      </c>
      <c r="D120" s="46">
        <f>D119</f>
        <v>0.1</v>
      </c>
      <c r="E120" s="46">
        <f>E119</f>
        <v>0.05</v>
      </c>
      <c r="F120" s="46">
        <f>F119</f>
        <v>0</v>
      </c>
      <c r="G120" s="46">
        <f>G119</f>
        <v>0</v>
      </c>
      <c r="H120" s="11">
        <f>ROUND(D120*ALL!$D$10,0)</f>
        <v>10</v>
      </c>
      <c r="I120" s="11">
        <f>ROUND(E120*ALL!$D$10,0)</f>
        <v>5</v>
      </c>
      <c r="J120" s="11">
        <f>ROUND(F120*ALL!$D$10,0)</f>
        <v>0</v>
      </c>
      <c r="K120" s="41">
        <f>ROUND(G120*ALL!$D$10,0)</f>
        <v>0</v>
      </c>
    </row>
    <row r="121" spans="1:11" ht="12.75">
      <c r="A121" s="26"/>
      <c r="B121" s="14">
        <v>250</v>
      </c>
      <c r="C121" s="7" t="s">
        <v>9</v>
      </c>
      <c r="D121" s="44">
        <f>D119</f>
        <v>0.1</v>
      </c>
      <c r="E121" s="44">
        <f>E119</f>
        <v>0.05</v>
      </c>
      <c r="F121" s="44">
        <f>F119</f>
        <v>0</v>
      </c>
      <c r="G121" s="44">
        <f>G119</f>
        <v>0</v>
      </c>
      <c r="H121" s="8">
        <f>ROUND(D121*ALL!$D$11,0)</f>
        <v>15</v>
      </c>
      <c r="I121" s="8">
        <f>ROUND(E121*ALL!$D$11,0)</f>
        <v>8</v>
      </c>
      <c r="J121" s="8">
        <f>ROUND(F121*ALL!$D$11,0)</f>
        <v>0</v>
      </c>
      <c r="K121" s="40">
        <f>ROUND(G121*ALL!$D$11,0)</f>
        <v>0</v>
      </c>
    </row>
    <row r="122" spans="1:11" ht="12.75">
      <c r="A122" s="26"/>
      <c r="B122" s="6"/>
      <c r="C122" s="10" t="s">
        <v>10</v>
      </c>
      <c r="D122" s="46">
        <f>D119</f>
        <v>0.1</v>
      </c>
      <c r="E122" s="46">
        <f>E119</f>
        <v>0.05</v>
      </c>
      <c r="F122" s="46">
        <f>F119</f>
        <v>0</v>
      </c>
      <c r="G122" s="46">
        <f>G119</f>
        <v>0</v>
      </c>
      <c r="H122" s="11">
        <f>ROUND(D122*ALL!$D$12,0)</f>
        <v>25</v>
      </c>
      <c r="I122" s="11">
        <f>ROUND(E122*ALL!$D$12,0)</f>
        <v>13</v>
      </c>
      <c r="J122" s="11">
        <f>ROUND(F122*ALL!$D$12,0)</f>
        <v>0</v>
      </c>
      <c r="K122" s="41">
        <f>ROUND(G122*ALL!$D$12,0)</f>
        <v>0</v>
      </c>
    </row>
    <row r="123" spans="1:11" ht="12.75">
      <c r="A123" s="26"/>
      <c r="B123" s="14">
        <v>500</v>
      </c>
      <c r="C123" s="7" t="s">
        <v>9</v>
      </c>
      <c r="D123" s="44">
        <f>D119</f>
        <v>0.1</v>
      </c>
      <c r="E123" s="44">
        <f>E119</f>
        <v>0.05</v>
      </c>
      <c r="F123" s="44">
        <f>F119</f>
        <v>0</v>
      </c>
      <c r="G123" s="44">
        <f>G119</f>
        <v>0</v>
      </c>
      <c r="H123" s="8">
        <f>ROUND(D123*ALL!$D$13,0)</f>
        <v>5</v>
      </c>
      <c r="I123" s="8">
        <f>ROUND(E123*ALL!$D$13,0)</f>
        <v>3</v>
      </c>
      <c r="J123" s="8">
        <f>ROUND(F123*ALL!$D$13,0)</f>
        <v>0</v>
      </c>
      <c r="K123" s="40">
        <f>ROUND(G123*ALL!$D$13,0)</f>
        <v>0</v>
      </c>
    </row>
    <row r="124" spans="1:11" ht="12.75">
      <c r="A124" s="26"/>
      <c r="B124" s="6"/>
      <c r="C124" s="10" t="s">
        <v>10</v>
      </c>
      <c r="D124" s="46">
        <f>D119</f>
        <v>0.1</v>
      </c>
      <c r="E124" s="46">
        <f>E119</f>
        <v>0.05</v>
      </c>
      <c r="F124" s="46">
        <f>F119</f>
        <v>0</v>
      </c>
      <c r="G124" s="46">
        <f>G119</f>
        <v>0</v>
      </c>
      <c r="H124" s="11">
        <f>ROUND(D124*ALL!$D$14,0)</f>
        <v>35</v>
      </c>
      <c r="I124" s="11">
        <f>ROUND(E124*ALL!$D$14,0)</f>
        <v>18</v>
      </c>
      <c r="J124" s="11">
        <f>ROUND(F124*ALL!$D$14,0)</f>
        <v>0</v>
      </c>
      <c r="K124" s="41">
        <f>ROUND(G124*ALL!$D$14,0)</f>
        <v>0</v>
      </c>
    </row>
    <row r="125" spans="1:11" ht="12.75">
      <c r="A125" s="26"/>
      <c r="B125" s="14">
        <v>1000</v>
      </c>
      <c r="C125" s="7" t="s">
        <v>9</v>
      </c>
      <c r="D125" s="44">
        <f>D119</f>
        <v>0.1</v>
      </c>
      <c r="E125" s="44">
        <f>E119</f>
        <v>0.05</v>
      </c>
      <c r="F125" s="44">
        <f>F119</f>
        <v>0</v>
      </c>
      <c r="G125" s="44">
        <f>G119</f>
        <v>0</v>
      </c>
      <c r="H125" s="8">
        <f>ROUND(D125*ALL!$D$15,0)</f>
        <v>1</v>
      </c>
      <c r="I125" s="8">
        <f>ROUND(E125*ALL!$D$15,0)</f>
        <v>1</v>
      </c>
      <c r="J125" s="8">
        <f>ROUND(F125*ALL!$D$15,0)</f>
        <v>0</v>
      </c>
      <c r="K125" s="40">
        <f>ROUND(G125*ALL!$D$15,0)</f>
        <v>0</v>
      </c>
    </row>
    <row r="126" spans="1:11" ht="12.75">
      <c r="A126" s="28"/>
      <c r="B126" s="15"/>
      <c r="C126" s="10" t="s">
        <v>10</v>
      </c>
      <c r="D126" s="46">
        <f>D119</f>
        <v>0.1</v>
      </c>
      <c r="E126" s="46">
        <f>E119</f>
        <v>0.05</v>
      </c>
      <c r="F126" s="46">
        <f>F119</f>
        <v>0</v>
      </c>
      <c r="G126" s="46">
        <f>G119</f>
        <v>0</v>
      </c>
      <c r="H126" s="11">
        <f>ROUND(D126*ALL!$D$16,0)</f>
        <v>13</v>
      </c>
      <c r="I126" s="11">
        <f>ROUND(E126*ALL!$D$16,0)</f>
        <v>6</v>
      </c>
      <c r="J126" s="11">
        <f>ROUND(F126*ALL!$D$16,0)</f>
        <v>0</v>
      </c>
      <c r="K126" s="41">
        <f>ROUND(G126*ALL!$D$16,0)</f>
        <v>0</v>
      </c>
    </row>
    <row r="127" spans="1:11" ht="13.5" thickBot="1">
      <c r="A127" s="29" t="s">
        <v>16</v>
      </c>
      <c r="B127" s="30"/>
      <c r="C127" s="30"/>
      <c r="D127" s="31"/>
      <c r="E127" s="31"/>
      <c r="F127" s="31"/>
      <c r="G127" s="31"/>
      <c r="H127" s="31">
        <f>SUM(H119:H126)</f>
        <v>117</v>
      </c>
      <c r="I127" s="31">
        <f>SUM(I119:I126)</f>
        <v>60</v>
      </c>
      <c r="J127" s="31">
        <f>SUM(J119:J126)</f>
        <v>0</v>
      </c>
      <c r="K127" s="42">
        <f>SUM(K119:K126)</f>
        <v>0</v>
      </c>
    </row>
    <row r="128" ht="12.75">
      <c r="A128" s="58" t="s">
        <v>112</v>
      </c>
    </row>
    <row r="129" ht="13.5" thickBot="1"/>
    <row r="130" spans="1:11" ht="12.75">
      <c r="A130" s="34" t="s">
        <v>127</v>
      </c>
      <c r="B130" s="16"/>
      <c r="C130" s="16" t="s">
        <v>7</v>
      </c>
      <c r="D130" s="17"/>
      <c r="E130" s="17"/>
      <c r="F130" s="17"/>
      <c r="G130" s="17"/>
      <c r="H130" s="18"/>
      <c r="I130" s="18"/>
      <c r="J130" s="18"/>
      <c r="K130" s="19"/>
    </row>
    <row r="131" spans="1:11" ht="12.75">
      <c r="A131" s="20" t="s">
        <v>4</v>
      </c>
      <c r="B131" s="21" t="s">
        <v>6</v>
      </c>
      <c r="C131" s="21" t="s">
        <v>8</v>
      </c>
      <c r="D131" s="22" t="s">
        <v>18</v>
      </c>
      <c r="E131" s="22" t="s">
        <v>19</v>
      </c>
      <c r="F131" s="22" t="s">
        <v>7</v>
      </c>
      <c r="G131" s="22" t="s">
        <v>20</v>
      </c>
      <c r="H131" s="21" t="s">
        <v>18</v>
      </c>
      <c r="I131" s="21" t="s">
        <v>19</v>
      </c>
      <c r="J131" s="21" t="s">
        <v>7</v>
      </c>
      <c r="K131" s="23" t="s">
        <v>20</v>
      </c>
    </row>
    <row r="132" spans="1:11" ht="12.75">
      <c r="A132" s="24" t="s">
        <v>5</v>
      </c>
      <c r="B132" s="13">
        <v>100</v>
      </c>
      <c r="C132" s="7" t="s">
        <v>9</v>
      </c>
      <c r="D132" s="8"/>
      <c r="E132" s="8"/>
      <c r="F132" s="8"/>
      <c r="G132" s="8"/>
      <c r="H132" s="61">
        <v>0.99</v>
      </c>
      <c r="I132" s="61">
        <v>0.99</v>
      </c>
      <c r="J132" s="61">
        <v>0.99</v>
      </c>
      <c r="K132" s="61">
        <v>0.99</v>
      </c>
    </row>
    <row r="133" spans="1:11" ht="12.75">
      <c r="A133" s="26"/>
      <c r="B133" s="6"/>
      <c r="C133" s="10" t="s">
        <v>10</v>
      </c>
      <c r="D133" s="11"/>
      <c r="E133" s="11"/>
      <c r="F133" s="11"/>
      <c r="G133" s="11"/>
      <c r="H133" s="61">
        <v>0.99</v>
      </c>
      <c r="I133" s="61">
        <v>0.99</v>
      </c>
      <c r="J133" s="61">
        <v>0.99</v>
      </c>
      <c r="K133" s="61">
        <v>0.99</v>
      </c>
    </row>
    <row r="134" spans="1:11" ht="12.75">
      <c r="A134" s="26"/>
      <c r="B134" s="14">
        <v>250</v>
      </c>
      <c r="C134" s="7" t="s">
        <v>9</v>
      </c>
      <c r="D134" s="8"/>
      <c r="E134" s="8"/>
      <c r="F134" s="8"/>
      <c r="G134" s="8"/>
      <c r="H134" s="61">
        <v>0.98</v>
      </c>
      <c r="I134" s="61">
        <v>0.98</v>
      </c>
      <c r="J134" s="61">
        <v>0.98</v>
      </c>
      <c r="K134" s="61">
        <v>0.98</v>
      </c>
    </row>
    <row r="135" spans="1:11" ht="12.75">
      <c r="A135" s="26"/>
      <c r="B135" s="6"/>
      <c r="C135" s="10" t="s">
        <v>10</v>
      </c>
      <c r="D135" s="11"/>
      <c r="E135" s="11"/>
      <c r="F135" s="11"/>
      <c r="G135" s="11"/>
      <c r="H135" s="61">
        <v>0.98</v>
      </c>
      <c r="I135" s="61">
        <v>0.98</v>
      </c>
      <c r="J135" s="61">
        <v>0.98</v>
      </c>
      <c r="K135" s="61">
        <v>0.98</v>
      </c>
    </row>
    <row r="136" spans="1:11" ht="12.75">
      <c r="A136" s="26"/>
      <c r="B136" s="14">
        <v>500</v>
      </c>
      <c r="C136" s="7" t="s">
        <v>9</v>
      </c>
      <c r="D136" s="8"/>
      <c r="E136" s="8"/>
      <c r="F136" s="8"/>
      <c r="G136" s="8"/>
      <c r="H136" s="61">
        <v>0.975</v>
      </c>
      <c r="I136" s="61">
        <v>0.975</v>
      </c>
      <c r="J136" s="61">
        <v>0.975</v>
      </c>
      <c r="K136" s="61">
        <v>0.975</v>
      </c>
    </row>
    <row r="137" spans="1:11" ht="12.75">
      <c r="A137" s="26"/>
      <c r="B137" s="6"/>
      <c r="C137" s="10" t="s">
        <v>10</v>
      </c>
      <c r="D137" s="11"/>
      <c r="E137" s="11"/>
      <c r="F137" s="11"/>
      <c r="G137" s="11"/>
      <c r="H137" s="61">
        <v>0.975</v>
      </c>
      <c r="I137" s="61">
        <v>0.975</v>
      </c>
      <c r="J137" s="61">
        <v>0.975</v>
      </c>
      <c r="K137" s="61">
        <v>0.975</v>
      </c>
    </row>
    <row r="138" spans="1:11" ht="12.75">
      <c r="A138" s="26"/>
      <c r="B138" s="14">
        <v>1000</v>
      </c>
      <c r="C138" s="7" t="s">
        <v>9</v>
      </c>
      <c r="D138" s="8"/>
      <c r="E138" s="8"/>
      <c r="F138" s="8"/>
      <c r="G138" s="8"/>
      <c r="H138" s="61">
        <v>0.95</v>
      </c>
      <c r="I138" s="61">
        <v>0.95</v>
      </c>
      <c r="J138" s="61">
        <v>0.95</v>
      </c>
      <c r="K138" s="61">
        <v>0.95</v>
      </c>
    </row>
    <row r="139" spans="1:11" ht="12.75">
      <c r="A139" s="28"/>
      <c r="B139" s="15"/>
      <c r="C139" s="10" t="s">
        <v>10</v>
      </c>
      <c r="D139" s="11"/>
      <c r="E139" s="11"/>
      <c r="F139" s="11"/>
      <c r="G139" s="11"/>
      <c r="H139" s="61">
        <v>0.95</v>
      </c>
      <c r="I139" s="61">
        <v>0.95</v>
      </c>
      <c r="J139" s="61">
        <v>0.95</v>
      </c>
      <c r="K139" s="61">
        <v>0.95</v>
      </c>
    </row>
    <row r="140" spans="1:11" ht="13.5" thickBot="1">
      <c r="A140" s="29" t="s">
        <v>16</v>
      </c>
      <c r="B140" s="30"/>
      <c r="C140" s="30"/>
      <c r="D140" s="31">
        <f>SUM(D132:D139)</f>
        <v>0</v>
      </c>
      <c r="E140" s="31"/>
      <c r="F140" s="31"/>
      <c r="G140" s="31"/>
      <c r="H140" s="48">
        <f>IF(H127=0,"",H152/H127)</f>
        <v>0.9766666666666667</v>
      </c>
      <c r="I140" s="48">
        <f>IF(I127=0,"",I152/I127)</f>
        <v>0.9765833333333334</v>
      </c>
      <c r="J140" s="48">
        <f>IF(J127=0,"",J152/J127)</f>
      </c>
      <c r="K140" s="49">
        <f>IF(K127=0,"",K152/K127)</f>
      </c>
    </row>
    <row r="141" ht="13.5" thickBot="1"/>
    <row r="142" spans="1:11" ht="12.75">
      <c r="A142" s="34" t="s">
        <v>128</v>
      </c>
      <c r="B142" s="16"/>
      <c r="C142" s="16" t="s">
        <v>7</v>
      </c>
      <c r="D142" s="51"/>
      <c r="E142" s="17"/>
      <c r="F142" s="17"/>
      <c r="G142" s="17"/>
      <c r="H142" s="18" t="s">
        <v>48</v>
      </c>
      <c r="I142" s="18"/>
      <c r="J142" s="18"/>
      <c r="K142" s="19"/>
    </row>
    <row r="143" spans="1:11" ht="12.75">
      <c r="A143" s="20" t="s">
        <v>4</v>
      </c>
      <c r="B143" s="21" t="s">
        <v>6</v>
      </c>
      <c r="C143" s="21" t="s">
        <v>8</v>
      </c>
      <c r="D143" s="22" t="s">
        <v>18</v>
      </c>
      <c r="E143" s="22" t="s">
        <v>19</v>
      </c>
      <c r="F143" s="22" t="s">
        <v>7</v>
      </c>
      <c r="G143" s="22" t="s">
        <v>20</v>
      </c>
      <c r="H143" s="21" t="s">
        <v>18</v>
      </c>
      <c r="I143" s="21" t="s">
        <v>19</v>
      </c>
      <c r="J143" s="21" t="s">
        <v>7</v>
      </c>
      <c r="K143" s="23" t="s">
        <v>20</v>
      </c>
    </row>
    <row r="144" spans="1:11" ht="12.75">
      <c r="A144" s="24" t="s">
        <v>5</v>
      </c>
      <c r="B144" s="13">
        <v>100</v>
      </c>
      <c r="C144" s="7" t="s">
        <v>9</v>
      </c>
      <c r="D144" s="44"/>
      <c r="E144" s="44"/>
      <c r="F144" s="44"/>
      <c r="G144" s="44"/>
      <c r="H144" s="8">
        <f aca="true" t="shared" si="4" ref="H144:K151">H132*H119</f>
        <v>12.87</v>
      </c>
      <c r="I144" s="8">
        <f t="shared" si="4"/>
        <v>5.9399999999999995</v>
      </c>
      <c r="J144" s="8">
        <f t="shared" si="4"/>
        <v>0</v>
      </c>
      <c r="K144" s="40">
        <f t="shared" si="4"/>
        <v>0</v>
      </c>
    </row>
    <row r="145" spans="1:11" ht="12.75">
      <c r="A145" s="26"/>
      <c r="B145" s="6"/>
      <c r="C145" s="10" t="s">
        <v>10</v>
      </c>
      <c r="D145" s="46"/>
      <c r="E145" s="46"/>
      <c r="F145" s="46"/>
      <c r="G145" s="46"/>
      <c r="H145" s="11">
        <f t="shared" si="4"/>
        <v>9.9</v>
      </c>
      <c r="I145" s="11">
        <f t="shared" si="4"/>
        <v>4.95</v>
      </c>
      <c r="J145" s="11">
        <f t="shared" si="4"/>
        <v>0</v>
      </c>
      <c r="K145" s="41">
        <f t="shared" si="4"/>
        <v>0</v>
      </c>
    </row>
    <row r="146" spans="1:11" ht="12.75">
      <c r="A146" s="26"/>
      <c r="B146" s="14">
        <v>250</v>
      </c>
      <c r="C146" s="7" t="s">
        <v>9</v>
      </c>
      <c r="D146" s="44"/>
      <c r="E146" s="44"/>
      <c r="F146" s="44"/>
      <c r="G146" s="44"/>
      <c r="H146" s="8">
        <f t="shared" si="4"/>
        <v>14.7</v>
      </c>
      <c r="I146" s="8">
        <f t="shared" si="4"/>
        <v>7.84</v>
      </c>
      <c r="J146" s="8">
        <f t="shared" si="4"/>
        <v>0</v>
      </c>
      <c r="K146" s="40">
        <f t="shared" si="4"/>
        <v>0</v>
      </c>
    </row>
    <row r="147" spans="1:11" ht="12.75">
      <c r="A147" s="26"/>
      <c r="B147" s="6"/>
      <c r="C147" s="10" t="s">
        <v>10</v>
      </c>
      <c r="D147" s="46"/>
      <c r="E147" s="46"/>
      <c r="F147" s="46"/>
      <c r="G147" s="46"/>
      <c r="H147" s="11">
        <f t="shared" si="4"/>
        <v>24.5</v>
      </c>
      <c r="I147" s="11">
        <f t="shared" si="4"/>
        <v>12.74</v>
      </c>
      <c r="J147" s="11">
        <f t="shared" si="4"/>
        <v>0</v>
      </c>
      <c r="K147" s="41">
        <f t="shared" si="4"/>
        <v>0</v>
      </c>
    </row>
    <row r="148" spans="1:11" ht="12.75">
      <c r="A148" s="26"/>
      <c r="B148" s="14">
        <v>500</v>
      </c>
      <c r="C148" s="7" t="s">
        <v>9</v>
      </c>
      <c r="D148" s="44"/>
      <c r="E148" s="44"/>
      <c r="F148" s="44"/>
      <c r="G148" s="44"/>
      <c r="H148" s="8">
        <f t="shared" si="4"/>
        <v>4.875</v>
      </c>
      <c r="I148" s="8">
        <f t="shared" si="4"/>
        <v>2.925</v>
      </c>
      <c r="J148" s="8">
        <f t="shared" si="4"/>
        <v>0</v>
      </c>
      <c r="K148" s="40">
        <f t="shared" si="4"/>
        <v>0</v>
      </c>
    </row>
    <row r="149" spans="1:11" ht="12.75">
      <c r="A149" s="26"/>
      <c r="B149" s="6"/>
      <c r="C149" s="10" t="s">
        <v>10</v>
      </c>
      <c r="D149" s="46"/>
      <c r="E149" s="46"/>
      <c r="F149" s="46"/>
      <c r="G149" s="46"/>
      <c r="H149" s="11">
        <f t="shared" si="4"/>
        <v>34.125</v>
      </c>
      <c r="I149" s="11">
        <f t="shared" si="4"/>
        <v>17.55</v>
      </c>
      <c r="J149" s="11">
        <f t="shared" si="4"/>
        <v>0</v>
      </c>
      <c r="K149" s="41">
        <f t="shared" si="4"/>
        <v>0</v>
      </c>
    </row>
    <row r="150" spans="1:11" ht="12.75">
      <c r="A150" s="26"/>
      <c r="B150" s="14">
        <v>1000</v>
      </c>
      <c r="C150" s="7" t="s">
        <v>9</v>
      </c>
      <c r="D150" s="44"/>
      <c r="E150" s="44"/>
      <c r="F150" s="44"/>
      <c r="G150" s="44"/>
      <c r="H150" s="8">
        <f t="shared" si="4"/>
        <v>0.95</v>
      </c>
      <c r="I150" s="8">
        <f t="shared" si="4"/>
        <v>0.95</v>
      </c>
      <c r="J150" s="8">
        <f t="shared" si="4"/>
        <v>0</v>
      </c>
      <c r="K150" s="40">
        <f t="shared" si="4"/>
        <v>0</v>
      </c>
    </row>
    <row r="151" spans="1:11" ht="12.75">
      <c r="A151" s="28"/>
      <c r="B151" s="15"/>
      <c r="C151" s="10" t="s">
        <v>10</v>
      </c>
      <c r="D151" s="46"/>
      <c r="E151" s="46"/>
      <c r="F151" s="46"/>
      <c r="G151" s="46"/>
      <c r="H151" s="11">
        <f t="shared" si="4"/>
        <v>12.35</v>
      </c>
      <c r="I151" s="11">
        <f t="shared" si="4"/>
        <v>5.699999999999999</v>
      </c>
      <c r="J151" s="11">
        <f t="shared" si="4"/>
        <v>0</v>
      </c>
      <c r="K151" s="41">
        <f t="shared" si="4"/>
        <v>0</v>
      </c>
    </row>
    <row r="152" spans="1:11" ht="13.5" thickBot="1">
      <c r="A152" s="29" t="s">
        <v>16</v>
      </c>
      <c r="B152" s="30"/>
      <c r="C152" s="30"/>
      <c r="D152" s="31"/>
      <c r="E152" s="31"/>
      <c r="F152" s="31"/>
      <c r="G152" s="31"/>
      <c r="H152" s="31">
        <f>SUM(H144:H151)</f>
        <v>114.27</v>
      </c>
      <c r="I152" s="31">
        <f>SUM(I144:I151)</f>
        <v>58.595</v>
      </c>
      <c r="J152" s="31">
        <f>SUM(J144:J151)</f>
        <v>0</v>
      </c>
      <c r="K152" s="42">
        <f>SUM(K144:K151)</f>
        <v>0</v>
      </c>
    </row>
    <row r="153" ht="12.75">
      <c r="A153" s="5" t="s">
        <v>53</v>
      </c>
    </row>
    <row r="154" ht="13.5" thickBot="1"/>
    <row r="155" spans="1:11" ht="12.75">
      <c r="A155" s="34" t="s">
        <v>113</v>
      </c>
      <c r="B155" s="16"/>
      <c r="C155" s="16" t="s">
        <v>7</v>
      </c>
      <c r="D155" s="60"/>
      <c r="E155" s="17"/>
      <c r="F155" s="17"/>
      <c r="G155" s="17"/>
      <c r="H155" s="18" t="s">
        <v>114</v>
      </c>
      <c r="I155" s="18"/>
      <c r="J155" s="18"/>
      <c r="K155" s="19"/>
    </row>
    <row r="156" spans="1:11" ht="12.75">
      <c r="A156" s="20" t="s">
        <v>4</v>
      </c>
      <c r="B156" s="21" t="s">
        <v>6</v>
      </c>
      <c r="C156" s="21" t="s">
        <v>8</v>
      </c>
      <c r="D156" s="22" t="s">
        <v>18</v>
      </c>
      <c r="E156" s="22" t="s">
        <v>19</v>
      </c>
      <c r="F156" s="22" t="s">
        <v>7</v>
      </c>
      <c r="G156" s="22" t="s">
        <v>20</v>
      </c>
      <c r="H156" s="21" t="s">
        <v>18</v>
      </c>
      <c r="I156" s="21" t="s">
        <v>19</v>
      </c>
      <c r="J156" s="21" t="s">
        <v>7</v>
      </c>
      <c r="K156" s="23" t="s">
        <v>20</v>
      </c>
    </row>
    <row r="157" spans="1:11" ht="12.75">
      <c r="A157" s="24" t="s">
        <v>5</v>
      </c>
      <c r="B157" s="13">
        <v>100</v>
      </c>
      <c r="C157" s="7" t="s">
        <v>9</v>
      </c>
      <c r="D157" s="8"/>
      <c r="E157" s="8"/>
      <c r="F157" s="8"/>
      <c r="G157" s="8"/>
      <c r="H157" s="13">
        <f aca="true" t="shared" si="5" ref="H157:K162">H119*H169*H181</f>
        <v>52000</v>
      </c>
      <c r="I157" s="13">
        <f t="shared" si="5"/>
        <v>4800</v>
      </c>
      <c r="J157" s="13">
        <f t="shared" si="5"/>
        <v>0</v>
      </c>
      <c r="K157" s="53">
        <f t="shared" si="5"/>
        <v>0</v>
      </c>
    </row>
    <row r="158" spans="1:11" ht="12.75">
      <c r="A158" s="26"/>
      <c r="B158" s="6"/>
      <c r="C158" s="10" t="s">
        <v>10</v>
      </c>
      <c r="D158" s="11"/>
      <c r="E158" s="11"/>
      <c r="F158" s="11"/>
      <c r="G158" s="11"/>
      <c r="H158" s="54">
        <f t="shared" si="5"/>
        <v>45000</v>
      </c>
      <c r="I158" s="54">
        <f t="shared" si="5"/>
        <v>4500</v>
      </c>
      <c r="J158" s="54">
        <f t="shared" si="5"/>
        <v>0</v>
      </c>
      <c r="K158" s="55">
        <f t="shared" si="5"/>
        <v>0</v>
      </c>
    </row>
    <row r="159" spans="1:11" ht="12.75">
      <c r="A159" s="26"/>
      <c r="B159" s="14">
        <v>250</v>
      </c>
      <c r="C159" s="7" t="s">
        <v>9</v>
      </c>
      <c r="D159" s="8"/>
      <c r="E159" s="8"/>
      <c r="F159" s="8"/>
      <c r="G159" s="8"/>
      <c r="H159" s="13">
        <f t="shared" si="5"/>
        <v>63750</v>
      </c>
      <c r="I159" s="13">
        <f t="shared" si="5"/>
        <v>6800</v>
      </c>
      <c r="J159" s="13">
        <f t="shared" si="5"/>
        <v>0</v>
      </c>
      <c r="K159" s="53">
        <f t="shared" si="5"/>
        <v>0</v>
      </c>
    </row>
    <row r="160" spans="1:11" ht="12.75">
      <c r="A160" s="26"/>
      <c r="B160" s="6"/>
      <c r="C160" s="10" t="s">
        <v>10</v>
      </c>
      <c r="D160" s="11"/>
      <c r="E160" s="11"/>
      <c r="F160" s="11"/>
      <c r="G160" s="11"/>
      <c r="H160" s="54">
        <f t="shared" si="5"/>
        <v>118750</v>
      </c>
      <c r="I160" s="54">
        <f t="shared" si="5"/>
        <v>12350</v>
      </c>
      <c r="J160" s="54">
        <f t="shared" si="5"/>
        <v>0</v>
      </c>
      <c r="K160" s="55">
        <f t="shared" si="5"/>
        <v>0</v>
      </c>
    </row>
    <row r="161" spans="1:11" ht="12.75">
      <c r="A161" s="26"/>
      <c r="B161" s="14">
        <v>500</v>
      </c>
      <c r="C161" s="7" t="s">
        <v>9</v>
      </c>
      <c r="D161" s="8"/>
      <c r="E161" s="8"/>
      <c r="F161" s="8"/>
      <c r="G161" s="8"/>
      <c r="H161" s="13">
        <f t="shared" si="5"/>
        <v>20000</v>
      </c>
      <c r="I161" s="13">
        <f t="shared" si="5"/>
        <v>2400</v>
      </c>
      <c r="J161" s="13">
        <f t="shared" si="5"/>
        <v>0</v>
      </c>
      <c r="K161" s="53">
        <f t="shared" si="5"/>
        <v>0</v>
      </c>
    </row>
    <row r="162" spans="1:11" ht="12.75">
      <c r="A162" s="26"/>
      <c r="B162" s="6"/>
      <c r="C162" s="10" t="s">
        <v>10</v>
      </c>
      <c r="D162" s="11"/>
      <c r="E162" s="11"/>
      <c r="F162" s="11"/>
      <c r="G162" s="11"/>
      <c r="H162" s="54">
        <f t="shared" si="5"/>
        <v>175000</v>
      </c>
      <c r="I162" s="54">
        <f t="shared" si="5"/>
        <v>18000</v>
      </c>
      <c r="J162" s="54">
        <f t="shared" si="5"/>
        <v>0</v>
      </c>
      <c r="K162" s="55">
        <f t="shared" si="5"/>
        <v>0</v>
      </c>
    </row>
    <row r="163" spans="1:11" ht="12.75">
      <c r="A163" s="26"/>
      <c r="B163" s="14">
        <v>1000</v>
      </c>
      <c r="C163" s="7" t="s">
        <v>9</v>
      </c>
      <c r="D163" s="8"/>
      <c r="E163" s="8"/>
      <c r="F163" s="8"/>
      <c r="G163" s="8"/>
      <c r="H163" s="13">
        <f aca="true" t="shared" si="6" ref="H163:K164">H125*H175*H187</f>
        <v>7500</v>
      </c>
      <c r="I163" s="13">
        <f t="shared" si="6"/>
        <v>1500</v>
      </c>
      <c r="J163" s="13">
        <f t="shared" si="6"/>
        <v>0</v>
      </c>
      <c r="K163" s="53">
        <f t="shared" si="6"/>
        <v>0</v>
      </c>
    </row>
    <row r="164" spans="1:11" ht="12.75">
      <c r="A164" s="28"/>
      <c r="B164" s="15"/>
      <c r="C164" s="10" t="s">
        <v>10</v>
      </c>
      <c r="D164" s="11"/>
      <c r="E164" s="11"/>
      <c r="F164" s="11"/>
      <c r="G164" s="11"/>
      <c r="H164" s="54">
        <f t="shared" si="6"/>
        <v>117000</v>
      </c>
      <c r="I164" s="54">
        <f t="shared" si="6"/>
        <v>10800</v>
      </c>
      <c r="J164" s="54">
        <f t="shared" si="6"/>
        <v>0</v>
      </c>
      <c r="K164" s="55">
        <f t="shared" si="6"/>
        <v>0</v>
      </c>
    </row>
    <row r="165" spans="1:11" ht="13.5" thickBot="1">
      <c r="A165" s="29" t="s">
        <v>16</v>
      </c>
      <c r="B165" s="30"/>
      <c r="C165" s="30"/>
      <c r="D165" s="31">
        <f>SUM(D157:D164)</f>
        <v>0</v>
      </c>
      <c r="E165" s="31"/>
      <c r="F165" s="31"/>
      <c r="G165" s="31"/>
      <c r="H165" s="56">
        <f>SUM(H157:H164)</f>
        <v>599000</v>
      </c>
      <c r="I165" s="56">
        <f>SUM(I157:I164)</f>
        <v>61150</v>
      </c>
      <c r="J165" s="56">
        <f>SUM(J157:J164)</f>
        <v>0</v>
      </c>
      <c r="K165" s="57">
        <f>SUM(K157:K164)</f>
        <v>0</v>
      </c>
    </row>
    <row r="166" ht="13.5" thickBot="1"/>
    <row r="167" spans="1:11" ht="12.75">
      <c r="A167" s="34" t="s">
        <v>129</v>
      </c>
      <c r="B167" s="16"/>
      <c r="C167" s="16" t="s">
        <v>7</v>
      </c>
      <c r="D167" s="17"/>
      <c r="E167" s="17"/>
      <c r="F167" s="17"/>
      <c r="G167" s="17"/>
      <c r="H167" s="18" t="s">
        <v>130</v>
      </c>
      <c r="I167" s="18"/>
      <c r="J167" s="18"/>
      <c r="K167" s="19"/>
    </row>
    <row r="168" spans="1:11" ht="12.75">
      <c r="A168" s="20" t="s">
        <v>4</v>
      </c>
      <c r="B168" s="21" t="s">
        <v>6</v>
      </c>
      <c r="C168" s="21" t="s">
        <v>8</v>
      </c>
      <c r="D168" s="22" t="s">
        <v>18</v>
      </c>
      <c r="E168" s="22" t="s">
        <v>19</v>
      </c>
      <c r="F168" s="22" t="s">
        <v>7</v>
      </c>
      <c r="G168" s="22" t="s">
        <v>20</v>
      </c>
      <c r="H168" s="21" t="s">
        <v>18</v>
      </c>
      <c r="I168" s="21" t="s">
        <v>19</v>
      </c>
      <c r="J168" s="21" t="s">
        <v>7</v>
      </c>
      <c r="K168" s="23" t="s">
        <v>20</v>
      </c>
    </row>
    <row r="169" spans="1:11" ht="12.75">
      <c r="A169" s="24" t="s">
        <v>5</v>
      </c>
      <c r="B169" s="13">
        <v>100</v>
      </c>
      <c r="C169" s="7" t="s">
        <v>9</v>
      </c>
      <c r="D169" s="8"/>
      <c r="E169" s="8"/>
      <c r="F169" s="8"/>
      <c r="G169" s="8"/>
      <c r="H169" s="13">
        <f>ALL!F$9/ALL!$D$9</f>
        <v>80000</v>
      </c>
      <c r="I169" s="13">
        <f>ALL!G$9/ALL!$D$9</f>
        <v>8000</v>
      </c>
      <c r="J169" s="13">
        <f>ALL!H$9/ALL!$D$9</f>
        <v>48000</v>
      </c>
      <c r="K169" s="53">
        <f>ALL!I$9/ALL!$D$9</f>
        <v>16000</v>
      </c>
    </row>
    <row r="170" spans="1:11" ht="12.75">
      <c r="A170" s="26"/>
      <c r="B170" s="6"/>
      <c r="C170" s="10" t="s">
        <v>10</v>
      </c>
      <c r="D170" s="11"/>
      <c r="E170" s="11"/>
      <c r="F170" s="11"/>
      <c r="G170" s="11"/>
      <c r="H170" s="54">
        <f>ALL!F$10/ALL!$D$10</f>
        <v>90000</v>
      </c>
      <c r="I170" s="54">
        <f>ALL!G$10/ALL!$D$10</f>
        <v>9000</v>
      </c>
      <c r="J170" s="54">
        <f>ALL!H$10/ALL!$D$10</f>
        <v>67500</v>
      </c>
      <c r="K170" s="55">
        <f>ALL!I$10/ALL!$D$10</f>
        <v>18000</v>
      </c>
    </row>
    <row r="171" spans="1:11" ht="12.75">
      <c r="A171" s="26"/>
      <c r="B171" s="14">
        <v>250</v>
      </c>
      <c r="C171" s="7" t="s">
        <v>9</v>
      </c>
      <c r="D171" s="8"/>
      <c r="E171" s="8"/>
      <c r="F171" s="8"/>
      <c r="G171" s="8"/>
      <c r="H171" s="13">
        <f>ALL!F$11/ALL!$D$11</f>
        <v>85000</v>
      </c>
      <c r="I171" s="13">
        <f>ALL!G$11/ALL!$D$11</f>
        <v>8500</v>
      </c>
      <c r="J171" s="13">
        <f>ALL!H$11/ALL!$D$11</f>
        <v>51000</v>
      </c>
      <c r="K171" s="53">
        <f>ALL!I$11/ALL!$D$11</f>
        <v>17000</v>
      </c>
    </row>
    <row r="172" spans="1:11" ht="12.75">
      <c r="A172" s="26"/>
      <c r="B172" s="6"/>
      <c r="C172" s="10" t="s">
        <v>10</v>
      </c>
      <c r="D172" s="11"/>
      <c r="E172" s="11"/>
      <c r="F172" s="11"/>
      <c r="G172" s="11"/>
      <c r="H172" s="54">
        <f>ALL!F$12/ALL!$D$12</f>
        <v>95000</v>
      </c>
      <c r="I172" s="54">
        <f>ALL!G$12/ALL!$D$12</f>
        <v>9500</v>
      </c>
      <c r="J172" s="54">
        <f>ALL!H$12/ALL!$D$12</f>
        <v>71250</v>
      </c>
      <c r="K172" s="55">
        <f>ALL!I$12/ALL!$D$12</f>
        <v>19000</v>
      </c>
    </row>
    <row r="173" spans="1:11" ht="12.75">
      <c r="A173" s="26"/>
      <c r="B173" s="14">
        <v>500</v>
      </c>
      <c r="C173" s="7" t="s">
        <v>9</v>
      </c>
      <c r="D173" s="8"/>
      <c r="E173" s="8"/>
      <c r="F173" s="8"/>
      <c r="G173" s="8"/>
      <c r="H173" s="13">
        <f>ALL!F$13/ALL!$D$13</f>
        <v>100000</v>
      </c>
      <c r="I173" s="13">
        <f>ALL!G$13/ALL!$D$13</f>
        <v>10000</v>
      </c>
      <c r="J173" s="13">
        <f>ALL!H$13/ALL!$D$13</f>
        <v>60000</v>
      </c>
      <c r="K173" s="53">
        <f>ALL!I$13/ALL!$D$13</f>
        <v>20000</v>
      </c>
    </row>
    <row r="174" spans="1:11" ht="12.75">
      <c r="A174" s="26"/>
      <c r="B174" s="6"/>
      <c r="C174" s="10" t="s">
        <v>10</v>
      </c>
      <c r="D174" s="11"/>
      <c r="E174" s="11"/>
      <c r="F174" s="11"/>
      <c r="G174" s="11"/>
      <c r="H174" s="54">
        <f>ALL!F$14/ALL!$D$14</f>
        <v>125000</v>
      </c>
      <c r="I174" s="54">
        <f>ALL!G$14/ALL!$D$14</f>
        <v>12500</v>
      </c>
      <c r="J174" s="54">
        <f>ALL!H$14/ALL!$D$14</f>
        <v>93750</v>
      </c>
      <c r="K174" s="55">
        <f>ALL!I$14/ALL!$D$14</f>
        <v>25000</v>
      </c>
    </row>
    <row r="175" spans="1:11" ht="12.75">
      <c r="A175" s="26"/>
      <c r="B175" s="14">
        <v>1000</v>
      </c>
      <c r="C175" s="7" t="s">
        <v>9</v>
      </c>
      <c r="D175" s="8"/>
      <c r="E175" s="8"/>
      <c r="F175" s="8"/>
      <c r="G175" s="8"/>
      <c r="H175" s="13">
        <f>ALL!F$15/ALL!$D$15</f>
        <v>125000</v>
      </c>
      <c r="I175" s="13">
        <f>ALL!G$15/ALL!$D$15</f>
        <v>12500</v>
      </c>
      <c r="J175" s="13">
        <f>ALL!H$15/ALL!$D$15</f>
        <v>75000</v>
      </c>
      <c r="K175" s="53">
        <f>ALL!I$15/ALL!$D$15</f>
        <v>25000</v>
      </c>
    </row>
    <row r="176" spans="1:11" ht="12.75">
      <c r="A176" s="28"/>
      <c r="B176" s="15"/>
      <c r="C176" s="10" t="s">
        <v>10</v>
      </c>
      <c r="D176" s="11"/>
      <c r="E176" s="11"/>
      <c r="F176" s="11"/>
      <c r="G176" s="11"/>
      <c r="H176" s="54">
        <f>ALL!F$16/ALL!$D$16</f>
        <v>150000</v>
      </c>
      <c r="I176" s="54">
        <f>ALL!G$16/ALL!$D$16</f>
        <v>15000</v>
      </c>
      <c r="J176" s="54">
        <f>ALL!H$16/ALL!$D$16</f>
        <v>112500</v>
      </c>
      <c r="K176" s="55">
        <f>ALL!I$16/ALL!$D$16</f>
        <v>30000</v>
      </c>
    </row>
    <row r="177" spans="1:11" ht="13.5" thickBot="1">
      <c r="A177" s="29" t="s">
        <v>16</v>
      </c>
      <c r="B177" s="30"/>
      <c r="C177" s="30"/>
      <c r="D177" s="31">
        <f>SUM(D169:D176)</f>
        <v>0</v>
      </c>
      <c r="E177" s="31"/>
      <c r="F177" s="31"/>
      <c r="G177" s="31"/>
      <c r="H177" s="56">
        <f>ALL!F$17/ALL!$D$17</f>
        <v>107142.85714285714</v>
      </c>
      <c r="I177" s="56">
        <f>ALL!G$17/ALL!$D$17</f>
        <v>10714.285714285714</v>
      </c>
      <c r="J177" s="56">
        <f>ALL!H$17/ALL!$D$17</f>
        <v>76581.32530120482</v>
      </c>
      <c r="K177" s="57">
        <f>ALL!I$17/ALL!$D$17</f>
        <v>21428.571428571428</v>
      </c>
    </row>
    <row r="178" ht="13.5" thickBot="1"/>
    <row r="179" spans="1:11" ht="12.75">
      <c r="A179" s="34" t="s">
        <v>131</v>
      </c>
      <c r="B179" s="16"/>
      <c r="C179" s="16" t="s">
        <v>7</v>
      </c>
      <c r="D179" s="17"/>
      <c r="E179" s="17"/>
      <c r="F179" s="17"/>
      <c r="G179" s="17"/>
      <c r="H179" s="18"/>
      <c r="I179" s="18"/>
      <c r="J179" s="18"/>
      <c r="K179" s="19"/>
    </row>
    <row r="180" spans="1:11" ht="12.75">
      <c r="A180" s="20" t="s">
        <v>4</v>
      </c>
      <c r="B180" s="21" t="s">
        <v>6</v>
      </c>
      <c r="C180" s="21" t="s">
        <v>8</v>
      </c>
      <c r="D180" s="22" t="s">
        <v>18</v>
      </c>
      <c r="E180" s="22" t="s">
        <v>19</v>
      </c>
      <c r="F180" s="22" t="s">
        <v>7</v>
      </c>
      <c r="G180" s="22" t="s">
        <v>20</v>
      </c>
      <c r="H180" s="21" t="s">
        <v>18</v>
      </c>
      <c r="I180" s="21" t="s">
        <v>19</v>
      </c>
      <c r="J180" s="21" t="s">
        <v>7</v>
      </c>
      <c r="K180" s="23" t="s">
        <v>20</v>
      </c>
    </row>
    <row r="181" spans="1:11" ht="12.75">
      <c r="A181" s="24" t="s">
        <v>5</v>
      </c>
      <c r="B181" s="13">
        <v>100</v>
      </c>
      <c r="C181" s="7" t="s">
        <v>9</v>
      </c>
      <c r="D181" s="8"/>
      <c r="E181" s="8"/>
      <c r="F181" s="8"/>
      <c r="G181" s="8"/>
      <c r="H181" s="44">
        <v>0.05</v>
      </c>
      <c r="I181" s="44">
        <f>H181*2</f>
        <v>0.1</v>
      </c>
      <c r="J181" s="44">
        <v>0</v>
      </c>
      <c r="K181" s="45">
        <v>0</v>
      </c>
    </row>
    <row r="182" spans="1:11" ht="12.75">
      <c r="A182" s="26"/>
      <c r="B182" s="6"/>
      <c r="C182" s="10" t="s">
        <v>10</v>
      </c>
      <c r="D182" s="11"/>
      <c r="E182" s="11"/>
      <c r="F182" s="11"/>
      <c r="G182" s="11"/>
      <c r="H182" s="46">
        <f>H181</f>
        <v>0.05</v>
      </c>
      <c r="I182" s="46">
        <f>I181</f>
        <v>0.1</v>
      </c>
      <c r="J182" s="46">
        <f>J181*1.5</f>
        <v>0</v>
      </c>
      <c r="K182" s="47">
        <f>K181</f>
        <v>0</v>
      </c>
    </row>
    <row r="183" spans="1:11" ht="12.75">
      <c r="A183" s="26"/>
      <c r="B183" s="14">
        <v>250</v>
      </c>
      <c r="C183" s="7" t="s">
        <v>9</v>
      </c>
      <c r="D183" s="8"/>
      <c r="E183" s="8"/>
      <c r="F183" s="8"/>
      <c r="G183" s="8"/>
      <c r="H183" s="44">
        <v>0.05</v>
      </c>
      <c r="I183" s="44">
        <f>H183*2</f>
        <v>0.1</v>
      </c>
      <c r="J183" s="44">
        <v>0</v>
      </c>
      <c r="K183" s="45">
        <v>0</v>
      </c>
    </row>
    <row r="184" spans="1:11" ht="12.75">
      <c r="A184" s="26"/>
      <c r="B184" s="6"/>
      <c r="C184" s="10" t="s">
        <v>10</v>
      </c>
      <c r="D184" s="11"/>
      <c r="E184" s="11"/>
      <c r="F184" s="11"/>
      <c r="G184" s="11"/>
      <c r="H184" s="46">
        <f>H183</f>
        <v>0.05</v>
      </c>
      <c r="I184" s="46">
        <f>I183</f>
        <v>0.1</v>
      </c>
      <c r="J184" s="46">
        <f>J183*1.5</f>
        <v>0</v>
      </c>
      <c r="K184" s="47">
        <f>K183</f>
        <v>0</v>
      </c>
    </row>
    <row r="185" spans="1:11" ht="12.75">
      <c r="A185" s="26"/>
      <c r="B185" s="14">
        <v>500</v>
      </c>
      <c r="C185" s="7" t="s">
        <v>9</v>
      </c>
      <c r="D185" s="8"/>
      <c r="E185" s="8"/>
      <c r="F185" s="8"/>
      <c r="G185" s="8"/>
      <c r="H185" s="44">
        <v>0.04</v>
      </c>
      <c r="I185" s="44">
        <f>H185*2</f>
        <v>0.08</v>
      </c>
      <c r="J185" s="44">
        <v>0</v>
      </c>
      <c r="K185" s="45">
        <v>0</v>
      </c>
    </row>
    <row r="186" spans="1:11" ht="12.75">
      <c r="A186" s="26"/>
      <c r="B186" s="6"/>
      <c r="C186" s="10" t="s">
        <v>10</v>
      </c>
      <c r="D186" s="11"/>
      <c r="E186" s="11"/>
      <c r="F186" s="11"/>
      <c r="G186" s="11"/>
      <c r="H186" s="46">
        <f>H185</f>
        <v>0.04</v>
      </c>
      <c r="I186" s="46">
        <f>I185</f>
        <v>0.08</v>
      </c>
      <c r="J186" s="46">
        <f>J185*1.5</f>
        <v>0</v>
      </c>
      <c r="K186" s="47">
        <f>K185</f>
        <v>0</v>
      </c>
    </row>
    <row r="187" spans="1:11" ht="12.75">
      <c r="A187" s="26"/>
      <c r="B187" s="14">
        <v>1000</v>
      </c>
      <c r="C187" s="7" t="s">
        <v>9</v>
      </c>
      <c r="D187" s="8"/>
      <c r="E187" s="8"/>
      <c r="F187" s="8"/>
      <c r="G187" s="8"/>
      <c r="H187" s="44">
        <v>0.06</v>
      </c>
      <c r="I187" s="44">
        <f>H187*2</f>
        <v>0.12</v>
      </c>
      <c r="J187" s="44">
        <v>0</v>
      </c>
      <c r="K187" s="45">
        <v>0</v>
      </c>
    </row>
    <row r="188" spans="1:11" ht="12.75">
      <c r="A188" s="28"/>
      <c r="B188" s="15"/>
      <c r="C188" s="10" t="s">
        <v>10</v>
      </c>
      <c r="D188" s="11"/>
      <c r="E188" s="11"/>
      <c r="F188" s="11"/>
      <c r="G188" s="11"/>
      <c r="H188" s="46">
        <f>H187</f>
        <v>0.06</v>
      </c>
      <c r="I188" s="46">
        <f>I187</f>
        <v>0.12</v>
      </c>
      <c r="J188" s="46">
        <f>J187*1.5</f>
        <v>0</v>
      </c>
      <c r="K188" s="47">
        <f>K187</f>
        <v>0</v>
      </c>
    </row>
    <row r="189" spans="1:11" ht="13.5" thickBot="1">
      <c r="A189" s="29" t="s">
        <v>16</v>
      </c>
      <c r="B189" s="30"/>
      <c r="C189" s="30"/>
      <c r="D189" s="31">
        <f>SUM(D181:D188)</f>
        <v>0</v>
      </c>
      <c r="E189" s="31"/>
      <c r="F189" s="31"/>
      <c r="G189" s="31"/>
      <c r="H189" s="48">
        <f>IF(H153*H141=0,"",H165/(H153*H141))</f>
      </c>
      <c r="I189" s="48">
        <f>IF(I153*I141=0,"",I165/(I153*I141))</f>
      </c>
      <c r="J189" s="48">
        <f>IF(J153*J141=0,"",J165/(J153*J141))</f>
      </c>
      <c r="K189" s="49">
        <f>IF(K153*K141=0,"",K165/(K153*K141))</f>
      </c>
    </row>
    <row r="190" ht="13.5" thickBot="1"/>
    <row r="191" spans="1:11" ht="12.75">
      <c r="A191" s="34" t="s">
        <v>124</v>
      </c>
      <c r="B191" s="16"/>
      <c r="C191" s="16" t="s">
        <v>7</v>
      </c>
      <c r="D191" s="60"/>
      <c r="E191" s="17"/>
      <c r="F191" s="17"/>
      <c r="G191" s="17"/>
      <c r="H191" s="18" t="s">
        <v>115</v>
      </c>
      <c r="I191" s="18"/>
      <c r="J191" s="18"/>
      <c r="K191" s="19"/>
    </row>
    <row r="192" spans="1:11" ht="12.75">
      <c r="A192" s="20" t="s">
        <v>4</v>
      </c>
      <c r="B192" s="21" t="s">
        <v>6</v>
      </c>
      <c r="C192" s="21" t="s">
        <v>8</v>
      </c>
      <c r="D192" s="22" t="s">
        <v>18</v>
      </c>
      <c r="E192" s="22" t="s">
        <v>19</v>
      </c>
      <c r="F192" s="22" t="s">
        <v>7</v>
      </c>
      <c r="G192" s="22" t="s">
        <v>20</v>
      </c>
      <c r="H192" s="21" t="s">
        <v>18</v>
      </c>
      <c r="I192" s="21" t="s">
        <v>19</v>
      </c>
      <c r="J192" s="21" t="s">
        <v>7</v>
      </c>
      <c r="K192" s="23" t="s">
        <v>20</v>
      </c>
    </row>
    <row r="193" spans="1:11" ht="12.75">
      <c r="A193" s="24" t="s">
        <v>5</v>
      </c>
      <c r="B193" s="13">
        <v>100</v>
      </c>
      <c r="C193" s="7" t="s">
        <v>9</v>
      </c>
      <c r="D193" s="8"/>
      <c r="E193" s="8"/>
      <c r="F193" s="8"/>
      <c r="G193" s="8"/>
      <c r="H193" s="13">
        <f aca="true" t="shared" si="7" ref="H193:K198">H132*(Demand_Surge_Factor*(H157+H119*$B119)-H119*$B119)</f>
        <v>56756.700000000004</v>
      </c>
      <c r="I193" s="13">
        <f t="shared" si="7"/>
        <v>5286.600000000001</v>
      </c>
      <c r="J193" s="13">
        <f t="shared" si="7"/>
        <v>0</v>
      </c>
      <c r="K193" s="53">
        <f t="shared" si="7"/>
        <v>0</v>
      </c>
    </row>
    <row r="194" spans="1:11" ht="12.75">
      <c r="A194" s="26"/>
      <c r="B194" s="6"/>
      <c r="C194" s="10" t="s">
        <v>10</v>
      </c>
      <c r="D194" s="11"/>
      <c r="E194" s="11"/>
      <c r="F194" s="11"/>
      <c r="G194" s="11"/>
      <c r="H194" s="54">
        <f t="shared" si="7"/>
        <v>49005.00000000001</v>
      </c>
      <c r="I194" s="54">
        <f t="shared" si="7"/>
        <v>4900.5</v>
      </c>
      <c r="J194" s="54">
        <f t="shared" si="7"/>
        <v>0</v>
      </c>
      <c r="K194" s="55">
        <f t="shared" si="7"/>
        <v>0</v>
      </c>
    </row>
    <row r="195" spans="1:11" ht="12.75">
      <c r="A195" s="26"/>
      <c r="B195" s="14">
        <v>250</v>
      </c>
      <c r="C195" s="7" t="s">
        <v>9</v>
      </c>
      <c r="D195" s="8"/>
      <c r="E195" s="8"/>
      <c r="F195" s="8"/>
      <c r="G195" s="8"/>
      <c r="H195" s="13">
        <f t="shared" si="7"/>
        <v>69090</v>
      </c>
      <c r="I195" s="13">
        <f t="shared" si="7"/>
        <v>7526.4</v>
      </c>
      <c r="J195" s="13">
        <f t="shared" si="7"/>
        <v>0</v>
      </c>
      <c r="K195" s="53">
        <f t="shared" si="7"/>
        <v>0</v>
      </c>
    </row>
    <row r="196" spans="1:11" ht="12.75">
      <c r="A196" s="26"/>
      <c r="B196" s="6"/>
      <c r="C196" s="10" t="s">
        <v>10</v>
      </c>
      <c r="D196" s="11"/>
      <c r="E196" s="11"/>
      <c r="F196" s="11"/>
      <c r="G196" s="11"/>
      <c r="H196" s="54">
        <f t="shared" si="7"/>
        <v>128012.50000000001</v>
      </c>
      <c r="I196" s="54">
        <f t="shared" si="7"/>
        <v>13313.300000000001</v>
      </c>
      <c r="J196" s="54">
        <f t="shared" si="7"/>
        <v>0</v>
      </c>
      <c r="K196" s="55">
        <f t="shared" si="7"/>
        <v>0</v>
      </c>
    </row>
    <row r="197" spans="1:11" ht="12.75">
      <c r="A197" s="26"/>
      <c r="B197" s="14">
        <v>500</v>
      </c>
      <c r="C197" s="7" t="s">
        <v>9</v>
      </c>
      <c r="D197" s="8"/>
      <c r="E197" s="8"/>
      <c r="F197" s="8"/>
      <c r="G197" s="8"/>
      <c r="H197" s="13">
        <f t="shared" si="7"/>
        <v>21693.750000000004</v>
      </c>
      <c r="I197" s="13">
        <f t="shared" si="7"/>
        <v>2720.25</v>
      </c>
      <c r="J197" s="13">
        <f t="shared" si="7"/>
        <v>0</v>
      </c>
      <c r="K197" s="53">
        <f t="shared" si="7"/>
        <v>0</v>
      </c>
    </row>
    <row r="198" spans="1:11" ht="12.75">
      <c r="A198" s="26"/>
      <c r="B198" s="6"/>
      <c r="C198" s="10" t="s">
        <v>10</v>
      </c>
      <c r="D198" s="11"/>
      <c r="E198" s="11"/>
      <c r="F198" s="11"/>
      <c r="G198" s="11"/>
      <c r="H198" s="54">
        <f t="shared" si="7"/>
        <v>187687.50000000003</v>
      </c>
      <c r="I198" s="54">
        <f t="shared" si="7"/>
        <v>19305</v>
      </c>
      <c r="J198" s="54">
        <f t="shared" si="7"/>
        <v>0</v>
      </c>
      <c r="K198" s="55">
        <f t="shared" si="7"/>
        <v>0</v>
      </c>
    </row>
    <row r="199" spans="1:11" ht="12.75">
      <c r="A199" s="26"/>
      <c r="B199" s="14">
        <v>1000</v>
      </c>
      <c r="C199" s="7" t="s">
        <v>9</v>
      </c>
      <c r="D199" s="8"/>
      <c r="E199" s="8"/>
      <c r="F199" s="8"/>
      <c r="G199" s="8"/>
      <c r="H199" s="13">
        <f aca="true" t="shared" si="8" ref="H199:K200">H138*(Demand_Surge_Factor*(H163+H125*$B125)-H125*$B125)</f>
        <v>7932.5</v>
      </c>
      <c r="I199" s="13">
        <f t="shared" si="8"/>
        <v>1662.5</v>
      </c>
      <c r="J199" s="13">
        <f t="shared" si="8"/>
        <v>0</v>
      </c>
      <c r="K199" s="53">
        <f t="shared" si="8"/>
        <v>0</v>
      </c>
    </row>
    <row r="200" spans="1:11" ht="12.75">
      <c r="A200" s="28"/>
      <c r="B200" s="15"/>
      <c r="C200" s="10" t="s">
        <v>10</v>
      </c>
      <c r="D200" s="11"/>
      <c r="E200" s="11"/>
      <c r="F200" s="11"/>
      <c r="G200" s="11"/>
      <c r="H200" s="54">
        <f t="shared" si="8"/>
        <v>122265.00000000001</v>
      </c>
      <c r="I200" s="54">
        <f t="shared" si="8"/>
        <v>11286.000000000002</v>
      </c>
      <c r="J200" s="54">
        <f t="shared" si="8"/>
        <v>0</v>
      </c>
      <c r="K200" s="55">
        <f t="shared" si="8"/>
        <v>0</v>
      </c>
    </row>
    <row r="201" spans="1:11" ht="13.5" thickBot="1">
      <c r="A201" s="29" t="s">
        <v>16</v>
      </c>
      <c r="B201" s="30"/>
      <c r="C201" s="30"/>
      <c r="D201" s="31">
        <f>SUM(D193:D200)</f>
        <v>0</v>
      </c>
      <c r="E201" s="31"/>
      <c r="F201" s="31"/>
      <c r="G201" s="31"/>
      <c r="H201" s="56">
        <f>SUM(H193:H200)</f>
        <v>642442.9500000001</v>
      </c>
      <c r="I201" s="56">
        <f>SUM(I193:I200)</f>
        <v>66000.55</v>
      </c>
      <c r="J201" s="56">
        <f>SUM(J193:J200)</f>
        <v>0</v>
      </c>
      <c r="K201" s="57">
        <f>SUM(K193:K200)</f>
        <v>0</v>
      </c>
    </row>
    <row r="202" ht="12.75">
      <c r="A202" s="5" t="s">
        <v>116</v>
      </c>
    </row>
    <row r="203" ht="13.5" thickBot="1"/>
    <row r="204" spans="1:11" ht="12.75">
      <c r="A204" s="34" t="s">
        <v>50</v>
      </c>
      <c r="B204" s="16"/>
      <c r="C204" s="16" t="s">
        <v>7</v>
      </c>
      <c r="D204" s="17"/>
      <c r="E204" s="17"/>
      <c r="F204" s="17"/>
      <c r="G204" s="17"/>
      <c r="H204" s="18" t="s">
        <v>56</v>
      </c>
      <c r="I204" s="18"/>
      <c r="J204" s="18"/>
      <c r="K204" s="19"/>
    </row>
    <row r="205" spans="1:11" ht="12.75">
      <c r="A205" s="20" t="s">
        <v>4</v>
      </c>
      <c r="B205" s="21" t="s">
        <v>6</v>
      </c>
      <c r="C205" s="21" t="s">
        <v>8</v>
      </c>
      <c r="D205" s="22" t="s">
        <v>18</v>
      </c>
      <c r="E205" s="22" t="s">
        <v>19</v>
      </c>
      <c r="F205" s="22" t="s">
        <v>7</v>
      </c>
      <c r="G205" s="22" t="s">
        <v>20</v>
      </c>
      <c r="H205" s="21" t="s">
        <v>18</v>
      </c>
      <c r="I205" s="21" t="s">
        <v>19</v>
      </c>
      <c r="J205" s="21" t="s">
        <v>7</v>
      </c>
      <c r="K205" s="23" t="s">
        <v>20</v>
      </c>
    </row>
    <row r="206" spans="1:11" ht="12.75">
      <c r="A206" s="24" t="s">
        <v>5</v>
      </c>
      <c r="B206" s="13">
        <v>100</v>
      </c>
      <c r="C206" s="7" t="s">
        <v>9</v>
      </c>
      <c r="D206" s="8"/>
      <c r="E206" s="8"/>
      <c r="F206" s="8"/>
      <c r="G206" s="8"/>
      <c r="H206" s="13">
        <f>ALL!F$9/ALL!$D$9</f>
        <v>80000</v>
      </c>
      <c r="I206" s="13">
        <f>ALL!G$9/ALL!$D$9</f>
        <v>8000</v>
      </c>
      <c r="J206" s="13">
        <f>ALL!H$9/ALL!$D$9</f>
        <v>48000</v>
      </c>
      <c r="K206" s="53">
        <f>ALL!I$9/ALL!$D$9</f>
        <v>16000</v>
      </c>
    </row>
    <row r="207" spans="1:11" ht="12.75">
      <c r="A207" s="26"/>
      <c r="B207" s="6"/>
      <c r="C207" s="10" t="s">
        <v>10</v>
      </c>
      <c r="D207" s="11"/>
      <c r="E207" s="11"/>
      <c r="F207" s="11"/>
      <c r="G207" s="11"/>
      <c r="H207" s="54">
        <f>ALL!F$10/ALL!$D$10</f>
        <v>90000</v>
      </c>
      <c r="I207" s="54">
        <f>ALL!G$10/ALL!$D$10</f>
        <v>9000</v>
      </c>
      <c r="J207" s="54">
        <f>ALL!H$10/ALL!$D$10</f>
        <v>67500</v>
      </c>
      <c r="K207" s="55">
        <f>ALL!I$10/ALL!$D$10</f>
        <v>18000</v>
      </c>
    </row>
    <row r="208" spans="1:11" ht="12.75">
      <c r="A208" s="26"/>
      <c r="B208" s="14">
        <v>250</v>
      </c>
      <c r="C208" s="7" t="s">
        <v>9</v>
      </c>
      <c r="D208" s="8"/>
      <c r="E208" s="8"/>
      <c r="F208" s="8"/>
      <c r="G208" s="8"/>
      <c r="H208" s="13">
        <f>ALL!F$11/ALL!$D$11</f>
        <v>85000</v>
      </c>
      <c r="I208" s="13">
        <f>ALL!G$11/ALL!$D$11</f>
        <v>8500</v>
      </c>
      <c r="J208" s="13">
        <f>ALL!H$11/ALL!$D$11</f>
        <v>51000</v>
      </c>
      <c r="K208" s="53">
        <f>ALL!I$11/ALL!$D$11</f>
        <v>17000</v>
      </c>
    </row>
    <row r="209" spans="1:11" ht="12.75">
      <c r="A209" s="26"/>
      <c r="B209" s="6"/>
      <c r="C209" s="10" t="s">
        <v>10</v>
      </c>
      <c r="D209" s="11"/>
      <c r="E209" s="11"/>
      <c r="F209" s="11"/>
      <c r="G209" s="11"/>
      <c r="H209" s="54">
        <f>ALL!F$12/ALL!$D$12</f>
        <v>95000</v>
      </c>
      <c r="I209" s="54">
        <f>ALL!G$12/ALL!$D$12</f>
        <v>9500</v>
      </c>
      <c r="J209" s="54">
        <f>ALL!H$12/ALL!$D$12</f>
        <v>71250</v>
      </c>
      <c r="K209" s="55">
        <f>ALL!I$12/ALL!$D$12</f>
        <v>19000</v>
      </c>
    </row>
    <row r="210" spans="1:11" ht="12.75">
      <c r="A210" s="26"/>
      <c r="B210" s="14">
        <v>500</v>
      </c>
      <c r="C210" s="7" t="s">
        <v>9</v>
      </c>
      <c r="D210" s="8"/>
      <c r="E210" s="8"/>
      <c r="F210" s="8"/>
      <c r="G210" s="8"/>
      <c r="H210" s="13">
        <f>ALL!F$13/ALL!$D$13</f>
        <v>100000</v>
      </c>
      <c r="I210" s="13">
        <f>ALL!G$13/ALL!$D$13</f>
        <v>10000</v>
      </c>
      <c r="J210" s="13">
        <f>ALL!H$13/ALL!$D$13</f>
        <v>60000</v>
      </c>
      <c r="K210" s="53">
        <f>ALL!I$13/ALL!$D$13</f>
        <v>20000</v>
      </c>
    </row>
    <row r="211" spans="1:11" ht="12.75">
      <c r="A211" s="26"/>
      <c r="B211" s="6"/>
      <c r="C211" s="10" t="s">
        <v>10</v>
      </c>
      <c r="D211" s="11"/>
      <c r="E211" s="11"/>
      <c r="F211" s="11"/>
      <c r="G211" s="11"/>
      <c r="H211" s="54">
        <f>ALL!F$14/ALL!$D$14</f>
        <v>125000</v>
      </c>
      <c r="I211" s="54">
        <f>ALL!G$14/ALL!$D$14</f>
        <v>12500</v>
      </c>
      <c r="J211" s="54">
        <f>ALL!H$14/ALL!$D$14</f>
        <v>93750</v>
      </c>
      <c r="K211" s="55">
        <f>ALL!I$14/ALL!$D$14</f>
        <v>25000</v>
      </c>
    </row>
    <row r="212" spans="1:11" ht="12.75">
      <c r="A212" s="26"/>
      <c r="B212" s="14">
        <v>1000</v>
      </c>
      <c r="C212" s="7" t="s">
        <v>9</v>
      </c>
      <c r="D212" s="8"/>
      <c r="E212" s="8"/>
      <c r="F212" s="8"/>
      <c r="G212" s="8"/>
      <c r="H212" s="13">
        <f>ALL!F$15/ALL!$D$15</f>
        <v>125000</v>
      </c>
      <c r="I212" s="13">
        <f>ALL!G$15/ALL!$D$15</f>
        <v>12500</v>
      </c>
      <c r="J212" s="13">
        <f>ALL!H$15/ALL!$D$15</f>
        <v>75000</v>
      </c>
      <c r="K212" s="53">
        <f>ALL!I$15/ALL!$D$15</f>
        <v>25000</v>
      </c>
    </row>
    <row r="213" spans="1:11" ht="12.75">
      <c r="A213" s="28"/>
      <c r="B213" s="15"/>
      <c r="C213" s="10" t="s">
        <v>10</v>
      </c>
      <c r="D213" s="11"/>
      <c r="E213" s="11"/>
      <c r="F213" s="11"/>
      <c r="G213" s="11"/>
      <c r="H213" s="54">
        <f>ALL!F$16/ALL!$D$16</f>
        <v>150000</v>
      </c>
      <c r="I213" s="54">
        <f>ALL!G$16/ALL!$D$16</f>
        <v>15000</v>
      </c>
      <c r="J213" s="54">
        <f>ALL!H$16/ALL!$D$16</f>
        <v>112500</v>
      </c>
      <c r="K213" s="55">
        <f>ALL!I$16/ALL!$D$16</f>
        <v>30000</v>
      </c>
    </row>
    <row r="214" spans="1:11" ht="13.5" thickBot="1">
      <c r="A214" s="29" t="s">
        <v>16</v>
      </c>
      <c r="B214" s="30"/>
      <c r="C214" s="30"/>
      <c r="D214" s="31">
        <f>SUM(D206:D213)</f>
        <v>0</v>
      </c>
      <c r="E214" s="31"/>
      <c r="F214" s="31"/>
      <c r="G214" s="31"/>
      <c r="H214" s="56">
        <f>ALL!F$17/ALL!$D$17</f>
        <v>107142.85714285714</v>
      </c>
      <c r="I214" s="56">
        <f>ALL!G$17/ALL!$D$17</f>
        <v>10714.285714285714</v>
      </c>
      <c r="J214" s="56">
        <f>ALL!H$17/ALL!$D$17</f>
        <v>76581.32530120482</v>
      </c>
      <c r="K214" s="57">
        <f>ALL!I$17/ALL!$D$17</f>
        <v>21428.571428571428</v>
      </c>
    </row>
    <row r="215" ht="13.5" thickBot="1"/>
    <row r="216" spans="1:11" ht="12.75">
      <c r="A216" s="34" t="s">
        <v>117</v>
      </c>
      <c r="B216" s="16"/>
      <c r="C216" s="16" t="s">
        <v>7</v>
      </c>
      <c r="D216" s="17"/>
      <c r="E216" s="17"/>
      <c r="F216" s="17"/>
      <c r="G216" s="17"/>
      <c r="H216" s="18"/>
      <c r="I216" s="18"/>
      <c r="J216" s="18"/>
      <c r="K216" s="19"/>
    </row>
    <row r="217" spans="1:11" ht="12.75">
      <c r="A217" s="20" t="s">
        <v>4</v>
      </c>
      <c r="B217" s="21" t="s">
        <v>6</v>
      </c>
      <c r="C217" s="21" t="s">
        <v>8</v>
      </c>
      <c r="D217" s="22" t="s">
        <v>18</v>
      </c>
      <c r="E217" s="22" t="s">
        <v>19</v>
      </c>
      <c r="F217" s="22" t="s">
        <v>7</v>
      </c>
      <c r="G217" s="22" t="s">
        <v>20</v>
      </c>
      <c r="H217" s="21" t="s">
        <v>18</v>
      </c>
      <c r="I217" s="21" t="s">
        <v>19</v>
      </c>
      <c r="J217" s="21" t="s">
        <v>7</v>
      </c>
      <c r="K217" s="23" t="s">
        <v>20</v>
      </c>
    </row>
    <row r="218" spans="1:11" ht="12.75">
      <c r="A218" s="24" t="s">
        <v>5</v>
      </c>
      <c r="B218" s="13">
        <v>100</v>
      </c>
      <c r="C218" s="7" t="s">
        <v>9</v>
      </c>
      <c r="D218" s="8"/>
      <c r="E218" s="8"/>
      <c r="F218" s="8"/>
      <c r="G218" s="8"/>
      <c r="H218" s="44">
        <f aca="true" t="shared" si="9" ref="H218:K224">IF((H22*H34+H144*H169+H244*H281)=0,0,(H46+H193+H318)/(H22*H34+H144*H169+H244*H281))</f>
        <v>0.05197557685150726</v>
      </c>
      <c r="I218" s="44">
        <f t="shared" si="9"/>
        <v>0.10173493044822259</v>
      </c>
      <c r="J218" s="44">
        <f t="shared" si="9"/>
        <v>0</v>
      </c>
      <c r="K218" s="45">
        <f t="shared" si="9"/>
        <v>0</v>
      </c>
    </row>
    <row r="219" spans="1:11" ht="12.75">
      <c r="A219" s="26"/>
      <c r="B219" s="6"/>
      <c r="C219" s="10" t="s">
        <v>10</v>
      </c>
      <c r="D219" s="11"/>
      <c r="E219" s="11"/>
      <c r="F219" s="11"/>
      <c r="G219" s="11"/>
      <c r="H219" s="46">
        <f t="shared" si="9"/>
        <v>0.05227272727272728</v>
      </c>
      <c r="I219" s="46">
        <f t="shared" si="9"/>
        <v>0.10342465753424658</v>
      </c>
      <c r="J219" s="46">
        <f t="shared" si="9"/>
        <v>0</v>
      </c>
      <c r="K219" s="47">
        <f t="shared" si="9"/>
        <v>0</v>
      </c>
    </row>
    <row r="220" spans="1:11" ht="12.75">
      <c r="A220" s="26"/>
      <c r="B220" s="14">
        <v>250</v>
      </c>
      <c r="C220" s="7" t="s">
        <v>9</v>
      </c>
      <c r="D220" s="8"/>
      <c r="E220" s="8"/>
      <c r="F220" s="8"/>
      <c r="G220" s="8"/>
      <c r="H220" s="44">
        <f t="shared" si="9"/>
        <v>0.05150120616069772</v>
      </c>
      <c r="I220" s="44">
        <f t="shared" si="9"/>
        <v>0.09951277480689247</v>
      </c>
      <c r="J220" s="44">
        <f t="shared" si="9"/>
        <v>0</v>
      </c>
      <c r="K220" s="45">
        <f t="shared" si="9"/>
        <v>0</v>
      </c>
    </row>
    <row r="221" spans="1:11" ht="12.75">
      <c r="A221" s="26"/>
      <c r="B221" s="6"/>
      <c r="C221" s="10" t="s">
        <v>10</v>
      </c>
      <c r="D221" s="11"/>
      <c r="E221" s="11"/>
      <c r="F221" s="11"/>
      <c r="G221" s="11"/>
      <c r="H221" s="46">
        <f t="shared" si="9"/>
        <v>0.052142857142857144</v>
      </c>
      <c r="I221" s="46">
        <f t="shared" si="9"/>
        <v>0.10439042632759911</v>
      </c>
      <c r="J221" s="46">
        <f t="shared" si="9"/>
        <v>0</v>
      </c>
      <c r="K221" s="47">
        <f t="shared" si="9"/>
        <v>0</v>
      </c>
    </row>
    <row r="222" spans="1:11" ht="12.75">
      <c r="A222" s="26"/>
      <c r="B222" s="14">
        <v>500</v>
      </c>
      <c r="C222" s="7" t="s">
        <v>9</v>
      </c>
      <c r="D222" s="8"/>
      <c r="E222" s="8"/>
      <c r="F222" s="8"/>
      <c r="G222" s="8"/>
      <c r="H222" s="44">
        <f t="shared" si="9"/>
        <v>0.040049425287356326</v>
      </c>
      <c r="I222" s="44">
        <f t="shared" si="9"/>
        <v>0.07429957805907172</v>
      </c>
      <c r="J222" s="44">
        <f t="shared" si="9"/>
        <v>0</v>
      </c>
      <c r="K222" s="45">
        <f t="shared" si="9"/>
        <v>0</v>
      </c>
    </row>
    <row r="223" spans="1:11" ht="12.75">
      <c r="A223" s="26"/>
      <c r="B223" s="6"/>
      <c r="C223" s="10" t="s">
        <v>10</v>
      </c>
      <c r="D223" s="11"/>
      <c r="E223" s="11"/>
      <c r="F223" s="11"/>
      <c r="G223" s="11"/>
      <c r="H223" s="46">
        <f t="shared" si="9"/>
        <v>0.04143452991452992</v>
      </c>
      <c r="I223" s="46">
        <f t="shared" si="9"/>
        <v>0.08325034199726403</v>
      </c>
      <c r="J223" s="46">
        <f t="shared" si="9"/>
        <v>0</v>
      </c>
      <c r="K223" s="47">
        <f t="shared" si="9"/>
        <v>0</v>
      </c>
    </row>
    <row r="224" spans="1:11" ht="12.75">
      <c r="A224" s="26"/>
      <c r="B224" s="14">
        <v>1000</v>
      </c>
      <c r="C224" s="7" t="s">
        <v>9</v>
      </c>
      <c r="D224" s="8"/>
      <c r="E224" s="8"/>
      <c r="F224" s="8"/>
      <c r="G224" s="8"/>
      <c r="H224" s="44">
        <f t="shared" si="9"/>
        <v>0.06288205128205128</v>
      </c>
      <c r="I224" s="44">
        <f t="shared" si="9"/>
        <v>0.14</v>
      </c>
      <c r="J224" s="44">
        <f t="shared" si="9"/>
        <v>0</v>
      </c>
      <c r="K224" s="45">
        <f t="shared" si="9"/>
        <v>0</v>
      </c>
    </row>
    <row r="225" spans="1:11" ht="12.75">
      <c r="A225" s="28"/>
      <c r="B225" s="15"/>
      <c r="C225" s="10" t="s">
        <v>10</v>
      </c>
      <c r="D225" s="11"/>
      <c r="E225" s="11"/>
      <c r="F225" s="11"/>
      <c r="G225" s="11"/>
      <c r="H225" s="46">
        <f aca="true" t="shared" si="10" ref="H225:K226">IF((H29*H41+H151*H176+H251*H288)=0,0,(H53+H200+H325)/(H29*H41+H151*H176+H251*H288))</f>
        <v>0.06288804554079697</v>
      </c>
      <c r="I225" s="46">
        <f t="shared" si="10"/>
        <v>0.12554330708661418</v>
      </c>
      <c r="J225" s="46">
        <f t="shared" si="10"/>
        <v>0</v>
      </c>
      <c r="K225" s="47">
        <f t="shared" si="10"/>
        <v>0</v>
      </c>
    </row>
    <row r="226" spans="1:11" ht="13.5" thickBot="1">
      <c r="A226" s="29" t="s">
        <v>16</v>
      </c>
      <c r="B226" s="30"/>
      <c r="C226" s="30"/>
      <c r="D226" s="31">
        <f>SUM(D218:D225)</f>
        <v>0</v>
      </c>
      <c r="E226" s="31"/>
      <c r="F226" s="31"/>
      <c r="G226" s="31"/>
      <c r="H226" s="48">
        <f t="shared" si="10"/>
        <v>0.04948336212660854</v>
      </c>
      <c r="I226" s="48">
        <f t="shared" si="10"/>
        <v>0.09794807836099896</v>
      </c>
      <c r="J226" s="48">
        <f t="shared" si="10"/>
        <v>0</v>
      </c>
      <c r="K226" s="49">
        <f t="shared" si="10"/>
        <v>0</v>
      </c>
    </row>
    <row r="227" ht="12.75">
      <c r="A227" s="5" t="s">
        <v>118</v>
      </c>
    </row>
    <row r="228" ht="13.5" thickBot="1"/>
    <row r="229" spans="1:11" ht="12.75">
      <c r="A229" s="34" t="s">
        <v>54</v>
      </c>
      <c r="B229" s="16"/>
      <c r="C229" s="16" t="s">
        <v>7</v>
      </c>
      <c r="D229" s="60"/>
      <c r="E229" s="17"/>
      <c r="F229" s="17"/>
      <c r="G229" s="17"/>
      <c r="H229" s="18" t="s">
        <v>55</v>
      </c>
      <c r="I229" s="18"/>
      <c r="J229" s="18"/>
      <c r="K229" s="19"/>
    </row>
    <row r="230" spans="1:11" ht="12.75">
      <c r="A230" s="20" t="s">
        <v>4</v>
      </c>
      <c r="B230" s="21" t="s">
        <v>6</v>
      </c>
      <c r="C230" s="21" t="s">
        <v>8</v>
      </c>
      <c r="D230" s="22" t="s">
        <v>18</v>
      </c>
      <c r="E230" s="22" t="s">
        <v>19</v>
      </c>
      <c r="F230" s="22" t="s">
        <v>7</v>
      </c>
      <c r="G230" s="22" t="s">
        <v>20</v>
      </c>
      <c r="H230" s="21" t="s">
        <v>18</v>
      </c>
      <c r="I230" s="21" t="s">
        <v>19</v>
      </c>
      <c r="J230" s="21" t="s">
        <v>7</v>
      </c>
      <c r="K230" s="23" t="s">
        <v>20</v>
      </c>
    </row>
    <row r="231" spans="1:11" ht="12.75">
      <c r="A231" s="24" t="s">
        <v>5</v>
      </c>
      <c r="B231" s="13">
        <v>100</v>
      </c>
      <c r="C231" s="7" t="s">
        <v>9</v>
      </c>
      <c r="D231" s="8"/>
      <c r="E231" s="8"/>
      <c r="F231" s="8"/>
      <c r="G231" s="8"/>
      <c r="H231" s="13">
        <f aca="true" t="shared" si="11" ref="H231:K236">H95*(Demand_Surge_Factor*(H218*H206*H82+H82*$B82)-H82*$B82)</f>
        <v>22002.483662076673</v>
      </c>
      <c r="I231" s="13">
        <f t="shared" si="11"/>
        <v>2172.6417310664615</v>
      </c>
      <c r="J231" s="13">
        <f t="shared" si="11"/>
        <v>0</v>
      </c>
      <c r="K231" s="53">
        <f t="shared" si="11"/>
        <v>0</v>
      </c>
    </row>
    <row r="232" spans="1:11" ht="12.75">
      <c r="A232" s="26"/>
      <c r="B232" s="6"/>
      <c r="C232" s="10" t="s">
        <v>10</v>
      </c>
      <c r="D232" s="11"/>
      <c r="E232" s="11"/>
      <c r="F232" s="11"/>
      <c r="G232" s="11"/>
      <c r="H232" s="54">
        <f t="shared" si="11"/>
        <v>20700.00000000001</v>
      </c>
      <c r="I232" s="54">
        <f t="shared" si="11"/>
        <v>2457.3698630136996</v>
      </c>
      <c r="J232" s="54">
        <f t="shared" si="11"/>
        <v>0</v>
      </c>
      <c r="K232" s="55">
        <f t="shared" si="11"/>
        <v>0</v>
      </c>
    </row>
    <row r="233" spans="1:11" ht="12.75">
      <c r="A233" s="26"/>
      <c r="B233" s="14">
        <v>250</v>
      </c>
      <c r="C233" s="7" t="s">
        <v>9</v>
      </c>
      <c r="D233" s="8"/>
      <c r="E233" s="8"/>
      <c r="F233" s="8"/>
      <c r="G233" s="8"/>
      <c r="H233" s="13">
        <f t="shared" si="11"/>
        <v>29042.17665615142</v>
      </c>
      <c r="I233" s="13">
        <f t="shared" si="11"/>
        <v>2866.3333333333344</v>
      </c>
      <c r="J233" s="13">
        <f t="shared" si="11"/>
        <v>0</v>
      </c>
      <c r="K233" s="53">
        <f t="shared" si="11"/>
        <v>0</v>
      </c>
    </row>
    <row r="234" spans="1:11" ht="12.75">
      <c r="A234" s="26"/>
      <c r="B234" s="6"/>
      <c r="C234" s="10" t="s">
        <v>10</v>
      </c>
      <c r="D234" s="11"/>
      <c r="E234" s="11"/>
      <c r="F234" s="11"/>
      <c r="G234" s="11"/>
      <c r="H234" s="54">
        <f t="shared" si="11"/>
        <v>53127.05357142858</v>
      </c>
      <c r="I234" s="54">
        <f t="shared" si="11"/>
        <v>4908.959798055348</v>
      </c>
      <c r="J234" s="54">
        <f t="shared" si="11"/>
        <v>0</v>
      </c>
      <c r="K234" s="55">
        <f t="shared" si="11"/>
        <v>0</v>
      </c>
    </row>
    <row r="235" spans="1:11" ht="12.75">
      <c r="A235" s="26"/>
      <c r="B235" s="14">
        <v>500</v>
      </c>
      <c r="C235" s="7" t="s">
        <v>9</v>
      </c>
      <c r="D235" s="8"/>
      <c r="E235" s="8"/>
      <c r="F235" s="8"/>
      <c r="G235" s="8"/>
      <c r="H235" s="13">
        <f t="shared" si="11"/>
        <v>9356.417241379311</v>
      </c>
      <c r="I235" s="13">
        <f t="shared" si="11"/>
        <v>607.1067510548522</v>
      </c>
      <c r="J235" s="13">
        <f t="shared" si="11"/>
        <v>0</v>
      </c>
      <c r="K235" s="53">
        <f t="shared" si="11"/>
        <v>0</v>
      </c>
    </row>
    <row r="236" spans="1:11" ht="12.75">
      <c r="A236" s="26"/>
      <c r="B236" s="6"/>
      <c r="C236" s="10" t="s">
        <v>10</v>
      </c>
      <c r="D236" s="11"/>
      <c r="E236" s="11"/>
      <c r="F236" s="11"/>
      <c r="G236" s="11"/>
      <c r="H236" s="54">
        <f t="shared" si="11"/>
        <v>71785.32307692309</v>
      </c>
      <c r="I236" s="54">
        <f t="shared" si="11"/>
        <v>7211.560875512996</v>
      </c>
      <c r="J236" s="54">
        <f t="shared" si="11"/>
        <v>0</v>
      </c>
      <c r="K236" s="55">
        <f t="shared" si="11"/>
        <v>0</v>
      </c>
    </row>
    <row r="237" spans="1:11" ht="12.75">
      <c r="A237" s="26"/>
      <c r="B237" s="14">
        <v>1000</v>
      </c>
      <c r="C237" s="7" t="s">
        <v>9</v>
      </c>
      <c r="D237" s="8"/>
      <c r="E237" s="8"/>
      <c r="F237" s="8"/>
      <c r="G237" s="8"/>
      <c r="H237" s="13">
        <f aca="true" t="shared" si="12" ref="H237:K238">H101*(Demand_Surge_Factor*(H224*H212*H88+H88*$B88)-H88*$B88)</f>
        <v>5685.083333333335</v>
      </c>
      <c r="I237" s="13">
        <f t="shared" si="12"/>
        <v>0</v>
      </c>
      <c r="J237" s="13">
        <f t="shared" si="12"/>
        <v>0</v>
      </c>
      <c r="K237" s="53">
        <f t="shared" si="12"/>
        <v>0</v>
      </c>
    </row>
    <row r="238" spans="1:11" ht="12.75">
      <c r="A238" s="28"/>
      <c r="B238" s="15"/>
      <c r="C238" s="10" t="s">
        <v>10</v>
      </c>
      <c r="D238" s="11"/>
      <c r="E238" s="11"/>
      <c r="F238" s="11"/>
      <c r="G238" s="11"/>
      <c r="H238" s="54">
        <f t="shared" si="12"/>
        <v>40468.45730550285</v>
      </c>
      <c r="I238" s="54">
        <f t="shared" si="12"/>
        <v>4039.355905511812</v>
      </c>
      <c r="J238" s="54">
        <f t="shared" si="12"/>
        <v>0</v>
      </c>
      <c r="K238" s="55">
        <f t="shared" si="12"/>
        <v>0</v>
      </c>
    </row>
    <row r="239" spans="1:11" ht="13.5" thickBot="1">
      <c r="A239" s="29" t="s">
        <v>16</v>
      </c>
      <c r="B239" s="30"/>
      <c r="C239" s="30"/>
      <c r="D239" s="31">
        <f>SUM(D231:D238)</f>
        <v>0</v>
      </c>
      <c r="E239" s="31"/>
      <c r="F239" s="31"/>
      <c r="G239" s="31"/>
      <c r="H239" s="56">
        <f>SUM(H231:H238)</f>
        <v>252166.99484679528</v>
      </c>
      <c r="I239" s="56">
        <f>SUM(I231:I238)</f>
        <v>24263.328257548503</v>
      </c>
      <c r="J239" s="56">
        <f>SUM(J231:J238)</f>
        <v>0</v>
      </c>
      <c r="K239" s="57">
        <f>SUM(K231:K238)</f>
        <v>0</v>
      </c>
    </row>
    <row r="240" ht="12.75">
      <c r="A240" s="5" t="s">
        <v>132</v>
      </c>
    </row>
    <row r="241" ht="13.5" thickBot="1"/>
    <row r="242" spans="1:11" ht="12.75">
      <c r="A242" s="34" t="s">
        <v>66</v>
      </c>
      <c r="B242" s="16"/>
      <c r="C242" s="16" t="s">
        <v>7</v>
      </c>
      <c r="D242" s="51" t="str">
        <f>A242&amp;" Frequency"</f>
        <v>#Pending w/ ACV or ALE paid Frequency</v>
      </c>
      <c r="E242" s="17"/>
      <c r="F242" s="17"/>
      <c r="G242" s="17"/>
      <c r="H242" s="18" t="s">
        <v>67</v>
      </c>
      <c r="I242" s="18"/>
      <c r="J242" s="18"/>
      <c r="K242" s="19"/>
    </row>
    <row r="243" spans="1:11" ht="12.75">
      <c r="A243" s="20" t="s">
        <v>4</v>
      </c>
      <c r="B243" s="21" t="s">
        <v>6</v>
      </c>
      <c r="C243" s="21" t="s">
        <v>8</v>
      </c>
      <c r="D243" s="22" t="s">
        <v>18</v>
      </c>
      <c r="E243" s="22" t="s">
        <v>19</v>
      </c>
      <c r="F243" s="22" t="s">
        <v>7</v>
      </c>
      <c r="G243" s="22" t="s">
        <v>20</v>
      </c>
      <c r="H243" s="21" t="s">
        <v>18</v>
      </c>
      <c r="I243" s="21" t="s">
        <v>19</v>
      </c>
      <c r="J243" s="21" t="s">
        <v>7</v>
      </c>
      <c r="K243" s="23" t="s">
        <v>20</v>
      </c>
    </row>
    <row r="244" spans="1:11" ht="12.75">
      <c r="A244" s="24" t="s">
        <v>5</v>
      </c>
      <c r="B244" s="13">
        <v>100</v>
      </c>
      <c r="C244" s="7" t="s">
        <v>9</v>
      </c>
      <c r="D244" s="61">
        <v>0.08</v>
      </c>
      <c r="E244" s="44">
        <f>D244/2</f>
        <v>0.04</v>
      </c>
      <c r="F244" s="61">
        <v>0</v>
      </c>
      <c r="G244" s="61">
        <v>0</v>
      </c>
      <c r="H244" s="8">
        <f>ROUND(D244*ALL!$D$9,0)</f>
        <v>10</v>
      </c>
      <c r="I244" s="8">
        <f>ROUND(E244*ALL!$D$9,0)</f>
        <v>5</v>
      </c>
      <c r="J244" s="8">
        <f>ROUND(F244*ALL!$D$9,0)</f>
        <v>0</v>
      </c>
      <c r="K244" s="40">
        <f>ROUND(G244*ALL!$D$9,0)</f>
        <v>0</v>
      </c>
    </row>
    <row r="245" spans="1:11" ht="12.75">
      <c r="A245" s="26"/>
      <c r="B245" s="6"/>
      <c r="C245" s="10" t="s">
        <v>10</v>
      </c>
      <c r="D245" s="46">
        <f>D244</f>
        <v>0.08</v>
      </c>
      <c r="E245" s="46">
        <f>E244</f>
        <v>0.04</v>
      </c>
      <c r="F245" s="46">
        <f>F244</f>
        <v>0</v>
      </c>
      <c r="G245" s="46">
        <f>G244</f>
        <v>0</v>
      </c>
      <c r="H245" s="11">
        <f>ROUND(D245*ALL!$D$10,0)</f>
        <v>8</v>
      </c>
      <c r="I245" s="11">
        <f>ROUND(E245*ALL!$D$10,0)</f>
        <v>4</v>
      </c>
      <c r="J245" s="11">
        <f>ROUND(F245*ALL!$D$10,0)</f>
        <v>0</v>
      </c>
      <c r="K245" s="41">
        <f>ROUND(G245*ALL!$D$10,0)</f>
        <v>0</v>
      </c>
    </row>
    <row r="246" spans="1:11" ht="12.75">
      <c r="A246" s="26"/>
      <c r="B246" s="14">
        <v>250</v>
      </c>
      <c r="C246" s="7" t="s">
        <v>9</v>
      </c>
      <c r="D246" s="44">
        <f>D244</f>
        <v>0.08</v>
      </c>
      <c r="E246" s="44">
        <f>E244</f>
        <v>0.04</v>
      </c>
      <c r="F246" s="44">
        <f>F244</f>
        <v>0</v>
      </c>
      <c r="G246" s="44">
        <f>G244</f>
        <v>0</v>
      </c>
      <c r="H246" s="8">
        <f>ROUND(D246*ALL!$D$11,0)</f>
        <v>12</v>
      </c>
      <c r="I246" s="8">
        <f>ROUND(E246*ALL!$D$11,0)</f>
        <v>6</v>
      </c>
      <c r="J246" s="8">
        <f>ROUND(F246*ALL!$D$11,0)</f>
        <v>0</v>
      </c>
      <c r="K246" s="40">
        <f>ROUND(G246*ALL!$D$11,0)</f>
        <v>0</v>
      </c>
    </row>
    <row r="247" spans="1:11" ht="12.75">
      <c r="A247" s="26"/>
      <c r="B247" s="6"/>
      <c r="C247" s="10" t="s">
        <v>10</v>
      </c>
      <c r="D247" s="46">
        <f>D244</f>
        <v>0.08</v>
      </c>
      <c r="E247" s="46">
        <f>E244</f>
        <v>0.04</v>
      </c>
      <c r="F247" s="46">
        <f>F244</f>
        <v>0</v>
      </c>
      <c r="G247" s="46">
        <f>G244</f>
        <v>0</v>
      </c>
      <c r="H247" s="11">
        <f>ROUND(D247*ALL!$D$12,0)</f>
        <v>20</v>
      </c>
      <c r="I247" s="11">
        <f>ROUND(E247*ALL!$D$12,0)</f>
        <v>10</v>
      </c>
      <c r="J247" s="11">
        <f>ROUND(F247*ALL!$D$12,0)</f>
        <v>0</v>
      </c>
      <c r="K247" s="41">
        <f>ROUND(G247*ALL!$D$12,0)</f>
        <v>0</v>
      </c>
    </row>
    <row r="248" spans="1:11" ht="12.75">
      <c r="A248" s="26"/>
      <c r="B248" s="14">
        <v>500</v>
      </c>
      <c r="C248" s="7" t="s">
        <v>9</v>
      </c>
      <c r="D248" s="44">
        <f>D244</f>
        <v>0.08</v>
      </c>
      <c r="E248" s="44">
        <f>E244</f>
        <v>0.04</v>
      </c>
      <c r="F248" s="44">
        <f>F244</f>
        <v>0</v>
      </c>
      <c r="G248" s="44">
        <f>G244</f>
        <v>0</v>
      </c>
      <c r="H248" s="8">
        <f>ROUND(D248*ALL!$D$13,0)</f>
        <v>4</v>
      </c>
      <c r="I248" s="8">
        <f>ROUND(E248*ALL!$D$13,0)</f>
        <v>2</v>
      </c>
      <c r="J248" s="8">
        <f>ROUND(F248*ALL!$D$13,0)</f>
        <v>0</v>
      </c>
      <c r="K248" s="40">
        <f>ROUND(G248*ALL!$D$13,0)</f>
        <v>0</v>
      </c>
    </row>
    <row r="249" spans="1:11" ht="12.75">
      <c r="A249" s="26"/>
      <c r="B249" s="6"/>
      <c r="C249" s="10" t="s">
        <v>10</v>
      </c>
      <c r="D249" s="46">
        <f>D244</f>
        <v>0.08</v>
      </c>
      <c r="E249" s="46">
        <f>E244</f>
        <v>0.04</v>
      </c>
      <c r="F249" s="46">
        <f>F244</f>
        <v>0</v>
      </c>
      <c r="G249" s="46">
        <f>G244</f>
        <v>0</v>
      </c>
      <c r="H249" s="11">
        <f>ROUND(D249*ALL!$D$14,0)</f>
        <v>28</v>
      </c>
      <c r="I249" s="11">
        <f>ROUND(E249*ALL!$D$14,0)</f>
        <v>14</v>
      </c>
      <c r="J249" s="11">
        <f>ROUND(F249*ALL!$D$14,0)</f>
        <v>0</v>
      </c>
      <c r="K249" s="41">
        <f>ROUND(G249*ALL!$D$14,0)</f>
        <v>0</v>
      </c>
    </row>
    <row r="250" spans="1:11" ht="12.75">
      <c r="A250" s="26"/>
      <c r="B250" s="14">
        <v>1000</v>
      </c>
      <c r="C250" s="7" t="s">
        <v>9</v>
      </c>
      <c r="D250" s="44">
        <f>D244</f>
        <v>0.08</v>
      </c>
      <c r="E250" s="44">
        <f>E244</f>
        <v>0.04</v>
      </c>
      <c r="F250" s="44">
        <f>F244</f>
        <v>0</v>
      </c>
      <c r="G250" s="44">
        <f>G244</f>
        <v>0</v>
      </c>
      <c r="H250" s="8">
        <f>ROUND(D250*ALL!$D$15,0)</f>
        <v>1</v>
      </c>
      <c r="I250" s="8">
        <f>ROUND(E250*ALL!$D$15,0)</f>
        <v>0</v>
      </c>
      <c r="J250" s="8">
        <f>ROUND(F250*ALL!$D$15,0)</f>
        <v>0</v>
      </c>
      <c r="K250" s="40">
        <f>ROUND(G250*ALL!$D$15,0)</f>
        <v>0</v>
      </c>
    </row>
    <row r="251" spans="1:11" ht="12.75">
      <c r="A251" s="28"/>
      <c r="B251" s="15"/>
      <c r="C251" s="10" t="s">
        <v>10</v>
      </c>
      <c r="D251" s="46">
        <f>D244</f>
        <v>0.08</v>
      </c>
      <c r="E251" s="46">
        <f>E244</f>
        <v>0.04</v>
      </c>
      <c r="F251" s="46">
        <f>F244</f>
        <v>0</v>
      </c>
      <c r="G251" s="46">
        <f>G244</f>
        <v>0</v>
      </c>
      <c r="H251" s="11">
        <f>ROUND(D251*ALL!$D$16,0)</f>
        <v>10</v>
      </c>
      <c r="I251" s="11">
        <f>ROUND(E251*ALL!$D$16,0)</f>
        <v>5</v>
      </c>
      <c r="J251" s="11">
        <f>ROUND(F251*ALL!$D$16,0)</f>
        <v>0</v>
      </c>
      <c r="K251" s="41">
        <f>ROUND(G251*ALL!$D$16,0)</f>
        <v>0</v>
      </c>
    </row>
    <row r="252" spans="1:11" ht="13.5" thickBot="1">
      <c r="A252" s="29" t="s">
        <v>16</v>
      </c>
      <c r="B252" s="30"/>
      <c r="C252" s="30"/>
      <c r="D252" s="31"/>
      <c r="E252" s="31"/>
      <c r="F252" s="31"/>
      <c r="G252" s="31"/>
      <c r="H252" s="31">
        <f>SUM(H244:H251)</f>
        <v>93</v>
      </c>
      <c r="I252" s="31">
        <f>SUM(I244:I251)</f>
        <v>46</v>
      </c>
      <c r="J252" s="31">
        <f>SUM(J244:J251)</f>
        <v>0</v>
      </c>
      <c r="K252" s="42">
        <f>SUM(K244:K251)</f>
        <v>0</v>
      </c>
    </row>
    <row r="253" ht="12.75">
      <c r="A253" s="58" t="s">
        <v>68</v>
      </c>
    </row>
    <row r="254" ht="13.5" thickBot="1"/>
    <row r="255" spans="1:11" ht="12.75">
      <c r="A255" s="34" t="s">
        <v>90</v>
      </c>
      <c r="B255" s="16"/>
      <c r="C255" s="16" t="s">
        <v>7</v>
      </c>
      <c r="D255" s="60"/>
      <c r="E255" s="17"/>
      <c r="F255" s="17"/>
      <c r="G255" s="17"/>
      <c r="H255" s="18" t="s">
        <v>93</v>
      </c>
      <c r="I255" s="18"/>
      <c r="J255" s="18"/>
      <c r="K255" s="19"/>
    </row>
    <row r="256" spans="1:11" ht="12.75">
      <c r="A256" s="20" t="s">
        <v>4</v>
      </c>
      <c r="B256" s="21" t="s">
        <v>6</v>
      </c>
      <c r="C256" s="21" t="s">
        <v>8</v>
      </c>
      <c r="D256" s="22" t="s">
        <v>18</v>
      </c>
      <c r="E256" s="22" t="s">
        <v>19</v>
      </c>
      <c r="F256" s="22" t="s">
        <v>7</v>
      </c>
      <c r="G256" s="22" t="s">
        <v>20</v>
      </c>
      <c r="H256" s="21" t="s">
        <v>18</v>
      </c>
      <c r="I256" s="21" t="s">
        <v>19</v>
      </c>
      <c r="J256" s="21" t="s">
        <v>7</v>
      </c>
      <c r="K256" s="23" t="s">
        <v>20</v>
      </c>
    </row>
    <row r="257" spans="1:11" ht="12.75">
      <c r="A257" s="24" t="s">
        <v>5</v>
      </c>
      <c r="B257" s="13">
        <v>100</v>
      </c>
      <c r="C257" s="7" t="s">
        <v>9</v>
      </c>
      <c r="D257" s="8"/>
      <c r="E257" s="8"/>
      <c r="F257" s="8"/>
      <c r="G257" s="8"/>
      <c r="H257" s="13">
        <f aca="true" t="shared" si="13" ref="H257:K264">H281*H244*H293</f>
        <v>32000</v>
      </c>
      <c r="I257" s="13">
        <f t="shared" si="13"/>
        <v>3200</v>
      </c>
      <c r="J257" s="13">
        <f t="shared" si="13"/>
        <v>0</v>
      </c>
      <c r="K257" s="53">
        <f t="shared" si="13"/>
        <v>0</v>
      </c>
    </row>
    <row r="258" spans="1:11" ht="12.75">
      <c r="A258" s="26"/>
      <c r="B258" s="6"/>
      <c r="C258" s="10" t="s">
        <v>10</v>
      </c>
      <c r="D258" s="11"/>
      <c r="E258" s="11"/>
      <c r="F258" s="11"/>
      <c r="G258" s="11"/>
      <c r="H258" s="54">
        <f t="shared" si="13"/>
        <v>28800</v>
      </c>
      <c r="I258" s="54">
        <f t="shared" si="13"/>
        <v>2880</v>
      </c>
      <c r="J258" s="54">
        <f t="shared" si="13"/>
        <v>0</v>
      </c>
      <c r="K258" s="55">
        <f t="shared" si="13"/>
        <v>0</v>
      </c>
    </row>
    <row r="259" spans="1:11" ht="12.75">
      <c r="A259" s="26"/>
      <c r="B259" s="14">
        <v>250</v>
      </c>
      <c r="C259" s="7" t="s">
        <v>9</v>
      </c>
      <c r="D259" s="8"/>
      <c r="E259" s="8"/>
      <c r="F259" s="8"/>
      <c r="G259" s="8"/>
      <c r="H259" s="13">
        <f t="shared" si="13"/>
        <v>40800</v>
      </c>
      <c r="I259" s="13">
        <f t="shared" si="13"/>
        <v>4080</v>
      </c>
      <c r="J259" s="13">
        <f t="shared" si="13"/>
        <v>0</v>
      </c>
      <c r="K259" s="53">
        <f t="shared" si="13"/>
        <v>0</v>
      </c>
    </row>
    <row r="260" spans="1:11" ht="12.75">
      <c r="A260" s="26"/>
      <c r="B260" s="6"/>
      <c r="C260" s="10" t="s">
        <v>10</v>
      </c>
      <c r="D260" s="11"/>
      <c r="E260" s="11"/>
      <c r="F260" s="11"/>
      <c r="G260" s="11"/>
      <c r="H260" s="54">
        <f t="shared" si="13"/>
        <v>76000</v>
      </c>
      <c r="I260" s="54">
        <f t="shared" si="13"/>
        <v>7600</v>
      </c>
      <c r="J260" s="54">
        <f t="shared" si="13"/>
        <v>0</v>
      </c>
      <c r="K260" s="55">
        <f t="shared" si="13"/>
        <v>0</v>
      </c>
    </row>
    <row r="261" spans="1:11" ht="12.75">
      <c r="A261" s="26"/>
      <c r="B261" s="14">
        <v>500</v>
      </c>
      <c r="C261" s="7" t="s">
        <v>9</v>
      </c>
      <c r="D261" s="8"/>
      <c r="E261" s="8"/>
      <c r="F261" s="8"/>
      <c r="G261" s="8"/>
      <c r="H261" s="13">
        <f t="shared" si="13"/>
        <v>12000</v>
      </c>
      <c r="I261" s="13">
        <f t="shared" si="13"/>
        <v>1200</v>
      </c>
      <c r="J261" s="13">
        <f t="shared" si="13"/>
        <v>0</v>
      </c>
      <c r="K261" s="53">
        <f t="shared" si="13"/>
        <v>0</v>
      </c>
    </row>
    <row r="262" spans="1:11" ht="12.75">
      <c r="A262" s="26"/>
      <c r="B262" s="6"/>
      <c r="C262" s="10" t="s">
        <v>10</v>
      </c>
      <c r="D262" s="11"/>
      <c r="E262" s="11"/>
      <c r="F262" s="11"/>
      <c r="G262" s="11"/>
      <c r="H262" s="54">
        <f t="shared" si="13"/>
        <v>105000</v>
      </c>
      <c r="I262" s="54">
        <f t="shared" si="13"/>
        <v>10500</v>
      </c>
      <c r="J262" s="54">
        <f t="shared" si="13"/>
        <v>0</v>
      </c>
      <c r="K262" s="55">
        <f t="shared" si="13"/>
        <v>0</v>
      </c>
    </row>
    <row r="263" spans="1:11" ht="12.75">
      <c r="A263" s="26"/>
      <c r="B263" s="14">
        <v>1000</v>
      </c>
      <c r="C263" s="7" t="s">
        <v>9</v>
      </c>
      <c r="D263" s="8"/>
      <c r="E263" s="8"/>
      <c r="F263" s="8"/>
      <c r="G263" s="8"/>
      <c r="H263" s="13">
        <f t="shared" si="13"/>
        <v>6250</v>
      </c>
      <c r="I263" s="13">
        <f t="shared" si="13"/>
        <v>0</v>
      </c>
      <c r="J263" s="13">
        <f t="shared" si="13"/>
        <v>0</v>
      </c>
      <c r="K263" s="53">
        <f t="shared" si="13"/>
        <v>0</v>
      </c>
    </row>
    <row r="264" spans="1:11" ht="12.75">
      <c r="A264" s="28"/>
      <c r="B264" s="15"/>
      <c r="C264" s="10" t="s">
        <v>10</v>
      </c>
      <c r="D264" s="11"/>
      <c r="E264" s="11"/>
      <c r="F264" s="11"/>
      <c r="G264" s="11"/>
      <c r="H264" s="54">
        <f t="shared" si="13"/>
        <v>75000</v>
      </c>
      <c r="I264" s="54">
        <f t="shared" si="13"/>
        <v>7500</v>
      </c>
      <c r="J264" s="54">
        <f t="shared" si="13"/>
        <v>0</v>
      </c>
      <c r="K264" s="55">
        <f t="shared" si="13"/>
        <v>0</v>
      </c>
    </row>
    <row r="265" spans="1:11" ht="13.5" thickBot="1">
      <c r="A265" s="29" t="s">
        <v>16</v>
      </c>
      <c r="B265" s="30"/>
      <c r="C265" s="30"/>
      <c r="D265" s="31">
        <f>SUM(D257:D264)</f>
        <v>0</v>
      </c>
      <c r="E265" s="31"/>
      <c r="F265" s="31"/>
      <c r="G265" s="31"/>
      <c r="H265" s="56">
        <f>SUM(H257:H264)</f>
        <v>375850</v>
      </c>
      <c r="I265" s="56">
        <f>SUM(I257:I264)</f>
        <v>36960</v>
      </c>
      <c r="J265" s="56">
        <f>SUM(J257:J264)</f>
        <v>0</v>
      </c>
      <c r="K265" s="57">
        <f>SUM(K257:K264)</f>
        <v>0</v>
      </c>
    </row>
    <row r="266" ht="13.5" thickBot="1"/>
    <row r="267" spans="1:11" ht="12.75">
      <c r="A267" s="34" t="s">
        <v>94</v>
      </c>
      <c r="B267" s="16"/>
      <c r="C267" s="16" t="s">
        <v>7</v>
      </c>
      <c r="D267" s="60"/>
      <c r="E267" s="17"/>
      <c r="F267" s="17"/>
      <c r="G267" s="17"/>
      <c r="H267" s="18" t="s">
        <v>93</v>
      </c>
      <c r="I267" s="18"/>
      <c r="J267" s="18"/>
      <c r="K267" s="19"/>
    </row>
    <row r="268" spans="1:11" ht="12.75">
      <c r="A268" s="20" t="s">
        <v>4</v>
      </c>
      <c r="B268" s="21" t="s">
        <v>6</v>
      </c>
      <c r="C268" s="21" t="s">
        <v>8</v>
      </c>
      <c r="D268" s="22" t="s">
        <v>18</v>
      </c>
      <c r="E268" s="22" t="s">
        <v>19</v>
      </c>
      <c r="F268" s="22" t="s">
        <v>7</v>
      </c>
      <c r="G268" s="22" t="s">
        <v>20</v>
      </c>
      <c r="H268" s="21" t="s">
        <v>18</v>
      </c>
      <c r="I268" s="21" t="s">
        <v>19</v>
      </c>
      <c r="J268" s="21" t="s">
        <v>7</v>
      </c>
      <c r="K268" s="23" t="s">
        <v>20</v>
      </c>
    </row>
    <row r="269" spans="1:11" ht="12.75">
      <c r="A269" s="24" t="s">
        <v>5</v>
      </c>
      <c r="B269" s="13">
        <v>100</v>
      </c>
      <c r="C269" s="7" t="s">
        <v>9</v>
      </c>
      <c r="D269" s="8"/>
      <c r="E269" s="8"/>
      <c r="F269" s="8"/>
      <c r="G269" s="8"/>
      <c r="H269" s="13">
        <f aca="true" t="shared" si="14" ref="H269:K274">(H305-H293)*H281*H244</f>
        <v>8000.000000000001</v>
      </c>
      <c r="I269" s="13">
        <f t="shared" si="14"/>
        <v>800.0000000000001</v>
      </c>
      <c r="J269" s="13">
        <f t="shared" si="14"/>
        <v>0</v>
      </c>
      <c r="K269" s="53">
        <f t="shared" si="14"/>
        <v>0</v>
      </c>
    </row>
    <row r="270" spans="1:11" ht="12.75">
      <c r="A270" s="26"/>
      <c r="B270" s="6"/>
      <c r="C270" s="10" t="s">
        <v>10</v>
      </c>
      <c r="D270" s="11"/>
      <c r="E270" s="11"/>
      <c r="F270" s="11"/>
      <c r="G270" s="11"/>
      <c r="H270" s="54">
        <f t="shared" si="14"/>
        <v>7200.000000000002</v>
      </c>
      <c r="I270" s="54">
        <f t="shared" si="14"/>
        <v>720.0000000000001</v>
      </c>
      <c r="J270" s="54">
        <f t="shared" si="14"/>
        <v>0</v>
      </c>
      <c r="K270" s="55">
        <f t="shared" si="14"/>
        <v>0</v>
      </c>
    </row>
    <row r="271" spans="1:11" ht="12.75">
      <c r="A271" s="26"/>
      <c r="B271" s="14">
        <v>250</v>
      </c>
      <c r="C271" s="7" t="s">
        <v>9</v>
      </c>
      <c r="D271" s="8"/>
      <c r="E271" s="8"/>
      <c r="F271" s="8"/>
      <c r="G271" s="8"/>
      <c r="H271" s="13">
        <f t="shared" si="14"/>
        <v>10200.000000000002</v>
      </c>
      <c r="I271" s="13">
        <f t="shared" si="14"/>
        <v>1020.0000000000002</v>
      </c>
      <c r="J271" s="13">
        <f t="shared" si="14"/>
        <v>0</v>
      </c>
      <c r="K271" s="53">
        <f t="shared" si="14"/>
        <v>0</v>
      </c>
    </row>
    <row r="272" spans="1:11" ht="12.75">
      <c r="A272" s="26"/>
      <c r="B272" s="6"/>
      <c r="C272" s="10" t="s">
        <v>10</v>
      </c>
      <c r="D272" s="11"/>
      <c r="E272" s="11"/>
      <c r="F272" s="11"/>
      <c r="G272" s="11"/>
      <c r="H272" s="54">
        <f t="shared" si="14"/>
        <v>19000.000000000004</v>
      </c>
      <c r="I272" s="54">
        <f t="shared" si="14"/>
        <v>1900.0000000000002</v>
      </c>
      <c r="J272" s="54">
        <f t="shared" si="14"/>
        <v>0</v>
      </c>
      <c r="K272" s="55">
        <f t="shared" si="14"/>
        <v>0</v>
      </c>
    </row>
    <row r="273" spans="1:11" ht="12.75">
      <c r="A273" s="26"/>
      <c r="B273" s="14">
        <v>500</v>
      </c>
      <c r="C273" s="7" t="s">
        <v>9</v>
      </c>
      <c r="D273" s="8"/>
      <c r="E273" s="8"/>
      <c r="F273" s="8"/>
      <c r="G273" s="8"/>
      <c r="H273" s="13">
        <f t="shared" si="14"/>
        <v>4000.000000000001</v>
      </c>
      <c r="I273" s="13">
        <f t="shared" si="14"/>
        <v>400.00000000000006</v>
      </c>
      <c r="J273" s="13">
        <f t="shared" si="14"/>
        <v>0</v>
      </c>
      <c r="K273" s="53">
        <f t="shared" si="14"/>
        <v>0</v>
      </c>
    </row>
    <row r="274" spans="1:11" ht="12.75">
      <c r="A274" s="26"/>
      <c r="B274" s="6"/>
      <c r="C274" s="10" t="s">
        <v>10</v>
      </c>
      <c r="D274" s="11"/>
      <c r="E274" s="11"/>
      <c r="F274" s="11"/>
      <c r="G274" s="11"/>
      <c r="H274" s="54">
        <f t="shared" si="14"/>
        <v>35000.00000000001</v>
      </c>
      <c r="I274" s="54">
        <f t="shared" si="14"/>
        <v>3500.000000000001</v>
      </c>
      <c r="J274" s="54">
        <f t="shared" si="14"/>
        <v>0</v>
      </c>
      <c r="K274" s="55">
        <f t="shared" si="14"/>
        <v>0</v>
      </c>
    </row>
    <row r="275" spans="1:11" ht="12.75">
      <c r="A275" s="26"/>
      <c r="B275" s="14">
        <v>1000</v>
      </c>
      <c r="C275" s="7" t="s">
        <v>9</v>
      </c>
      <c r="D275" s="8"/>
      <c r="E275" s="8"/>
      <c r="F275" s="8"/>
      <c r="G275" s="8"/>
      <c r="H275" s="13">
        <f aca="true" t="shared" si="15" ref="H275:K276">(H311-H299)*H287*H250</f>
        <v>1249.9999999999993</v>
      </c>
      <c r="I275" s="13">
        <f t="shared" si="15"/>
        <v>0</v>
      </c>
      <c r="J275" s="13">
        <f t="shared" si="15"/>
        <v>0</v>
      </c>
      <c r="K275" s="53">
        <f t="shared" si="15"/>
        <v>0</v>
      </c>
    </row>
    <row r="276" spans="1:11" ht="12.75">
      <c r="A276" s="28"/>
      <c r="B276" s="15"/>
      <c r="C276" s="10" t="s">
        <v>10</v>
      </c>
      <c r="D276" s="11"/>
      <c r="E276" s="11"/>
      <c r="F276" s="11"/>
      <c r="G276" s="11"/>
      <c r="H276" s="54">
        <f t="shared" si="15"/>
        <v>14999.999999999993</v>
      </c>
      <c r="I276" s="54">
        <f t="shared" si="15"/>
        <v>1499.999999999999</v>
      </c>
      <c r="J276" s="54">
        <f t="shared" si="15"/>
        <v>0</v>
      </c>
      <c r="K276" s="55">
        <f t="shared" si="15"/>
        <v>0</v>
      </c>
    </row>
    <row r="277" spans="1:11" ht="13.5" thickBot="1">
      <c r="A277" s="29" t="s">
        <v>16</v>
      </c>
      <c r="B277" s="30"/>
      <c r="C277" s="30"/>
      <c r="D277" s="31">
        <f>SUM(D269:D276)</f>
        <v>0</v>
      </c>
      <c r="E277" s="31"/>
      <c r="F277" s="31"/>
      <c r="G277" s="31"/>
      <c r="H277" s="56">
        <f>SUM(H269:H276)</f>
        <v>99650.00000000003</v>
      </c>
      <c r="I277" s="56">
        <f>SUM(I269:I276)</f>
        <v>9840</v>
      </c>
      <c r="J277" s="56">
        <f>SUM(J269:J276)</f>
        <v>0</v>
      </c>
      <c r="K277" s="57">
        <f>SUM(K269:K276)</f>
        <v>0</v>
      </c>
    </row>
    <row r="278" ht="13.5" thickBot="1">
      <c r="A278" s="5" t="s">
        <v>119</v>
      </c>
    </row>
    <row r="279" spans="1:11" ht="12.75">
      <c r="A279" s="34" t="s">
        <v>91</v>
      </c>
      <c r="B279" s="16"/>
      <c r="C279" s="16" t="s">
        <v>7</v>
      </c>
      <c r="D279" s="17"/>
      <c r="E279" s="17"/>
      <c r="F279" s="17"/>
      <c r="G279" s="17"/>
      <c r="H279" s="18" t="s">
        <v>56</v>
      </c>
      <c r="I279" s="18"/>
      <c r="J279" s="18"/>
      <c r="K279" s="19"/>
    </row>
    <row r="280" spans="1:11" ht="12.75">
      <c r="A280" s="20" t="s">
        <v>4</v>
      </c>
      <c r="B280" s="21" t="s">
        <v>6</v>
      </c>
      <c r="C280" s="21" t="s">
        <v>8</v>
      </c>
      <c r="D280" s="22" t="s">
        <v>18</v>
      </c>
      <c r="E280" s="22" t="s">
        <v>19</v>
      </c>
      <c r="F280" s="22" t="s">
        <v>7</v>
      </c>
      <c r="G280" s="22" t="s">
        <v>20</v>
      </c>
      <c r="H280" s="21" t="s">
        <v>18</v>
      </c>
      <c r="I280" s="21" t="s">
        <v>19</v>
      </c>
      <c r="J280" s="21" t="s">
        <v>7</v>
      </c>
      <c r="K280" s="23" t="s">
        <v>20</v>
      </c>
    </row>
    <row r="281" spans="1:11" ht="12.75">
      <c r="A281" s="24" t="s">
        <v>5</v>
      </c>
      <c r="B281" s="13">
        <v>100</v>
      </c>
      <c r="C281" s="7" t="s">
        <v>9</v>
      </c>
      <c r="D281" s="8"/>
      <c r="E281" s="8"/>
      <c r="F281" s="8"/>
      <c r="G281" s="8"/>
      <c r="H281" s="13">
        <f>ALL!F$9/ALL!$D$9</f>
        <v>80000</v>
      </c>
      <c r="I281" s="13">
        <f>ALL!G$9/ALL!$D$9</f>
        <v>8000</v>
      </c>
      <c r="J281" s="13">
        <f>ALL!H$9/ALL!$D$9</f>
        <v>48000</v>
      </c>
      <c r="K281" s="53">
        <f>ALL!I$9/ALL!$D$9</f>
        <v>16000</v>
      </c>
    </row>
    <row r="282" spans="1:11" ht="12.75">
      <c r="A282" s="26"/>
      <c r="B282" s="6"/>
      <c r="C282" s="10" t="s">
        <v>10</v>
      </c>
      <c r="D282" s="11"/>
      <c r="E282" s="11"/>
      <c r="F282" s="11"/>
      <c r="G282" s="11"/>
      <c r="H282" s="54">
        <f>ALL!F$10/ALL!$D$10</f>
        <v>90000</v>
      </c>
      <c r="I282" s="54">
        <f>ALL!G$10/ALL!$D$10</f>
        <v>9000</v>
      </c>
      <c r="J282" s="54">
        <f>ALL!H$10/ALL!$D$10</f>
        <v>67500</v>
      </c>
      <c r="K282" s="55">
        <f>ALL!I$10/ALL!$D$10</f>
        <v>18000</v>
      </c>
    </row>
    <row r="283" spans="1:11" ht="12.75">
      <c r="A283" s="26"/>
      <c r="B283" s="14">
        <v>250</v>
      </c>
      <c r="C283" s="7" t="s">
        <v>9</v>
      </c>
      <c r="D283" s="8"/>
      <c r="E283" s="8"/>
      <c r="F283" s="8"/>
      <c r="G283" s="8"/>
      <c r="H283" s="13">
        <f>ALL!F$11/ALL!$D$11</f>
        <v>85000</v>
      </c>
      <c r="I283" s="13">
        <f>ALL!G$11/ALL!$D$11</f>
        <v>8500</v>
      </c>
      <c r="J283" s="13">
        <f>ALL!H$11/ALL!$D$11</f>
        <v>51000</v>
      </c>
      <c r="K283" s="53">
        <f>ALL!I$11/ALL!$D$11</f>
        <v>17000</v>
      </c>
    </row>
    <row r="284" spans="1:11" ht="12.75">
      <c r="A284" s="26"/>
      <c r="B284" s="6"/>
      <c r="C284" s="10" t="s">
        <v>10</v>
      </c>
      <c r="D284" s="11"/>
      <c r="E284" s="11"/>
      <c r="F284" s="11"/>
      <c r="G284" s="11"/>
      <c r="H284" s="54">
        <f>ALL!F$12/ALL!$D$12</f>
        <v>95000</v>
      </c>
      <c r="I284" s="54">
        <f>ALL!G$12/ALL!$D$12</f>
        <v>9500</v>
      </c>
      <c r="J284" s="54">
        <f>ALL!H$12/ALL!$D$12</f>
        <v>71250</v>
      </c>
      <c r="K284" s="55">
        <f>ALL!I$12/ALL!$D$12</f>
        <v>19000</v>
      </c>
    </row>
    <row r="285" spans="1:11" ht="12.75">
      <c r="A285" s="26"/>
      <c r="B285" s="14">
        <v>500</v>
      </c>
      <c r="C285" s="7" t="s">
        <v>9</v>
      </c>
      <c r="D285" s="8"/>
      <c r="E285" s="8"/>
      <c r="F285" s="8"/>
      <c r="G285" s="8"/>
      <c r="H285" s="13">
        <f>ALL!F$13/ALL!$D$13</f>
        <v>100000</v>
      </c>
      <c r="I285" s="13">
        <f>ALL!G$13/ALL!$D$13</f>
        <v>10000</v>
      </c>
      <c r="J285" s="13">
        <f>ALL!H$13/ALL!$D$13</f>
        <v>60000</v>
      </c>
      <c r="K285" s="53">
        <f>ALL!I$13/ALL!$D$13</f>
        <v>20000</v>
      </c>
    </row>
    <row r="286" spans="1:11" ht="12.75">
      <c r="A286" s="26"/>
      <c r="B286" s="6"/>
      <c r="C286" s="10" t="s">
        <v>10</v>
      </c>
      <c r="D286" s="11"/>
      <c r="E286" s="11"/>
      <c r="F286" s="11"/>
      <c r="G286" s="11"/>
      <c r="H286" s="54">
        <f>ALL!F$14/ALL!$D$14</f>
        <v>125000</v>
      </c>
      <c r="I286" s="54">
        <f>ALL!G$14/ALL!$D$14</f>
        <v>12500</v>
      </c>
      <c r="J286" s="54">
        <f>ALL!H$14/ALL!$D$14</f>
        <v>93750</v>
      </c>
      <c r="K286" s="55">
        <f>ALL!I$14/ALL!$D$14</f>
        <v>25000</v>
      </c>
    </row>
    <row r="287" spans="1:11" ht="12.75">
      <c r="A287" s="26"/>
      <c r="B287" s="14">
        <v>1000</v>
      </c>
      <c r="C287" s="7" t="s">
        <v>9</v>
      </c>
      <c r="D287" s="8"/>
      <c r="E287" s="8"/>
      <c r="F287" s="8"/>
      <c r="G287" s="8"/>
      <c r="H287" s="13">
        <f>ALL!F$15/ALL!$D$15</f>
        <v>125000</v>
      </c>
      <c r="I287" s="13">
        <f>ALL!G$15/ALL!$D$15</f>
        <v>12500</v>
      </c>
      <c r="J287" s="13">
        <f>ALL!H$15/ALL!$D$15</f>
        <v>75000</v>
      </c>
      <c r="K287" s="53">
        <f>ALL!I$15/ALL!$D$15</f>
        <v>25000</v>
      </c>
    </row>
    <row r="288" spans="1:11" ht="12.75">
      <c r="A288" s="28"/>
      <c r="B288" s="15"/>
      <c r="C288" s="10" t="s">
        <v>10</v>
      </c>
      <c r="D288" s="11"/>
      <c r="E288" s="11"/>
      <c r="F288" s="11"/>
      <c r="G288" s="11"/>
      <c r="H288" s="54">
        <f>ALL!F$16/ALL!$D$16</f>
        <v>150000</v>
      </c>
      <c r="I288" s="54">
        <f>ALL!G$16/ALL!$D$16</f>
        <v>15000</v>
      </c>
      <c r="J288" s="54">
        <f>ALL!H$16/ALL!$D$16</f>
        <v>112500</v>
      </c>
      <c r="K288" s="55">
        <f>ALL!I$16/ALL!$D$16</f>
        <v>30000</v>
      </c>
    </row>
    <row r="289" spans="1:11" ht="13.5" thickBot="1">
      <c r="A289" s="29" t="s">
        <v>16</v>
      </c>
      <c r="B289" s="30"/>
      <c r="C289" s="30"/>
      <c r="D289" s="31">
        <f>SUM(D281:D288)</f>
        <v>0</v>
      </c>
      <c r="E289" s="31"/>
      <c r="F289" s="31"/>
      <c r="G289" s="31"/>
      <c r="H289" s="56">
        <f>ALL!F$17/ALL!$D$17</f>
        <v>107142.85714285714</v>
      </c>
      <c r="I289" s="56">
        <f>ALL!G$17/ALL!$D$17</f>
        <v>10714.285714285714</v>
      </c>
      <c r="J289" s="56">
        <f>ALL!H$17/ALL!$D$17</f>
        <v>76581.32530120482</v>
      </c>
      <c r="K289" s="57">
        <f>ALL!I$17/ALL!$D$17</f>
        <v>21428.571428571428</v>
      </c>
    </row>
    <row r="290" ht="13.5" thickBot="1"/>
    <row r="291" spans="1:11" ht="12.75">
      <c r="A291" s="34" t="s">
        <v>92</v>
      </c>
      <c r="B291" s="16"/>
      <c r="C291" s="16" t="s">
        <v>7</v>
      </c>
      <c r="D291" s="17"/>
      <c r="E291" s="17"/>
      <c r="F291" s="17"/>
      <c r="G291" s="17"/>
      <c r="H291" s="18"/>
      <c r="I291" s="18"/>
      <c r="J291" s="18"/>
      <c r="K291" s="19"/>
    </row>
    <row r="292" spans="1:11" ht="12.75">
      <c r="A292" s="20" t="s">
        <v>4</v>
      </c>
      <c r="B292" s="21" t="s">
        <v>6</v>
      </c>
      <c r="C292" s="21" t="s">
        <v>8</v>
      </c>
      <c r="D292" s="22" t="s">
        <v>18</v>
      </c>
      <c r="E292" s="22" t="s">
        <v>19</v>
      </c>
      <c r="F292" s="22" t="s">
        <v>7</v>
      </c>
      <c r="G292" s="22" t="s">
        <v>20</v>
      </c>
      <c r="H292" s="21" t="s">
        <v>18</v>
      </c>
      <c r="I292" s="21" t="s">
        <v>19</v>
      </c>
      <c r="J292" s="21" t="s">
        <v>7</v>
      </c>
      <c r="K292" s="23" t="s">
        <v>20</v>
      </c>
    </row>
    <row r="293" spans="1:11" ht="12.75">
      <c r="A293" s="24" t="s">
        <v>5</v>
      </c>
      <c r="B293" s="13">
        <v>100</v>
      </c>
      <c r="C293" s="7" t="s">
        <v>9</v>
      </c>
      <c r="D293" s="8"/>
      <c r="E293" s="8"/>
      <c r="F293" s="8"/>
      <c r="G293" s="8"/>
      <c r="H293" s="44">
        <v>0.04</v>
      </c>
      <c r="I293" s="44">
        <f>H293*2</f>
        <v>0.08</v>
      </c>
      <c r="J293" s="44">
        <v>0</v>
      </c>
      <c r="K293" s="45">
        <v>0</v>
      </c>
    </row>
    <row r="294" spans="1:11" ht="12.75">
      <c r="A294" s="26"/>
      <c r="B294" s="6"/>
      <c r="C294" s="10" t="s">
        <v>10</v>
      </c>
      <c r="D294" s="11"/>
      <c r="E294" s="11"/>
      <c r="F294" s="11"/>
      <c r="G294" s="11"/>
      <c r="H294" s="46">
        <f>H293</f>
        <v>0.04</v>
      </c>
      <c r="I294" s="46">
        <f>I293</f>
        <v>0.08</v>
      </c>
      <c r="J294" s="46">
        <f>J293*1.5</f>
        <v>0</v>
      </c>
      <c r="K294" s="47">
        <f>K293</f>
        <v>0</v>
      </c>
    </row>
    <row r="295" spans="1:11" ht="12.75">
      <c r="A295" s="26"/>
      <c r="B295" s="14">
        <v>250</v>
      </c>
      <c r="C295" s="7" t="s">
        <v>9</v>
      </c>
      <c r="D295" s="8"/>
      <c r="E295" s="8"/>
      <c r="F295" s="8"/>
      <c r="G295" s="8"/>
      <c r="H295" s="44">
        <v>0.04</v>
      </c>
      <c r="I295" s="44">
        <f>H295*2</f>
        <v>0.08</v>
      </c>
      <c r="J295" s="44">
        <v>0</v>
      </c>
      <c r="K295" s="45">
        <v>0</v>
      </c>
    </row>
    <row r="296" spans="1:11" ht="12.75">
      <c r="A296" s="26"/>
      <c r="B296" s="6"/>
      <c r="C296" s="10" t="s">
        <v>10</v>
      </c>
      <c r="D296" s="11"/>
      <c r="E296" s="11"/>
      <c r="F296" s="11"/>
      <c r="G296" s="11"/>
      <c r="H296" s="46">
        <f>H295</f>
        <v>0.04</v>
      </c>
      <c r="I296" s="46">
        <f>I295</f>
        <v>0.08</v>
      </c>
      <c r="J296" s="46">
        <f>J295*1.5</f>
        <v>0</v>
      </c>
      <c r="K296" s="47">
        <f>K295</f>
        <v>0</v>
      </c>
    </row>
    <row r="297" spans="1:11" ht="12.75">
      <c r="A297" s="26"/>
      <c r="B297" s="14">
        <v>500</v>
      </c>
      <c r="C297" s="7" t="s">
        <v>9</v>
      </c>
      <c r="D297" s="8"/>
      <c r="E297" s="8"/>
      <c r="F297" s="8"/>
      <c r="G297" s="8"/>
      <c r="H297" s="44">
        <v>0.03</v>
      </c>
      <c r="I297" s="44">
        <f>H297*2</f>
        <v>0.06</v>
      </c>
      <c r="J297" s="44">
        <v>0</v>
      </c>
      <c r="K297" s="45">
        <v>0</v>
      </c>
    </row>
    <row r="298" spans="1:11" ht="12.75">
      <c r="A298" s="26"/>
      <c r="B298" s="6"/>
      <c r="C298" s="10" t="s">
        <v>10</v>
      </c>
      <c r="D298" s="11"/>
      <c r="E298" s="11"/>
      <c r="F298" s="11"/>
      <c r="G298" s="11"/>
      <c r="H298" s="46">
        <f>H297</f>
        <v>0.03</v>
      </c>
      <c r="I298" s="46">
        <f>I297</f>
        <v>0.06</v>
      </c>
      <c r="J298" s="46">
        <f>J297*1.5</f>
        <v>0</v>
      </c>
      <c r="K298" s="47">
        <f>K297</f>
        <v>0</v>
      </c>
    </row>
    <row r="299" spans="1:11" ht="12.75">
      <c r="A299" s="26"/>
      <c r="B299" s="14">
        <v>1000</v>
      </c>
      <c r="C299" s="7" t="s">
        <v>9</v>
      </c>
      <c r="D299" s="8"/>
      <c r="E299" s="8"/>
      <c r="F299" s="8"/>
      <c r="G299" s="8"/>
      <c r="H299" s="44">
        <v>0.05</v>
      </c>
      <c r="I299" s="44">
        <f>H299*2</f>
        <v>0.1</v>
      </c>
      <c r="J299" s="44">
        <v>0</v>
      </c>
      <c r="K299" s="45">
        <v>0</v>
      </c>
    </row>
    <row r="300" spans="1:11" ht="12.75">
      <c r="A300" s="28"/>
      <c r="B300" s="15"/>
      <c r="C300" s="10" t="s">
        <v>10</v>
      </c>
      <c r="D300" s="11"/>
      <c r="E300" s="11"/>
      <c r="F300" s="11"/>
      <c r="G300" s="11"/>
      <c r="H300" s="46">
        <f>H299</f>
        <v>0.05</v>
      </c>
      <c r="I300" s="46">
        <f>I299</f>
        <v>0.1</v>
      </c>
      <c r="J300" s="46">
        <f>J299*1.5</f>
        <v>0</v>
      </c>
      <c r="K300" s="47">
        <f>K299</f>
        <v>0</v>
      </c>
    </row>
    <row r="301" spans="1:11" ht="13.5" thickBot="1">
      <c r="A301" s="29" t="s">
        <v>16</v>
      </c>
      <c r="B301" s="30"/>
      <c r="C301" s="30"/>
      <c r="D301" s="31">
        <f>SUM(D293:D300)</f>
        <v>0</v>
      </c>
      <c r="E301" s="31"/>
      <c r="F301" s="31"/>
      <c r="G301" s="31"/>
      <c r="H301" s="48">
        <f>IF(H253*H241=0,"",H265/(H253*H241))</f>
      </c>
      <c r="I301" s="48">
        <f>IF(I253*I241=0,"",I265/(I253*I241))</f>
      </c>
      <c r="J301" s="48">
        <f>IF(J253*J241=0,"",J265/(J253*J241))</f>
      </c>
      <c r="K301" s="49">
        <f>IF(K253*K241=0,"",K265/(K253*K241))</f>
      </c>
    </row>
    <row r="302" ht="13.5" thickBot="1"/>
    <row r="303" spans="1:11" ht="12.75">
      <c r="A303" s="34" t="s">
        <v>95</v>
      </c>
      <c r="B303" s="16"/>
      <c r="C303" s="16" t="s">
        <v>7</v>
      </c>
      <c r="D303" s="17"/>
      <c r="E303" s="17"/>
      <c r="F303" s="17"/>
      <c r="G303" s="17"/>
      <c r="H303" s="18"/>
      <c r="I303" s="18"/>
      <c r="J303" s="18"/>
      <c r="K303" s="19"/>
    </row>
    <row r="304" spans="1:11" ht="12.75">
      <c r="A304" s="20" t="s">
        <v>4</v>
      </c>
      <c r="B304" s="21" t="s">
        <v>6</v>
      </c>
      <c r="C304" s="21" t="s">
        <v>8</v>
      </c>
      <c r="D304" s="22" t="s">
        <v>18</v>
      </c>
      <c r="E304" s="22" t="s">
        <v>19</v>
      </c>
      <c r="F304" s="22" t="s">
        <v>7</v>
      </c>
      <c r="G304" s="22" t="s">
        <v>20</v>
      </c>
      <c r="H304" s="21" t="s">
        <v>18</v>
      </c>
      <c r="I304" s="21" t="s">
        <v>19</v>
      </c>
      <c r="J304" s="21" t="s">
        <v>7</v>
      </c>
      <c r="K304" s="23" t="s">
        <v>20</v>
      </c>
    </row>
    <row r="305" spans="1:11" ht="12.75">
      <c r="A305" s="24" t="s">
        <v>5</v>
      </c>
      <c r="B305" s="13">
        <v>100</v>
      </c>
      <c r="C305" s="7" t="s">
        <v>9</v>
      </c>
      <c r="D305" s="8"/>
      <c r="E305" s="8"/>
      <c r="F305" s="8"/>
      <c r="G305" s="8"/>
      <c r="H305" s="44">
        <v>0.05</v>
      </c>
      <c r="I305" s="44">
        <f>H305*2</f>
        <v>0.1</v>
      </c>
      <c r="J305" s="44">
        <v>0</v>
      </c>
      <c r="K305" s="45">
        <v>0</v>
      </c>
    </row>
    <row r="306" spans="1:11" ht="12.75">
      <c r="A306" s="26"/>
      <c r="B306" s="6"/>
      <c r="C306" s="10" t="s">
        <v>10</v>
      </c>
      <c r="D306" s="11"/>
      <c r="E306" s="11"/>
      <c r="F306" s="11"/>
      <c r="G306" s="11"/>
      <c r="H306" s="46">
        <f>H305</f>
        <v>0.05</v>
      </c>
      <c r="I306" s="46">
        <f>I305</f>
        <v>0.1</v>
      </c>
      <c r="J306" s="46">
        <f>J305*1.5</f>
        <v>0</v>
      </c>
      <c r="K306" s="47">
        <f>K305</f>
        <v>0</v>
      </c>
    </row>
    <row r="307" spans="1:11" ht="12.75">
      <c r="A307" s="26"/>
      <c r="B307" s="14">
        <v>250</v>
      </c>
      <c r="C307" s="7" t="s">
        <v>9</v>
      </c>
      <c r="D307" s="8"/>
      <c r="E307" s="8"/>
      <c r="F307" s="8"/>
      <c r="G307" s="8"/>
      <c r="H307" s="44">
        <v>0.05</v>
      </c>
      <c r="I307" s="44">
        <f>H307*2</f>
        <v>0.1</v>
      </c>
      <c r="J307" s="44">
        <v>0</v>
      </c>
      <c r="K307" s="45">
        <v>0</v>
      </c>
    </row>
    <row r="308" spans="1:11" ht="12.75">
      <c r="A308" s="26"/>
      <c r="B308" s="6"/>
      <c r="C308" s="10" t="s">
        <v>10</v>
      </c>
      <c r="D308" s="11"/>
      <c r="E308" s="11"/>
      <c r="F308" s="11"/>
      <c r="G308" s="11"/>
      <c r="H308" s="46">
        <f>H307</f>
        <v>0.05</v>
      </c>
      <c r="I308" s="46">
        <f>I307</f>
        <v>0.1</v>
      </c>
      <c r="J308" s="46">
        <f>J307*1.5</f>
        <v>0</v>
      </c>
      <c r="K308" s="47">
        <f>K307</f>
        <v>0</v>
      </c>
    </row>
    <row r="309" spans="1:11" ht="12.75">
      <c r="A309" s="26"/>
      <c r="B309" s="14">
        <v>500</v>
      </c>
      <c r="C309" s="7" t="s">
        <v>9</v>
      </c>
      <c r="D309" s="8"/>
      <c r="E309" s="8"/>
      <c r="F309" s="8"/>
      <c r="G309" s="8"/>
      <c r="H309" s="44">
        <v>0.04</v>
      </c>
      <c r="I309" s="44">
        <f>H309*2</f>
        <v>0.08</v>
      </c>
      <c r="J309" s="44">
        <v>0</v>
      </c>
      <c r="K309" s="45">
        <v>0</v>
      </c>
    </row>
    <row r="310" spans="1:11" ht="12.75">
      <c r="A310" s="26"/>
      <c r="B310" s="6"/>
      <c r="C310" s="10" t="s">
        <v>10</v>
      </c>
      <c r="D310" s="11"/>
      <c r="E310" s="11"/>
      <c r="F310" s="11"/>
      <c r="G310" s="11"/>
      <c r="H310" s="46">
        <f>H309</f>
        <v>0.04</v>
      </c>
      <c r="I310" s="46">
        <f>I309</f>
        <v>0.08</v>
      </c>
      <c r="J310" s="46">
        <f>J309*1.5</f>
        <v>0</v>
      </c>
      <c r="K310" s="47">
        <f>K309</f>
        <v>0</v>
      </c>
    </row>
    <row r="311" spans="1:11" ht="12.75">
      <c r="A311" s="26"/>
      <c r="B311" s="14">
        <v>1000</v>
      </c>
      <c r="C311" s="7" t="s">
        <v>9</v>
      </c>
      <c r="D311" s="8"/>
      <c r="E311" s="8"/>
      <c r="F311" s="8"/>
      <c r="G311" s="8"/>
      <c r="H311" s="44">
        <v>0.06</v>
      </c>
      <c r="I311" s="44">
        <f>H311*2</f>
        <v>0.12</v>
      </c>
      <c r="J311" s="44">
        <v>0</v>
      </c>
      <c r="K311" s="45">
        <v>0</v>
      </c>
    </row>
    <row r="312" spans="1:11" ht="12.75">
      <c r="A312" s="28"/>
      <c r="B312" s="15"/>
      <c r="C312" s="10" t="s">
        <v>10</v>
      </c>
      <c r="D312" s="11"/>
      <c r="E312" s="11"/>
      <c r="F312" s="11"/>
      <c r="G312" s="11"/>
      <c r="H312" s="46">
        <f>H311</f>
        <v>0.06</v>
      </c>
      <c r="I312" s="46">
        <f>I311</f>
        <v>0.12</v>
      </c>
      <c r="J312" s="46">
        <f>J311*1.5</f>
        <v>0</v>
      </c>
      <c r="K312" s="47">
        <f>K311</f>
        <v>0</v>
      </c>
    </row>
    <row r="313" spans="1:11" ht="13.5" thickBot="1">
      <c r="A313" s="29" t="s">
        <v>16</v>
      </c>
      <c r="B313" s="30"/>
      <c r="C313" s="30"/>
      <c r="D313" s="31">
        <f>SUM(D305:D312)</f>
        <v>0</v>
      </c>
      <c r="E313" s="31"/>
      <c r="F313" s="31"/>
      <c r="G313" s="31"/>
      <c r="H313" s="48">
        <f>IF(H265*H253=0,"",H277/(H265*H253))</f>
      </c>
      <c r="I313" s="48">
        <f>IF(I265*I253=0,"",I277/(I265*I253))</f>
      </c>
      <c r="J313" s="48">
        <f>IF(J265*J253=0,"",J277/(J265*J253))</f>
      </c>
      <c r="K313" s="49">
        <f>IF(K265*K253=0,"",K277/(K265*K253))</f>
      </c>
    </row>
    <row r="314" ht="12.75">
      <c r="A314" s="5" t="s">
        <v>96</v>
      </c>
    </row>
    <row r="315" ht="13.5" thickBot="1"/>
    <row r="316" spans="1:11" ht="12.75">
      <c r="A316" s="34" t="s">
        <v>97</v>
      </c>
      <c r="B316" s="16"/>
      <c r="C316" s="16" t="s">
        <v>7</v>
      </c>
      <c r="D316" s="60"/>
      <c r="E316" s="17"/>
      <c r="F316" s="17"/>
      <c r="G316" s="17"/>
      <c r="H316" s="18" t="s">
        <v>115</v>
      </c>
      <c r="I316" s="18"/>
      <c r="J316" s="18"/>
      <c r="K316" s="19"/>
    </row>
    <row r="317" spans="1:11" ht="12.75">
      <c r="A317" s="20" t="s">
        <v>4</v>
      </c>
      <c r="B317" s="21" t="s">
        <v>6</v>
      </c>
      <c r="C317" s="21" t="s">
        <v>8</v>
      </c>
      <c r="D317" s="22" t="s">
        <v>18</v>
      </c>
      <c r="E317" s="22" t="s">
        <v>19</v>
      </c>
      <c r="F317" s="22" t="s">
        <v>7</v>
      </c>
      <c r="G317" s="22" t="s">
        <v>20</v>
      </c>
      <c r="H317" s="21" t="s">
        <v>18</v>
      </c>
      <c r="I317" s="21" t="s">
        <v>19</v>
      </c>
      <c r="J317" s="21" t="s">
        <v>7</v>
      </c>
      <c r="K317" s="23" t="s">
        <v>20</v>
      </c>
    </row>
    <row r="318" spans="1:11" ht="12.75">
      <c r="A318" s="24" t="s">
        <v>5</v>
      </c>
      <c r="B318" s="13">
        <v>100</v>
      </c>
      <c r="C318" s="7" t="s">
        <v>9</v>
      </c>
      <c r="D318" s="8"/>
      <c r="E318" s="8"/>
      <c r="F318" s="8"/>
      <c r="G318" s="8"/>
      <c r="H318" s="13">
        <f aca="true" t="shared" si="16" ref="H318:K323">Pursue_Repair_Factor*((Demand_Surge_Factor-1)*(H257+H269+H244*$B244)-H244*$B244)+H257+H269</f>
        <v>42170</v>
      </c>
      <c r="I318" s="13">
        <f t="shared" si="16"/>
        <v>3965.0000000000005</v>
      </c>
      <c r="J318" s="13">
        <f t="shared" si="16"/>
        <v>0</v>
      </c>
      <c r="K318" s="53">
        <f t="shared" si="16"/>
        <v>0</v>
      </c>
    </row>
    <row r="319" spans="1:11" ht="12.75">
      <c r="A319" s="26"/>
      <c r="B319" s="6"/>
      <c r="C319" s="10" t="s">
        <v>10</v>
      </c>
      <c r="D319" s="11"/>
      <c r="E319" s="11"/>
      <c r="F319" s="11"/>
      <c r="G319" s="11"/>
      <c r="H319" s="54">
        <f t="shared" si="16"/>
        <v>38520.00000000001</v>
      </c>
      <c r="I319" s="54">
        <f t="shared" si="16"/>
        <v>3852</v>
      </c>
      <c r="J319" s="54">
        <f t="shared" si="16"/>
        <v>0</v>
      </c>
      <c r="K319" s="55">
        <f t="shared" si="16"/>
        <v>0</v>
      </c>
    </row>
    <row r="320" spans="1:11" ht="12.75">
      <c r="A320" s="26"/>
      <c r="B320" s="14">
        <v>250</v>
      </c>
      <c r="C320" s="7" t="s">
        <v>9</v>
      </c>
      <c r="D320" s="8"/>
      <c r="E320" s="8"/>
      <c r="F320" s="8"/>
      <c r="G320" s="8"/>
      <c r="H320" s="13">
        <f t="shared" si="16"/>
        <v>52680</v>
      </c>
      <c r="I320" s="13">
        <f t="shared" si="16"/>
        <v>4512.000000000001</v>
      </c>
      <c r="J320" s="13">
        <f t="shared" si="16"/>
        <v>0</v>
      </c>
      <c r="K320" s="53">
        <f t="shared" si="16"/>
        <v>0</v>
      </c>
    </row>
    <row r="321" spans="1:11" ht="12.75">
      <c r="A321" s="26"/>
      <c r="B321" s="6"/>
      <c r="C321" s="10" t="s">
        <v>10</v>
      </c>
      <c r="D321" s="11"/>
      <c r="E321" s="11"/>
      <c r="F321" s="11"/>
      <c r="G321" s="11"/>
      <c r="H321" s="54">
        <f t="shared" si="16"/>
        <v>101650</v>
      </c>
      <c r="I321" s="54">
        <f t="shared" si="16"/>
        <v>10165</v>
      </c>
      <c r="J321" s="54">
        <f t="shared" si="16"/>
        <v>0</v>
      </c>
      <c r="K321" s="55">
        <f t="shared" si="16"/>
        <v>0</v>
      </c>
    </row>
    <row r="322" spans="1:11" ht="12.75">
      <c r="A322" s="26"/>
      <c r="B322" s="14">
        <v>500</v>
      </c>
      <c r="C322" s="7" t="s">
        <v>9</v>
      </c>
      <c r="D322" s="8"/>
      <c r="E322" s="8"/>
      <c r="F322" s="8"/>
      <c r="G322" s="8"/>
      <c r="H322" s="13">
        <f t="shared" si="16"/>
        <v>15860.000000000004</v>
      </c>
      <c r="I322" s="13">
        <f t="shared" si="16"/>
        <v>1082.0000000000002</v>
      </c>
      <c r="J322" s="13">
        <f t="shared" si="16"/>
        <v>0</v>
      </c>
      <c r="K322" s="53">
        <f t="shared" si="16"/>
        <v>0</v>
      </c>
    </row>
    <row r="323" spans="1:11" ht="12.75">
      <c r="A323" s="26"/>
      <c r="B323" s="6"/>
      <c r="C323" s="10" t="s">
        <v>10</v>
      </c>
      <c r="D323" s="11"/>
      <c r="E323" s="11"/>
      <c r="F323" s="11"/>
      <c r="G323" s="11"/>
      <c r="H323" s="54">
        <f t="shared" si="16"/>
        <v>149800.00000000003</v>
      </c>
      <c r="I323" s="54">
        <f t="shared" si="16"/>
        <v>14980</v>
      </c>
      <c r="J323" s="54">
        <f t="shared" si="16"/>
        <v>0</v>
      </c>
      <c r="K323" s="55">
        <f t="shared" si="16"/>
        <v>0</v>
      </c>
    </row>
    <row r="324" spans="1:11" ht="12.75">
      <c r="A324" s="26"/>
      <c r="B324" s="14">
        <v>1000</v>
      </c>
      <c r="C324" s="7" t="s">
        <v>9</v>
      </c>
      <c r="D324" s="8"/>
      <c r="E324" s="8"/>
      <c r="F324" s="8"/>
      <c r="G324" s="8"/>
      <c r="H324" s="13">
        <f aca="true" t="shared" si="17" ref="H324:K325">Pursue_Repair_Factor*((Demand_Surge_Factor-1)*(H263+H275+H250*$B250)-H250*$B250)+H263+H275</f>
        <v>7395</v>
      </c>
      <c r="I324" s="13">
        <f t="shared" si="17"/>
        <v>0</v>
      </c>
      <c r="J324" s="13">
        <f t="shared" si="17"/>
        <v>0</v>
      </c>
      <c r="K324" s="53">
        <f t="shared" si="17"/>
        <v>0</v>
      </c>
    </row>
    <row r="325" spans="1:11" ht="12.75">
      <c r="A325" s="28"/>
      <c r="B325" s="15"/>
      <c r="C325" s="10" t="s">
        <v>10</v>
      </c>
      <c r="D325" s="11"/>
      <c r="E325" s="11"/>
      <c r="F325" s="11"/>
      <c r="G325" s="11"/>
      <c r="H325" s="54">
        <f t="shared" si="17"/>
        <v>96300</v>
      </c>
      <c r="I325" s="54">
        <f t="shared" si="17"/>
        <v>9630</v>
      </c>
      <c r="J325" s="54">
        <f t="shared" si="17"/>
        <v>0</v>
      </c>
      <c r="K325" s="55">
        <f t="shared" si="17"/>
        <v>0</v>
      </c>
    </row>
    <row r="326" spans="1:11" ht="13.5" thickBot="1">
      <c r="A326" s="29" t="s">
        <v>16</v>
      </c>
      <c r="B326" s="30"/>
      <c r="C326" s="30"/>
      <c r="D326" s="31">
        <f>SUM(D318:D325)</f>
        <v>0</v>
      </c>
      <c r="E326" s="31"/>
      <c r="F326" s="31"/>
      <c r="G326" s="31"/>
      <c r="H326" s="56">
        <f>SUM(H318:H325)</f>
        <v>504375</v>
      </c>
      <c r="I326" s="56">
        <f>SUM(I318:I325)</f>
        <v>48186</v>
      </c>
      <c r="J326" s="56">
        <f>SUM(J318:J325)</f>
        <v>0</v>
      </c>
      <c r="K326" s="57">
        <f>SUM(K318:K325)</f>
        <v>0</v>
      </c>
    </row>
    <row r="327" ht="12.75">
      <c r="A327" s="5" t="s">
        <v>98</v>
      </c>
    </row>
    <row r="328" ht="13.5" thickBot="1">
      <c r="A328" s="5"/>
    </row>
    <row r="329" spans="1:11" ht="12.75">
      <c r="A329" s="34" t="s">
        <v>69</v>
      </c>
      <c r="B329" s="16"/>
      <c r="C329" s="16" t="s">
        <v>7</v>
      </c>
      <c r="D329" s="51" t="str">
        <f>A329&amp;" Frequency"</f>
        <v># Reported Frequency</v>
      </c>
      <c r="E329" s="17"/>
      <c r="F329" s="17"/>
      <c r="G329" s="17"/>
      <c r="H329" s="18" t="s">
        <v>67</v>
      </c>
      <c r="I329" s="18"/>
      <c r="J329" s="18"/>
      <c r="K329" s="19"/>
    </row>
    <row r="330" spans="1:11" ht="12.75">
      <c r="A330" s="20" t="s">
        <v>4</v>
      </c>
      <c r="B330" s="21" t="s">
        <v>6</v>
      </c>
      <c r="C330" s="21" t="s">
        <v>8</v>
      </c>
      <c r="D330" s="22" t="s">
        <v>18</v>
      </c>
      <c r="E330" s="22" t="s">
        <v>19</v>
      </c>
      <c r="F330" s="22" t="s">
        <v>7</v>
      </c>
      <c r="G330" s="22" t="s">
        <v>20</v>
      </c>
      <c r="H330" s="21" t="s">
        <v>18</v>
      </c>
      <c r="I330" s="21" t="s">
        <v>19</v>
      </c>
      <c r="J330" s="21" t="s">
        <v>7</v>
      </c>
      <c r="K330" s="23" t="s">
        <v>20</v>
      </c>
    </row>
    <row r="331" spans="1:11" ht="12.75">
      <c r="A331" s="24" t="s">
        <v>5</v>
      </c>
      <c r="B331" s="13">
        <v>100</v>
      </c>
      <c r="C331" s="7" t="s">
        <v>9</v>
      </c>
      <c r="D331" s="44">
        <f>IF(ALL!$D9=0,"",H331/ALL!$D9)</f>
        <v>0.288</v>
      </c>
      <c r="E331" s="44">
        <f>IF(ALL!$D9=0,"",I331/ALL!$D9)</f>
        <v>0.136</v>
      </c>
      <c r="F331" s="44">
        <f>IF(ALL!$D9=0,"",J331/ALL!$D9)</f>
        <v>0</v>
      </c>
      <c r="G331" s="44">
        <f>IF(ALL!$D9=0,"",K331/ALL!$D9)</f>
        <v>0</v>
      </c>
      <c r="H331" s="8">
        <f aca="true" t="shared" si="18" ref="H331:K338">H10+H22+H82+H119+H244</f>
        <v>36</v>
      </c>
      <c r="I331" s="8">
        <f t="shared" si="18"/>
        <v>17</v>
      </c>
      <c r="J331" s="8">
        <f t="shared" si="18"/>
        <v>0</v>
      </c>
      <c r="K331" s="40">
        <f t="shared" si="18"/>
        <v>0</v>
      </c>
    </row>
    <row r="332" spans="1:11" ht="12.75">
      <c r="A332" s="26"/>
      <c r="B332" s="6"/>
      <c r="C332" s="10" t="s">
        <v>10</v>
      </c>
      <c r="D332" s="46">
        <f>IF(ALL!$D10=0,"",H332/ALL!$D10)</f>
        <v>0.28</v>
      </c>
      <c r="E332" s="46">
        <f>IF(ALL!$D10=0,"",I332/ALL!$D10)</f>
        <v>0.15</v>
      </c>
      <c r="F332" s="46">
        <f>IF(ALL!$D10=0,"",J332/ALL!$D10)</f>
        <v>0</v>
      </c>
      <c r="G332" s="46">
        <f>IF(ALL!$D10=0,"",K332/ALL!$D10)</f>
        <v>0</v>
      </c>
      <c r="H332" s="11">
        <f t="shared" si="18"/>
        <v>28</v>
      </c>
      <c r="I332" s="11">
        <f t="shared" si="18"/>
        <v>15</v>
      </c>
      <c r="J332" s="11">
        <f t="shared" si="18"/>
        <v>0</v>
      </c>
      <c r="K332" s="41">
        <f t="shared" si="18"/>
        <v>0</v>
      </c>
    </row>
    <row r="333" spans="1:11" ht="12.75">
      <c r="A333" s="26"/>
      <c r="B333" s="14">
        <v>250</v>
      </c>
      <c r="C333" s="7" t="s">
        <v>9</v>
      </c>
      <c r="D333" s="44">
        <f>IF(ALL!$D11=0,"",H333/ALL!$D11)</f>
        <v>0.2866666666666667</v>
      </c>
      <c r="E333" s="44">
        <f>IF(ALL!$D11=0,"",I333/ALL!$D11)</f>
        <v>0.14666666666666667</v>
      </c>
      <c r="F333" s="44">
        <f>IF(ALL!$D11=0,"",J333/ALL!$D11)</f>
        <v>0</v>
      </c>
      <c r="G333" s="44">
        <f>IF(ALL!$D11=0,"",K333/ALL!$D11)</f>
        <v>0</v>
      </c>
      <c r="H333" s="8">
        <f t="shared" si="18"/>
        <v>43</v>
      </c>
      <c r="I333" s="8">
        <f t="shared" si="18"/>
        <v>22</v>
      </c>
      <c r="J333" s="8">
        <f t="shared" si="18"/>
        <v>0</v>
      </c>
      <c r="K333" s="40">
        <f t="shared" si="18"/>
        <v>0</v>
      </c>
    </row>
    <row r="334" spans="1:11" ht="12.75">
      <c r="A334" s="26"/>
      <c r="B334" s="6"/>
      <c r="C334" s="10" t="s">
        <v>10</v>
      </c>
      <c r="D334" s="46">
        <f>IF(ALL!$D12=0,"",H334/ALL!$D12)</f>
        <v>0.284</v>
      </c>
      <c r="E334" s="46">
        <f>IF(ALL!$D12=0,"",I334/ALL!$D12)</f>
        <v>0.144</v>
      </c>
      <c r="F334" s="46">
        <f>IF(ALL!$D12=0,"",J334/ALL!$D12)</f>
        <v>0</v>
      </c>
      <c r="G334" s="46">
        <f>IF(ALL!$D12=0,"",K334/ALL!$D12)</f>
        <v>0</v>
      </c>
      <c r="H334" s="11">
        <f t="shared" si="18"/>
        <v>71</v>
      </c>
      <c r="I334" s="11">
        <f t="shared" si="18"/>
        <v>36</v>
      </c>
      <c r="J334" s="11">
        <f t="shared" si="18"/>
        <v>0</v>
      </c>
      <c r="K334" s="41">
        <f t="shared" si="18"/>
        <v>0</v>
      </c>
    </row>
    <row r="335" spans="1:11" ht="12.75">
      <c r="A335" s="26"/>
      <c r="B335" s="14">
        <v>500</v>
      </c>
      <c r="C335" s="7" t="s">
        <v>9</v>
      </c>
      <c r="D335" s="44">
        <f>IF(ALL!$D13=0,"",H335/ALL!$D13)</f>
        <v>0.3</v>
      </c>
      <c r="E335" s="44">
        <f>IF(ALL!$D13=0,"",I335/ALL!$D13)</f>
        <v>0.16</v>
      </c>
      <c r="F335" s="44">
        <f>IF(ALL!$D13=0,"",J335/ALL!$D13)</f>
        <v>0</v>
      </c>
      <c r="G335" s="44">
        <f>IF(ALL!$D13=0,"",K335/ALL!$D13)</f>
        <v>0</v>
      </c>
      <c r="H335" s="8">
        <f t="shared" si="18"/>
        <v>15</v>
      </c>
      <c r="I335" s="8">
        <f t="shared" si="18"/>
        <v>8</v>
      </c>
      <c r="J335" s="8">
        <f t="shared" si="18"/>
        <v>0</v>
      </c>
      <c r="K335" s="40">
        <f t="shared" si="18"/>
        <v>0</v>
      </c>
    </row>
    <row r="336" spans="1:11" ht="12.75">
      <c r="A336" s="26"/>
      <c r="B336" s="6"/>
      <c r="C336" s="10" t="s">
        <v>10</v>
      </c>
      <c r="D336" s="46">
        <f>IF(ALL!$D14=0,"",H336/ALL!$D14)</f>
        <v>0.28285714285714286</v>
      </c>
      <c r="E336" s="46">
        <f>IF(ALL!$D14=0,"",I336/ALL!$D14)</f>
        <v>0.14285714285714285</v>
      </c>
      <c r="F336" s="46">
        <f>IF(ALL!$D14=0,"",J336/ALL!$D14)</f>
        <v>0</v>
      </c>
      <c r="G336" s="46">
        <f>IF(ALL!$D14=0,"",K336/ALL!$D14)</f>
        <v>0</v>
      </c>
      <c r="H336" s="11">
        <f t="shared" si="18"/>
        <v>99</v>
      </c>
      <c r="I336" s="11">
        <f t="shared" si="18"/>
        <v>50</v>
      </c>
      <c r="J336" s="11">
        <f t="shared" si="18"/>
        <v>0</v>
      </c>
      <c r="K336" s="41">
        <f t="shared" si="18"/>
        <v>0</v>
      </c>
    </row>
    <row r="337" spans="1:11" ht="12.75">
      <c r="A337" s="26"/>
      <c r="B337" s="14">
        <v>1000</v>
      </c>
      <c r="C337" s="7" t="s">
        <v>9</v>
      </c>
      <c r="D337" s="44">
        <f>IF(ALL!$D15=0,"",H337/ALL!$D15)</f>
        <v>0.25</v>
      </c>
      <c r="E337" s="44">
        <f>IF(ALL!$D15=0,"",I337/ALL!$D15)</f>
        <v>0.08333333333333333</v>
      </c>
      <c r="F337" s="44">
        <f>IF(ALL!$D15=0,"",J337/ALL!$D15)</f>
        <v>0</v>
      </c>
      <c r="G337" s="44">
        <f>IF(ALL!$D15=0,"",K337/ALL!$D15)</f>
        <v>0</v>
      </c>
      <c r="H337" s="8">
        <f t="shared" si="18"/>
        <v>3</v>
      </c>
      <c r="I337" s="8">
        <f t="shared" si="18"/>
        <v>1</v>
      </c>
      <c r="J337" s="8">
        <f t="shared" si="18"/>
        <v>0</v>
      </c>
      <c r="K337" s="40">
        <f t="shared" si="18"/>
        <v>0</v>
      </c>
    </row>
    <row r="338" spans="1:11" ht="12.75">
      <c r="A338" s="28"/>
      <c r="B338" s="15"/>
      <c r="C338" s="10" t="s">
        <v>10</v>
      </c>
      <c r="D338" s="46">
        <f>IF(ALL!$D16=0,"",H338/ALL!$D16)</f>
        <v>0.288</v>
      </c>
      <c r="E338" s="46">
        <f>IF(ALL!$D16=0,"",I338/ALL!$D16)</f>
        <v>0.136</v>
      </c>
      <c r="F338" s="46">
        <f>IF(ALL!$D16=0,"",J338/ALL!$D16)</f>
        <v>0</v>
      </c>
      <c r="G338" s="46">
        <f>IF(ALL!$D16=0,"",K338/ALL!$D16)</f>
        <v>0</v>
      </c>
      <c r="H338" s="11">
        <f t="shared" si="18"/>
        <v>36</v>
      </c>
      <c r="I338" s="11">
        <f t="shared" si="18"/>
        <v>17</v>
      </c>
      <c r="J338" s="11">
        <f t="shared" si="18"/>
        <v>0</v>
      </c>
      <c r="K338" s="41">
        <f t="shared" si="18"/>
        <v>0</v>
      </c>
    </row>
    <row r="339" spans="1:11" ht="13.5" thickBot="1">
      <c r="A339" s="29" t="s">
        <v>16</v>
      </c>
      <c r="B339" s="30"/>
      <c r="C339" s="30"/>
      <c r="D339" s="48">
        <f>IF(ALL!$D17=0,"",H339/ALL!$D17)</f>
        <v>0.2848537005163511</v>
      </c>
      <c r="E339" s="48">
        <f>IF(ALL!$D17=0,"",I339/ALL!$D17)</f>
        <v>0.14285714285714285</v>
      </c>
      <c r="F339" s="48">
        <f>IF(ALL!$D17=0,"",J339/ALL!$D17)</f>
        <v>0</v>
      </c>
      <c r="G339" s="48">
        <f>IF(ALL!$D17=0,"",K339/ALL!$D17)</f>
        <v>0</v>
      </c>
      <c r="H339" s="31">
        <f>SUM(H331:H338)</f>
        <v>331</v>
      </c>
      <c r="I339" s="31">
        <f>SUM(I331:I338)</f>
        <v>166</v>
      </c>
      <c r="J339" s="31">
        <f>SUM(J331:J338)</f>
        <v>0</v>
      </c>
      <c r="K339" s="42">
        <f>SUM(K331:K338)</f>
        <v>0</v>
      </c>
    </row>
    <row r="340" ht="13.5" thickBot="1"/>
    <row r="341" spans="1:11" ht="12.75">
      <c r="A341" s="34" t="s">
        <v>72</v>
      </c>
      <c r="B341" s="16"/>
      <c r="C341" s="16" t="s">
        <v>7</v>
      </c>
      <c r="D341" s="51" t="s">
        <v>79</v>
      </c>
      <c r="E341" s="17"/>
      <c r="F341" s="17"/>
      <c r="G341" s="17"/>
      <c r="H341" s="18" t="s">
        <v>67</v>
      </c>
      <c r="I341" s="18"/>
      <c r="J341" s="18"/>
      <c r="K341" s="19"/>
    </row>
    <row r="342" spans="1:11" ht="12.75">
      <c r="A342" s="20" t="s">
        <v>4</v>
      </c>
      <c r="B342" s="21" t="s">
        <v>6</v>
      </c>
      <c r="C342" s="21" t="s">
        <v>8</v>
      </c>
      <c r="D342" s="22" t="s">
        <v>18</v>
      </c>
      <c r="E342" s="22" t="s">
        <v>19</v>
      </c>
      <c r="F342" s="22" t="s">
        <v>7</v>
      </c>
      <c r="G342" s="22" t="s">
        <v>20</v>
      </c>
      <c r="H342" s="21" t="s">
        <v>18</v>
      </c>
      <c r="I342" s="21" t="s">
        <v>19</v>
      </c>
      <c r="J342" s="21" t="s">
        <v>7</v>
      </c>
      <c r="K342" s="23" t="s">
        <v>20</v>
      </c>
    </row>
    <row r="343" spans="1:11" ht="12.75">
      <c r="A343" s="24" t="s">
        <v>5</v>
      </c>
      <c r="B343" s="13">
        <v>100</v>
      </c>
      <c r="C343" s="7" t="s">
        <v>9</v>
      </c>
      <c r="D343" s="44">
        <f>VLOOKUP(1+as_of_date-Loss_Date,Rpt_Patterns!pattern_table,2)</f>
        <v>0.6381950494797869</v>
      </c>
      <c r="E343" s="44">
        <f>VLOOKUP(1+as_of_date-Loss_Date,Rpt_Patterns!pattern_table,2)</f>
        <v>0.6381950494797869</v>
      </c>
      <c r="F343" s="44">
        <f>VLOOKUP(1+as_of_date-Loss_Date,Rpt_Patterns!pattern_table,2)</f>
        <v>0.6381950494797869</v>
      </c>
      <c r="G343" s="44">
        <f>VLOOKUP(1+as_of_date-Loss_Date,Rpt_Patterns!pattern_table,2)</f>
        <v>0.6381950494797869</v>
      </c>
      <c r="H343" s="8">
        <f aca="true" t="shared" si="19" ref="H343:J350">H331/D343-H331</f>
        <v>20.40908689176569</v>
      </c>
      <c r="I343" s="8">
        <f t="shared" si="19"/>
        <v>9.637624365556018</v>
      </c>
      <c r="J343" s="8">
        <f t="shared" si="19"/>
        <v>0</v>
      </c>
      <c r="K343" s="40">
        <f aca="true" t="shared" si="20" ref="K343:K350">K331/G343-K331</f>
        <v>0</v>
      </c>
    </row>
    <row r="344" spans="1:11" ht="12.75">
      <c r="A344" s="26"/>
      <c r="B344" s="6"/>
      <c r="C344" s="10" t="s">
        <v>10</v>
      </c>
      <c r="D344" s="46">
        <f>VLOOKUP(1+as_of_date-Loss_Date,Rpt_Patterns!pattern_table,2)</f>
        <v>0.6381950494797869</v>
      </c>
      <c r="E344" s="46">
        <f>VLOOKUP(1+as_of_date-Loss_Date,Rpt_Patterns!pattern_table,2)</f>
        <v>0.6381950494797869</v>
      </c>
      <c r="F344" s="46">
        <f>VLOOKUP(1+as_of_date-Loss_Date,Rpt_Patterns!pattern_table,2)</f>
        <v>0.6381950494797869</v>
      </c>
      <c r="G344" s="46">
        <f>VLOOKUP(1+as_of_date-Loss_Date,Rpt_Patterns!pattern_table,2)</f>
        <v>0.6381950494797869</v>
      </c>
      <c r="H344" s="11">
        <f t="shared" si="19"/>
        <v>15.873734249151092</v>
      </c>
      <c r="I344" s="11">
        <f t="shared" si="19"/>
        <v>8.503786204902369</v>
      </c>
      <c r="J344" s="11">
        <f t="shared" si="19"/>
        <v>0</v>
      </c>
      <c r="K344" s="41">
        <f t="shared" si="20"/>
        <v>0</v>
      </c>
    </row>
    <row r="345" spans="1:11" ht="12.75">
      <c r="A345" s="26"/>
      <c r="B345" s="14">
        <v>250</v>
      </c>
      <c r="C345" s="7" t="s">
        <v>9</v>
      </c>
      <c r="D345" s="44">
        <f>VLOOKUP(1+as_of_date-Loss_Date,Rpt_Patterns!pattern_table,2)</f>
        <v>0.6381950494797869</v>
      </c>
      <c r="E345" s="44">
        <f>VLOOKUP(1+as_of_date-Loss_Date,Rpt_Patterns!pattern_table,2)</f>
        <v>0.6381950494797869</v>
      </c>
      <c r="F345" s="44">
        <f>VLOOKUP(1+as_of_date-Loss_Date,Rpt_Patterns!pattern_table,2)</f>
        <v>0.6381950494797869</v>
      </c>
      <c r="G345" s="44">
        <f>VLOOKUP(1+as_of_date-Loss_Date,Rpt_Patterns!pattern_table,2)</f>
        <v>0.6381950494797869</v>
      </c>
      <c r="H345" s="8">
        <f t="shared" si="19"/>
        <v>24.377520454053453</v>
      </c>
      <c r="I345" s="8">
        <f t="shared" si="19"/>
        <v>12.47221976719014</v>
      </c>
      <c r="J345" s="8">
        <f t="shared" si="19"/>
        <v>0</v>
      </c>
      <c r="K345" s="40">
        <f t="shared" si="20"/>
        <v>0</v>
      </c>
    </row>
    <row r="346" spans="1:11" ht="12.75">
      <c r="A346" s="26"/>
      <c r="B346" s="6"/>
      <c r="C346" s="10" t="s">
        <v>10</v>
      </c>
      <c r="D346" s="46">
        <f>VLOOKUP(1+as_of_date-Loss_Date,Rpt_Patterns!pattern_table,2)</f>
        <v>0.6381950494797869</v>
      </c>
      <c r="E346" s="46">
        <f>VLOOKUP(1+as_of_date-Loss_Date,Rpt_Patterns!pattern_table,2)</f>
        <v>0.6381950494797869</v>
      </c>
      <c r="F346" s="46">
        <f>VLOOKUP(1+as_of_date-Loss_Date,Rpt_Patterns!pattern_table,2)</f>
        <v>0.6381950494797869</v>
      </c>
      <c r="G346" s="46">
        <f>VLOOKUP(1+as_of_date-Loss_Date,Rpt_Patterns!pattern_table,2)</f>
        <v>0.6381950494797869</v>
      </c>
      <c r="H346" s="11">
        <f t="shared" si="19"/>
        <v>40.25125470320455</v>
      </c>
      <c r="I346" s="11">
        <f t="shared" si="19"/>
        <v>20.40908689176569</v>
      </c>
      <c r="J346" s="11">
        <f t="shared" si="19"/>
        <v>0</v>
      </c>
      <c r="K346" s="41">
        <f t="shared" si="20"/>
        <v>0</v>
      </c>
    </row>
    <row r="347" spans="1:11" ht="12.75">
      <c r="A347" s="26"/>
      <c r="B347" s="14">
        <v>500</v>
      </c>
      <c r="C347" s="7" t="s">
        <v>9</v>
      </c>
      <c r="D347" s="44">
        <f>VLOOKUP(1+as_of_date-Loss_Date,Rpt_Patterns!pattern_table,2)</f>
        <v>0.6381950494797869</v>
      </c>
      <c r="E347" s="44">
        <f>VLOOKUP(1+as_of_date-Loss_Date,Rpt_Patterns!pattern_table,2)</f>
        <v>0.6381950494797869</v>
      </c>
      <c r="F347" s="44">
        <f>VLOOKUP(1+as_of_date-Loss_Date,Rpt_Patterns!pattern_table,2)</f>
        <v>0.6381950494797869</v>
      </c>
      <c r="G347" s="44">
        <f>VLOOKUP(1+as_of_date-Loss_Date,Rpt_Patterns!pattern_table,2)</f>
        <v>0.6381950494797869</v>
      </c>
      <c r="H347" s="8">
        <f t="shared" si="19"/>
        <v>8.503786204902369</v>
      </c>
      <c r="I347" s="8">
        <f t="shared" si="19"/>
        <v>4.535352642614598</v>
      </c>
      <c r="J347" s="8">
        <f t="shared" si="19"/>
        <v>0</v>
      </c>
      <c r="K347" s="40">
        <f t="shared" si="20"/>
        <v>0</v>
      </c>
    </row>
    <row r="348" spans="1:11" ht="12.75">
      <c r="A348" s="26"/>
      <c r="B348" s="6"/>
      <c r="C348" s="10" t="s">
        <v>10</v>
      </c>
      <c r="D348" s="46">
        <f>VLOOKUP(1+as_of_date-Loss_Date,Rpt_Patterns!pattern_table,2)</f>
        <v>0.6381950494797869</v>
      </c>
      <c r="E348" s="46">
        <f>VLOOKUP(1+as_of_date-Loss_Date,Rpt_Patterns!pattern_table,2)</f>
        <v>0.6381950494797869</v>
      </c>
      <c r="F348" s="46">
        <f>VLOOKUP(1+as_of_date-Loss_Date,Rpt_Patterns!pattern_table,2)</f>
        <v>0.6381950494797869</v>
      </c>
      <c r="G348" s="46">
        <f>VLOOKUP(1+as_of_date-Loss_Date,Rpt_Patterns!pattern_table,2)</f>
        <v>0.6381950494797869</v>
      </c>
      <c r="H348" s="11">
        <f t="shared" si="19"/>
        <v>56.124988952355636</v>
      </c>
      <c r="I348" s="11">
        <f t="shared" si="19"/>
        <v>28.345954016341224</v>
      </c>
      <c r="J348" s="11">
        <f t="shared" si="19"/>
        <v>0</v>
      </c>
      <c r="K348" s="41">
        <f t="shared" si="20"/>
        <v>0</v>
      </c>
    </row>
    <row r="349" spans="1:11" ht="12.75">
      <c r="A349" s="26"/>
      <c r="B349" s="14">
        <v>1000</v>
      </c>
      <c r="C349" s="7" t="s">
        <v>9</v>
      </c>
      <c r="D349" s="44">
        <f>VLOOKUP(1+as_of_date-Loss_Date,Rpt_Patterns!pattern_table,2)</f>
        <v>0.6381950494797869</v>
      </c>
      <c r="E349" s="44">
        <f>VLOOKUP(1+as_of_date-Loss_Date,Rpt_Patterns!pattern_table,2)</f>
        <v>0.6381950494797869</v>
      </c>
      <c r="F349" s="44">
        <f>VLOOKUP(1+as_of_date-Loss_Date,Rpt_Patterns!pattern_table,2)</f>
        <v>0.6381950494797869</v>
      </c>
      <c r="G349" s="44">
        <f>VLOOKUP(1+as_of_date-Loss_Date,Rpt_Patterns!pattern_table,2)</f>
        <v>0.6381950494797869</v>
      </c>
      <c r="H349" s="8">
        <f t="shared" si="19"/>
        <v>1.700757240980474</v>
      </c>
      <c r="I349" s="8">
        <f t="shared" si="19"/>
        <v>0.5669190803268247</v>
      </c>
      <c r="J349" s="8">
        <f t="shared" si="19"/>
        <v>0</v>
      </c>
      <c r="K349" s="40">
        <f t="shared" si="20"/>
        <v>0</v>
      </c>
    </row>
    <row r="350" spans="1:11" ht="12.75">
      <c r="A350" s="28"/>
      <c r="B350" s="15"/>
      <c r="C350" s="10" t="s">
        <v>10</v>
      </c>
      <c r="D350" s="46">
        <f>VLOOKUP(1+as_of_date-Loss_Date,Rpt_Patterns!pattern_table,2)</f>
        <v>0.6381950494797869</v>
      </c>
      <c r="E350" s="46">
        <f>VLOOKUP(1+as_of_date-Loss_Date,Rpt_Patterns!pattern_table,2)</f>
        <v>0.6381950494797869</v>
      </c>
      <c r="F350" s="46">
        <f>VLOOKUP(1+as_of_date-Loss_Date,Rpt_Patterns!pattern_table,2)</f>
        <v>0.6381950494797869</v>
      </c>
      <c r="G350" s="46">
        <f>VLOOKUP(1+as_of_date-Loss_Date,Rpt_Patterns!pattern_table,2)</f>
        <v>0.6381950494797869</v>
      </c>
      <c r="H350" s="11">
        <f t="shared" si="19"/>
        <v>20.40908689176569</v>
      </c>
      <c r="I350" s="11">
        <f t="shared" si="19"/>
        <v>9.637624365556018</v>
      </c>
      <c r="J350" s="11">
        <f t="shared" si="19"/>
        <v>0</v>
      </c>
      <c r="K350" s="41">
        <f t="shared" si="20"/>
        <v>0</v>
      </c>
    </row>
    <row r="351" spans="1:11" ht="13.5" thickBot="1">
      <c r="A351" s="29" t="s">
        <v>16</v>
      </c>
      <c r="B351" s="30"/>
      <c r="C351" s="30"/>
      <c r="D351" s="48">
        <f>VLOOKUP(1+as_of_date-Loss_Date,Rpt_Patterns!pattern_table,2)</f>
        <v>0.6381950494797869</v>
      </c>
      <c r="E351" s="48">
        <f>VLOOKUP(1+as_of_date-Loss_Date,Rpt_Patterns!pattern_table,2)</f>
        <v>0.6381950494797869</v>
      </c>
      <c r="F351" s="48">
        <f>VLOOKUP(1+as_of_date-Loss_Date,Rpt_Patterns!pattern_table,2)</f>
        <v>0.6381950494797869</v>
      </c>
      <c r="G351" s="48">
        <f>VLOOKUP(1+as_of_date-Loss_Date,Rpt_Patterns!pattern_table,2)</f>
        <v>0.6381950494797869</v>
      </c>
      <c r="H351" s="31">
        <f>SUM(H343:H350)</f>
        <v>187.65021558817895</v>
      </c>
      <c r="I351" s="31">
        <f>SUM(I343:I350)</f>
        <v>94.10856733425288</v>
      </c>
      <c r="J351" s="31">
        <f>SUM(J343:J350)</f>
        <v>0</v>
      </c>
      <c r="K351" s="42">
        <f>SUM(K343:K350)</f>
        <v>0</v>
      </c>
    </row>
    <row r="352" ht="12.75">
      <c r="A352" s="5" t="s">
        <v>80</v>
      </c>
    </row>
    <row r="353" ht="13.5" thickBot="1"/>
    <row r="354" spans="1:11" ht="12.75">
      <c r="A354" s="34" t="s">
        <v>81</v>
      </c>
      <c r="B354" s="16"/>
      <c r="C354" s="16" t="s">
        <v>7</v>
      </c>
      <c r="D354" s="51" t="str">
        <f>A354&amp;" Frequency"</f>
        <v>Estimated Ultimate # Reported Frequency</v>
      </c>
      <c r="E354" s="17"/>
      <c r="F354" s="17"/>
      <c r="G354" s="17"/>
      <c r="H354" s="18" t="s">
        <v>67</v>
      </c>
      <c r="I354" s="18"/>
      <c r="J354" s="18"/>
      <c r="K354" s="19"/>
    </row>
    <row r="355" spans="1:11" ht="12.75">
      <c r="A355" s="20" t="s">
        <v>4</v>
      </c>
      <c r="B355" s="21" t="s">
        <v>6</v>
      </c>
      <c r="C355" s="21" t="s">
        <v>8</v>
      </c>
      <c r="D355" s="22" t="s">
        <v>18</v>
      </c>
      <c r="E355" s="22" t="s">
        <v>19</v>
      </c>
      <c r="F355" s="22" t="s">
        <v>7</v>
      </c>
      <c r="G355" s="22" t="s">
        <v>20</v>
      </c>
      <c r="H355" s="21" t="s">
        <v>18</v>
      </c>
      <c r="I355" s="21" t="s">
        <v>19</v>
      </c>
      <c r="J355" s="21" t="s">
        <v>7</v>
      </c>
      <c r="K355" s="23" t="s">
        <v>20</v>
      </c>
    </row>
    <row r="356" spans="1:11" ht="12.75">
      <c r="A356" s="24" t="s">
        <v>5</v>
      </c>
      <c r="B356" s="13">
        <v>100</v>
      </c>
      <c r="C356" s="7" t="s">
        <v>9</v>
      </c>
      <c r="D356" s="44">
        <f>IF(ALL!$D9=0,"",H356/ALL!$D9)</f>
        <v>0.4512726951341255</v>
      </c>
      <c r="E356" s="44">
        <f>IF(ALL!$D9=0,"",I356/ALL!$D9)</f>
        <v>0.21310099492444814</v>
      </c>
      <c r="F356" s="44">
        <f>IF(ALL!$D9=0,"",J356/ALL!$D9)</f>
        <v>0</v>
      </c>
      <c r="G356" s="44">
        <f>IF(ALL!$D9=0,"",K356/ALL!$D9)</f>
        <v>0</v>
      </c>
      <c r="H356" s="8">
        <f aca="true" t="shared" si="21" ref="H356:K361">H331+H343</f>
        <v>56.40908689176569</v>
      </c>
      <c r="I356" s="8">
        <f t="shared" si="21"/>
        <v>26.637624365556018</v>
      </c>
      <c r="J356" s="8">
        <f t="shared" si="21"/>
        <v>0</v>
      </c>
      <c r="K356" s="40">
        <f t="shared" si="21"/>
        <v>0</v>
      </c>
    </row>
    <row r="357" spans="1:11" ht="12.75">
      <c r="A357" s="26"/>
      <c r="B357" s="6"/>
      <c r="C357" s="10" t="s">
        <v>10</v>
      </c>
      <c r="D357" s="46">
        <f>IF(ALL!$D10=0,"",H357/ALL!$D10)</f>
        <v>0.4387373424915109</v>
      </c>
      <c r="E357" s="46">
        <f>IF(ALL!$D10=0,"",I357/ALL!$D10)</f>
        <v>0.2350378620490237</v>
      </c>
      <c r="F357" s="46">
        <f>IF(ALL!$D10=0,"",J357/ALL!$D10)</f>
        <v>0</v>
      </c>
      <c r="G357" s="46">
        <f>IF(ALL!$D10=0,"",K357/ALL!$D10)</f>
        <v>0</v>
      </c>
      <c r="H357" s="11">
        <f t="shared" si="21"/>
        <v>43.87373424915109</v>
      </c>
      <c r="I357" s="11">
        <f t="shared" si="21"/>
        <v>23.50378620490237</v>
      </c>
      <c r="J357" s="11">
        <f t="shared" si="21"/>
        <v>0</v>
      </c>
      <c r="K357" s="41">
        <f t="shared" si="21"/>
        <v>0</v>
      </c>
    </row>
    <row r="358" spans="1:11" ht="12.75">
      <c r="A358" s="26"/>
      <c r="B358" s="14">
        <v>250</v>
      </c>
      <c r="C358" s="7" t="s">
        <v>9</v>
      </c>
      <c r="D358" s="44">
        <f>IF(ALL!$D11=0,"",H358/ALL!$D11)</f>
        <v>0.44918346969368966</v>
      </c>
      <c r="E358" s="44">
        <f>IF(ALL!$D11=0,"",I358/ALL!$D11)</f>
        <v>0.22981479844793426</v>
      </c>
      <c r="F358" s="44">
        <f>IF(ALL!$D11=0,"",J358/ALL!$D11)</f>
        <v>0</v>
      </c>
      <c r="G358" s="44">
        <f>IF(ALL!$D11=0,"",K358/ALL!$D11)</f>
        <v>0</v>
      </c>
      <c r="H358" s="8">
        <f t="shared" si="21"/>
        <v>67.37752045405345</v>
      </c>
      <c r="I358" s="8">
        <f t="shared" si="21"/>
        <v>34.47221976719014</v>
      </c>
      <c r="J358" s="8">
        <f t="shared" si="21"/>
        <v>0</v>
      </c>
      <c r="K358" s="40">
        <f t="shared" si="21"/>
        <v>0</v>
      </c>
    </row>
    <row r="359" spans="1:11" ht="12.75">
      <c r="A359" s="26"/>
      <c r="B359" s="6"/>
      <c r="C359" s="10" t="s">
        <v>10</v>
      </c>
      <c r="D359" s="46">
        <f>IF(ALL!$D12=0,"",H359/ALL!$D12)</f>
        <v>0.44500501881281823</v>
      </c>
      <c r="E359" s="46">
        <f>IF(ALL!$D12=0,"",I359/ALL!$D12)</f>
        <v>0.22563634756706274</v>
      </c>
      <c r="F359" s="46">
        <f>IF(ALL!$D12=0,"",J359/ALL!$D12)</f>
        <v>0</v>
      </c>
      <c r="G359" s="46">
        <f>IF(ALL!$D12=0,"",K359/ALL!$D12)</f>
        <v>0</v>
      </c>
      <c r="H359" s="11">
        <f t="shared" si="21"/>
        <v>111.25125470320455</v>
      </c>
      <c r="I359" s="11">
        <f t="shared" si="21"/>
        <v>56.40908689176569</v>
      </c>
      <c r="J359" s="11">
        <f t="shared" si="21"/>
        <v>0</v>
      </c>
      <c r="K359" s="41">
        <f t="shared" si="21"/>
        <v>0</v>
      </c>
    </row>
    <row r="360" spans="1:11" ht="12.75">
      <c r="A360" s="26"/>
      <c r="B360" s="14">
        <v>500</v>
      </c>
      <c r="C360" s="7" t="s">
        <v>9</v>
      </c>
      <c r="D360" s="44">
        <f>IF(ALL!$D13=0,"",H360/ALL!$D13)</f>
        <v>0.4700757240980474</v>
      </c>
      <c r="E360" s="44">
        <f>IF(ALL!$D13=0,"",I360/ALL!$D13)</f>
        <v>0.25070705285229195</v>
      </c>
      <c r="F360" s="44">
        <f>IF(ALL!$D13=0,"",J360/ALL!$D13)</f>
        <v>0</v>
      </c>
      <c r="G360" s="44">
        <f>IF(ALL!$D13=0,"",K360/ALL!$D13)</f>
        <v>0</v>
      </c>
      <c r="H360" s="8">
        <f t="shared" si="21"/>
        <v>23.50378620490237</v>
      </c>
      <c r="I360" s="8">
        <f t="shared" si="21"/>
        <v>12.535352642614598</v>
      </c>
      <c r="J360" s="8">
        <f t="shared" si="21"/>
        <v>0</v>
      </c>
      <c r="K360" s="40">
        <f t="shared" si="21"/>
        <v>0</v>
      </c>
    </row>
    <row r="361" spans="1:11" ht="12.75">
      <c r="A361" s="26"/>
      <c r="B361" s="6"/>
      <c r="C361" s="10" t="s">
        <v>10</v>
      </c>
      <c r="D361" s="46">
        <f>IF(ALL!$D14=0,"",H361/ALL!$D14)</f>
        <v>0.44321425414958754</v>
      </c>
      <c r="E361" s="46">
        <f>IF(ALL!$D14=0,"",I361/ALL!$D14)</f>
        <v>0.22384558290383208</v>
      </c>
      <c r="F361" s="46">
        <f>IF(ALL!$D14=0,"",J361/ALL!$D14)</f>
        <v>0</v>
      </c>
      <c r="G361" s="46">
        <f>IF(ALL!$D14=0,"",K361/ALL!$D14)</f>
        <v>0</v>
      </c>
      <c r="H361" s="11">
        <f t="shared" si="21"/>
        <v>155.12498895235564</v>
      </c>
      <c r="I361" s="11">
        <f t="shared" si="21"/>
        <v>78.34595401634122</v>
      </c>
      <c r="J361" s="11">
        <f t="shared" si="21"/>
        <v>0</v>
      </c>
      <c r="K361" s="41">
        <f t="shared" si="21"/>
        <v>0</v>
      </c>
    </row>
    <row r="362" spans="1:11" ht="12.75">
      <c r="A362" s="26"/>
      <c r="B362" s="14">
        <v>1000</v>
      </c>
      <c r="C362" s="7" t="s">
        <v>9</v>
      </c>
      <c r="D362" s="44">
        <f>IF(ALL!$D15=0,"",H362/ALL!$D15)</f>
        <v>0.3917297700817062</v>
      </c>
      <c r="E362" s="44">
        <f>IF(ALL!$D15=0,"",I362/ALL!$D15)</f>
        <v>0.1305765900272354</v>
      </c>
      <c r="F362" s="44">
        <f>IF(ALL!$D15=0,"",J362/ALL!$D15)</f>
        <v>0</v>
      </c>
      <c r="G362" s="44">
        <f>IF(ALL!$D15=0,"",K362/ALL!$D15)</f>
        <v>0</v>
      </c>
      <c r="H362" s="8">
        <f aca="true" t="shared" si="22" ref="H362:K363">H337+H349</f>
        <v>4.700757240980474</v>
      </c>
      <c r="I362" s="8">
        <f t="shared" si="22"/>
        <v>1.5669190803268247</v>
      </c>
      <c r="J362" s="8">
        <f t="shared" si="22"/>
        <v>0</v>
      </c>
      <c r="K362" s="40">
        <f t="shared" si="22"/>
        <v>0</v>
      </c>
    </row>
    <row r="363" spans="1:11" ht="12.75">
      <c r="A363" s="28"/>
      <c r="B363" s="15"/>
      <c r="C363" s="10" t="s">
        <v>10</v>
      </c>
      <c r="D363" s="46">
        <f>IF(ALL!$D16=0,"",H363/ALL!$D16)</f>
        <v>0.4512726951341255</v>
      </c>
      <c r="E363" s="46">
        <f>IF(ALL!$D16=0,"",I363/ALL!$D16)</f>
        <v>0.21310099492444814</v>
      </c>
      <c r="F363" s="46">
        <f>IF(ALL!$D16=0,"",J363/ALL!$D16)</f>
        <v>0</v>
      </c>
      <c r="G363" s="46">
        <f>IF(ALL!$D16=0,"",K363/ALL!$D16)</f>
        <v>0</v>
      </c>
      <c r="H363" s="11">
        <f t="shared" si="22"/>
        <v>56.40908689176569</v>
      </c>
      <c r="I363" s="11">
        <f t="shared" si="22"/>
        <v>26.637624365556018</v>
      </c>
      <c r="J363" s="11">
        <f t="shared" si="22"/>
        <v>0</v>
      </c>
      <c r="K363" s="41">
        <f t="shared" si="22"/>
        <v>0</v>
      </c>
    </row>
    <row r="364" spans="1:11" ht="13.5" thickBot="1">
      <c r="A364" s="29" t="s">
        <v>16</v>
      </c>
      <c r="B364" s="30"/>
      <c r="C364" s="30"/>
      <c r="D364" s="48">
        <f>IF(ALL!$D42=0,"",H364/ALL!$D42)</f>
      </c>
      <c r="E364" s="48">
        <f>IF(ALL!$D42=0,"",I364/ALL!$D42)</f>
      </c>
      <c r="F364" s="48">
        <f>IF(ALL!$D42=0,"",J364/ALL!$D42)</f>
      </c>
      <c r="G364" s="48">
        <f>IF(ALL!$D42=0,"",K364/ALL!$D42)</f>
      </c>
      <c r="H364" s="31">
        <f>SUM(H356:H363)</f>
        <v>518.650215588179</v>
      </c>
      <c r="I364" s="31">
        <f>SUM(I356:I363)</f>
        <v>260.1085673342529</v>
      </c>
      <c r="J364" s="31">
        <f>SUM(J356:J363)</f>
        <v>0</v>
      </c>
      <c r="K364" s="42">
        <f>SUM(K356:K363)</f>
        <v>0</v>
      </c>
    </row>
    <row r="365" ht="13.5" thickBot="1">
      <c r="A365" s="5" t="s">
        <v>87</v>
      </c>
    </row>
    <row r="366" spans="1:11" ht="12.75">
      <c r="A366" s="34" t="s">
        <v>109</v>
      </c>
      <c r="B366" s="16"/>
      <c r="C366" s="16" t="s">
        <v>7</v>
      </c>
      <c r="D366" s="17"/>
      <c r="E366" s="17"/>
      <c r="F366" s="17"/>
      <c r="G366" s="17"/>
      <c r="H366" s="18"/>
      <c r="I366" s="18"/>
      <c r="J366" s="18"/>
      <c r="K366" s="19"/>
    </row>
    <row r="367" spans="1:11" ht="12.75">
      <c r="A367" s="20" t="s">
        <v>4</v>
      </c>
      <c r="B367" s="21" t="s">
        <v>6</v>
      </c>
      <c r="C367" s="21" t="s">
        <v>8</v>
      </c>
      <c r="D367" s="22" t="s">
        <v>18</v>
      </c>
      <c r="E367" s="22" t="s">
        <v>19</v>
      </c>
      <c r="F367" s="22" t="s">
        <v>7</v>
      </c>
      <c r="G367" s="22" t="s">
        <v>20</v>
      </c>
      <c r="H367" s="21" t="s">
        <v>18</v>
      </c>
      <c r="I367" s="21" t="s">
        <v>19</v>
      </c>
      <c r="J367" s="21" t="s">
        <v>7</v>
      </c>
      <c r="K367" s="23" t="s">
        <v>20</v>
      </c>
    </row>
    <row r="368" spans="1:11" ht="12.75">
      <c r="A368" s="24" t="s">
        <v>5</v>
      </c>
      <c r="B368" s="13">
        <v>100</v>
      </c>
      <c r="C368" s="7" t="s">
        <v>9</v>
      </c>
      <c r="D368" s="8"/>
      <c r="E368" s="8"/>
      <c r="F368" s="8"/>
      <c r="G368" s="8"/>
      <c r="H368" s="61">
        <v>0.8</v>
      </c>
      <c r="I368" s="61">
        <v>0.8</v>
      </c>
      <c r="J368" s="61">
        <v>0.8</v>
      </c>
      <c r="K368" s="61">
        <v>0.8</v>
      </c>
    </row>
    <row r="369" spans="1:11" ht="12.75">
      <c r="A369" s="26"/>
      <c r="B369" s="6"/>
      <c r="C369" s="10" t="s">
        <v>10</v>
      </c>
      <c r="D369" s="11"/>
      <c r="E369" s="11"/>
      <c r="F369" s="11"/>
      <c r="G369" s="11"/>
      <c r="H369" s="61">
        <v>0.8</v>
      </c>
      <c r="I369" s="61">
        <v>0.8</v>
      </c>
      <c r="J369" s="61">
        <v>0.8</v>
      </c>
      <c r="K369" s="61">
        <v>0.8</v>
      </c>
    </row>
    <row r="370" spans="1:11" ht="12.75">
      <c r="A370" s="26"/>
      <c r="B370" s="14">
        <v>250</v>
      </c>
      <c r="C370" s="7" t="s">
        <v>9</v>
      </c>
      <c r="D370" s="8"/>
      <c r="E370" s="8"/>
      <c r="F370" s="8"/>
      <c r="G370" s="8"/>
      <c r="H370" s="61">
        <v>0.75</v>
      </c>
      <c r="I370" s="61">
        <v>0.75</v>
      </c>
      <c r="J370" s="61">
        <v>0.75</v>
      </c>
      <c r="K370" s="61">
        <v>0.75</v>
      </c>
    </row>
    <row r="371" spans="1:11" ht="12.75">
      <c r="A371" s="26"/>
      <c r="B371" s="6"/>
      <c r="C371" s="10" t="s">
        <v>10</v>
      </c>
      <c r="D371" s="11"/>
      <c r="E371" s="11"/>
      <c r="F371" s="11"/>
      <c r="G371" s="11"/>
      <c r="H371" s="61">
        <v>0.75</v>
      </c>
      <c r="I371" s="61">
        <v>0.75</v>
      </c>
      <c r="J371" s="61">
        <v>0.75</v>
      </c>
      <c r="K371" s="61">
        <v>0.75</v>
      </c>
    </row>
    <row r="372" spans="1:11" ht="12.75">
      <c r="A372" s="26"/>
      <c r="B372" s="14">
        <v>500</v>
      </c>
      <c r="C372" s="7" t="s">
        <v>9</v>
      </c>
      <c r="D372" s="8"/>
      <c r="E372" s="8"/>
      <c r="F372" s="8"/>
      <c r="G372" s="8"/>
      <c r="H372" s="61">
        <v>0.7</v>
      </c>
      <c r="I372" s="61">
        <v>0.7</v>
      </c>
      <c r="J372" s="61">
        <v>0.7</v>
      </c>
      <c r="K372" s="61">
        <v>0.7</v>
      </c>
    </row>
    <row r="373" spans="1:11" ht="12.75">
      <c r="A373" s="26"/>
      <c r="B373" s="6"/>
      <c r="C373" s="10" t="s">
        <v>10</v>
      </c>
      <c r="D373" s="11"/>
      <c r="E373" s="11"/>
      <c r="F373" s="11"/>
      <c r="G373" s="11"/>
      <c r="H373" s="61">
        <v>0.7</v>
      </c>
      <c r="I373" s="61">
        <v>0.7</v>
      </c>
      <c r="J373" s="61">
        <v>0.7</v>
      </c>
      <c r="K373" s="61">
        <v>0.7</v>
      </c>
    </row>
    <row r="374" spans="1:11" ht="12.75">
      <c r="A374" s="26"/>
      <c r="B374" s="14">
        <v>1000</v>
      </c>
      <c r="C374" s="7" t="s">
        <v>9</v>
      </c>
      <c r="D374" s="8"/>
      <c r="E374" s="8"/>
      <c r="F374" s="8"/>
      <c r="G374" s="8"/>
      <c r="H374" s="61">
        <v>0.65</v>
      </c>
      <c r="I374" s="61">
        <v>0.65</v>
      </c>
      <c r="J374" s="61">
        <v>0.65</v>
      </c>
      <c r="K374" s="61">
        <v>0.65</v>
      </c>
    </row>
    <row r="375" spans="1:11" ht="12.75">
      <c r="A375" s="28"/>
      <c r="B375" s="15"/>
      <c r="C375" s="10" t="s">
        <v>10</v>
      </c>
      <c r="D375" s="11"/>
      <c r="E375" s="11"/>
      <c r="F375" s="11"/>
      <c r="G375" s="11"/>
      <c r="H375" s="61">
        <v>0.65</v>
      </c>
      <c r="I375" s="61">
        <v>0.65</v>
      </c>
      <c r="J375" s="61">
        <v>0.65</v>
      </c>
      <c r="K375" s="61">
        <v>0.65</v>
      </c>
    </row>
    <row r="376" spans="1:11" ht="13.5" thickBot="1">
      <c r="A376" s="29" t="s">
        <v>16</v>
      </c>
      <c r="B376" s="30"/>
      <c r="C376" s="30"/>
      <c r="D376" s="31">
        <f>SUM(D368:D375)</f>
        <v>0</v>
      </c>
      <c r="E376" s="31"/>
      <c r="F376" s="31"/>
      <c r="G376" s="31"/>
      <c r="H376" s="48">
        <f>IF(H351=0,"",H388/H351)</f>
        <v>0.7306646525679759</v>
      </c>
      <c r="I376" s="48">
        <f>IF(I351=0,"",I388/I351)</f>
        <v>0.7313253012048193</v>
      </c>
      <c r="J376" s="48">
        <f>IF(J351=0,"",J388/J351)</f>
      </c>
      <c r="K376" s="49">
        <f>IF(K351=0,"",K388/K351)</f>
      </c>
    </row>
    <row r="377" ht="13.5" thickBot="1"/>
    <row r="378" spans="1:11" ht="12.75">
      <c r="A378" s="34" t="s">
        <v>84</v>
      </c>
      <c r="B378" s="16"/>
      <c r="C378" s="16" t="s">
        <v>7</v>
      </c>
      <c r="D378" s="51"/>
      <c r="E378" s="17"/>
      <c r="F378" s="17"/>
      <c r="G378" s="17"/>
      <c r="H378" s="18" t="s">
        <v>48</v>
      </c>
      <c r="I378" s="18"/>
      <c r="J378" s="18"/>
      <c r="K378" s="19"/>
    </row>
    <row r="379" spans="1:11" ht="12.75">
      <c r="A379" s="20" t="s">
        <v>4</v>
      </c>
      <c r="B379" s="21" t="s">
        <v>6</v>
      </c>
      <c r="C379" s="21" t="s">
        <v>8</v>
      </c>
      <c r="D379" s="22" t="s">
        <v>18</v>
      </c>
      <c r="E379" s="22" t="s">
        <v>19</v>
      </c>
      <c r="F379" s="22" t="s">
        <v>7</v>
      </c>
      <c r="G379" s="22" t="s">
        <v>20</v>
      </c>
      <c r="H379" s="21" t="s">
        <v>18</v>
      </c>
      <c r="I379" s="21" t="s">
        <v>19</v>
      </c>
      <c r="J379" s="21" t="s">
        <v>7</v>
      </c>
      <c r="K379" s="23" t="s">
        <v>20</v>
      </c>
    </row>
    <row r="380" spans="1:11" ht="12.75">
      <c r="A380" s="24" t="s">
        <v>5</v>
      </c>
      <c r="B380" s="13">
        <v>100</v>
      </c>
      <c r="C380" s="7" t="s">
        <v>9</v>
      </c>
      <c r="D380" s="44"/>
      <c r="E380" s="44"/>
      <c r="F380" s="44"/>
      <c r="G380" s="44"/>
      <c r="H380" s="8">
        <f aca="true" t="shared" si="23" ref="H380:K385">H368*H343</f>
        <v>16.327269513412553</v>
      </c>
      <c r="I380" s="8">
        <f t="shared" si="23"/>
        <v>7.710099492444815</v>
      </c>
      <c r="J380" s="8">
        <f t="shared" si="23"/>
        <v>0</v>
      </c>
      <c r="K380" s="40">
        <f t="shared" si="23"/>
        <v>0</v>
      </c>
    </row>
    <row r="381" spans="1:11" ht="12.75">
      <c r="A381" s="26"/>
      <c r="B381" s="6"/>
      <c r="C381" s="10" t="s">
        <v>10</v>
      </c>
      <c r="D381" s="46"/>
      <c r="E381" s="46"/>
      <c r="F381" s="46"/>
      <c r="G381" s="46"/>
      <c r="H381" s="11">
        <f t="shared" si="23"/>
        <v>12.698987399320874</v>
      </c>
      <c r="I381" s="11">
        <f t="shared" si="23"/>
        <v>6.8030289639218955</v>
      </c>
      <c r="J381" s="11">
        <f t="shared" si="23"/>
        <v>0</v>
      </c>
      <c r="K381" s="41">
        <f t="shared" si="23"/>
        <v>0</v>
      </c>
    </row>
    <row r="382" spans="1:11" ht="12.75">
      <c r="A382" s="26"/>
      <c r="B382" s="14">
        <v>250</v>
      </c>
      <c r="C382" s="7" t="s">
        <v>9</v>
      </c>
      <c r="D382" s="44"/>
      <c r="E382" s="44"/>
      <c r="F382" s="44"/>
      <c r="G382" s="44"/>
      <c r="H382" s="8">
        <f t="shared" si="23"/>
        <v>18.28314034054009</v>
      </c>
      <c r="I382" s="8">
        <f t="shared" si="23"/>
        <v>9.354164825392605</v>
      </c>
      <c r="J382" s="8">
        <f t="shared" si="23"/>
        <v>0</v>
      </c>
      <c r="K382" s="40">
        <f t="shared" si="23"/>
        <v>0</v>
      </c>
    </row>
    <row r="383" spans="1:11" ht="12.75">
      <c r="A383" s="26"/>
      <c r="B383" s="6"/>
      <c r="C383" s="10" t="s">
        <v>10</v>
      </c>
      <c r="D383" s="46"/>
      <c r="E383" s="46"/>
      <c r="F383" s="46"/>
      <c r="G383" s="46"/>
      <c r="H383" s="11">
        <f t="shared" si="23"/>
        <v>30.188441027403414</v>
      </c>
      <c r="I383" s="11">
        <f t="shared" si="23"/>
        <v>15.306815168824267</v>
      </c>
      <c r="J383" s="11">
        <f t="shared" si="23"/>
        <v>0</v>
      </c>
      <c r="K383" s="41">
        <f t="shared" si="23"/>
        <v>0</v>
      </c>
    </row>
    <row r="384" spans="1:11" ht="12.75">
      <c r="A384" s="26"/>
      <c r="B384" s="14">
        <v>500</v>
      </c>
      <c r="C384" s="7" t="s">
        <v>9</v>
      </c>
      <c r="D384" s="44"/>
      <c r="E384" s="44"/>
      <c r="F384" s="44"/>
      <c r="G384" s="44"/>
      <c r="H384" s="8">
        <f t="shared" si="23"/>
        <v>5.9526503434316576</v>
      </c>
      <c r="I384" s="8">
        <f t="shared" si="23"/>
        <v>3.174746849830218</v>
      </c>
      <c r="J384" s="8">
        <f t="shared" si="23"/>
        <v>0</v>
      </c>
      <c r="K384" s="40">
        <f t="shared" si="23"/>
        <v>0</v>
      </c>
    </row>
    <row r="385" spans="1:11" ht="12.75">
      <c r="A385" s="26"/>
      <c r="B385" s="6"/>
      <c r="C385" s="10" t="s">
        <v>10</v>
      </c>
      <c r="D385" s="46"/>
      <c r="E385" s="46"/>
      <c r="F385" s="46"/>
      <c r="G385" s="46"/>
      <c r="H385" s="11">
        <f t="shared" si="23"/>
        <v>39.28749226664894</v>
      </c>
      <c r="I385" s="11">
        <f t="shared" si="23"/>
        <v>19.842167811438856</v>
      </c>
      <c r="J385" s="11">
        <f t="shared" si="23"/>
        <v>0</v>
      </c>
      <c r="K385" s="41">
        <f t="shared" si="23"/>
        <v>0</v>
      </c>
    </row>
    <row r="386" spans="1:11" ht="12.75">
      <c r="A386" s="26"/>
      <c r="B386" s="14">
        <v>1000</v>
      </c>
      <c r="C386" s="7" t="s">
        <v>9</v>
      </c>
      <c r="D386" s="44"/>
      <c r="E386" s="44"/>
      <c r="F386" s="44"/>
      <c r="G386" s="44"/>
      <c r="H386" s="8">
        <f aca="true" t="shared" si="24" ref="H386:K387">H374*H349</f>
        <v>1.1054922066373083</v>
      </c>
      <c r="I386" s="8">
        <f t="shared" si="24"/>
        <v>0.36849740221243604</v>
      </c>
      <c r="J386" s="8">
        <f t="shared" si="24"/>
        <v>0</v>
      </c>
      <c r="K386" s="40">
        <f t="shared" si="24"/>
        <v>0</v>
      </c>
    </row>
    <row r="387" spans="1:11" ht="12.75">
      <c r="A387" s="28"/>
      <c r="B387" s="15"/>
      <c r="C387" s="10" t="s">
        <v>10</v>
      </c>
      <c r="D387" s="46"/>
      <c r="E387" s="46"/>
      <c r="F387" s="46"/>
      <c r="G387" s="46"/>
      <c r="H387" s="11">
        <f t="shared" si="24"/>
        <v>13.265906479647699</v>
      </c>
      <c r="I387" s="11">
        <f t="shared" si="24"/>
        <v>6.264455837611412</v>
      </c>
      <c r="J387" s="11">
        <f t="shared" si="24"/>
        <v>0</v>
      </c>
      <c r="K387" s="41">
        <f t="shared" si="24"/>
        <v>0</v>
      </c>
    </row>
    <row r="388" spans="1:11" ht="13.5" thickBot="1">
      <c r="A388" s="29" t="s">
        <v>16</v>
      </c>
      <c r="B388" s="30"/>
      <c r="C388" s="30"/>
      <c r="D388" s="31"/>
      <c r="E388" s="31"/>
      <c r="F388" s="31"/>
      <c r="G388" s="31"/>
      <c r="H388" s="31">
        <f>SUM(H380:H387)</f>
        <v>137.10937957704255</v>
      </c>
      <c r="I388" s="31">
        <f>SUM(I380:I387)</f>
        <v>68.8239763516765</v>
      </c>
      <c r="J388" s="31">
        <f>SUM(J380:J387)</f>
        <v>0</v>
      </c>
      <c r="K388" s="42">
        <f>SUM(K380:K387)</f>
        <v>0</v>
      </c>
    </row>
    <row r="389" ht="12.75">
      <c r="A389" s="5" t="s">
        <v>85</v>
      </c>
    </row>
    <row r="390" ht="13.5" thickBot="1"/>
    <row r="391" spans="1:11" ht="12.75">
      <c r="A391" s="34" t="s">
        <v>82</v>
      </c>
      <c r="B391" s="16"/>
      <c r="C391" s="16" t="s">
        <v>7</v>
      </c>
      <c r="D391" s="51" t="str">
        <f>A391&amp;" Frequency"</f>
        <v>Estimated Ultimate # Paid Frequency</v>
      </c>
      <c r="E391" s="17"/>
      <c r="F391" s="17"/>
      <c r="G391" s="17"/>
      <c r="H391" s="18" t="s">
        <v>67</v>
      </c>
      <c r="I391" s="18"/>
      <c r="J391" s="18"/>
      <c r="K391" s="19"/>
    </row>
    <row r="392" spans="1:11" ht="12.75">
      <c r="A392" s="20" t="s">
        <v>4</v>
      </c>
      <c r="B392" s="21" t="s">
        <v>6</v>
      </c>
      <c r="C392" s="21" t="s">
        <v>8</v>
      </c>
      <c r="D392" s="22" t="s">
        <v>18</v>
      </c>
      <c r="E392" s="22" t="s">
        <v>19</v>
      </c>
      <c r="F392" s="22" t="s">
        <v>7</v>
      </c>
      <c r="G392" s="22" t="s">
        <v>20</v>
      </c>
      <c r="H392" s="21" t="s">
        <v>18</v>
      </c>
      <c r="I392" s="21" t="s">
        <v>19</v>
      </c>
      <c r="J392" s="21" t="s">
        <v>7</v>
      </c>
      <c r="K392" s="23" t="s">
        <v>20</v>
      </c>
    </row>
    <row r="393" spans="1:11" ht="12.75">
      <c r="A393" s="24" t="s">
        <v>5</v>
      </c>
      <c r="B393" s="13">
        <v>100</v>
      </c>
      <c r="C393" s="7" t="s">
        <v>9</v>
      </c>
      <c r="D393" s="44">
        <f>IF(ALL!$D46=0,"",H393/ALL!$D46)</f>
      </c>
      <c r="E393" s="44">
        <f>IF(ALL!$D46=0,"",I393/ALL!$D46)</f>
      </c>
      <c r="F393" s="44">
        <f>IF(ALL!$D46=0,"",J393/ALL!$D46)</f>
      </c>
      <c r="G393" s="44">
        <f>IF(ALL!$D46=0,"",K393/ALL!$D46)</f>
      </c>
      <c r="H393" s="8">
        <f aca="true" t="shared" si="25" ref="H393:K400">H22+H107+H144+H244+H380</f>
        <v>47.997269513412554</v>
      </c>
      <c r="I393" s="8">
        <f t="shared" si="25"/>
        <v>23.050099492444815</v>
      </c>
      <c r="J393" s="8">
        <f t="shared" si="25"/>
        <v>0</v>
      </c>
      <c r="K393" s="40">
        <f t="shared" si="25"/>
        <v>0</v>
      </c>
    </row>
    <row r="394" spans="1:11" ht="12.75">
      <c r="A394" s="26"/>
      <c r="B394" s="6"/>
      <c r="C394" s="10" t="s">
        <v>10</v>
      </c>
      <c r="D394" s="46">
        <f>IF(ALL!$D47=0,"",H394/ALL!$D47)</f>
      </c>
      <c r="E394" s="46">
        <f>IF(ALL!$D47=0,"",I394/ALL!$D47)</f>
      </c>
      <c r="F394" s="46">
        <f>IF(ALL!$D47=0,"",J394/ALL!$D47)</f>
      </c>
      <c r="G394" s="46">
        <f>IF(ALL!$D47=0,"",K394/ALL!$D47)</f>
      </c>
      <c r="H394" s="11">
        <f t="shared" si="25"/>
        <v>37.598987399320876</v>
      </c>
      <c r="I394" s="11">
        <f t="shared" si="25"/>
        <v>20.153028963921898</v>
      </c>
      <c r="J394" s="11">
        <f t="shared" si="25"/>
        <v>0</v>
      </c>
      <c r="K394" s="41">
        <f t="shared" si="25"/>
        <v>0</v>
      </c>
    </row>
    <row r="395" spans="1:11" ht="12.75">
      <c r="A395" s="26"/>
      <c r="B395" s="14">
        <v>250</v>
      </c>
      <c r="C395" s="7" t="s">
        <v>9</v>
      </c>
      <c r="D395" s="44">
        <f>IF(ALL!$D48=0,"",H395/ALL!$D48)</f>
      </c>
      <c r="E395" s="44">
        <f>IF(ALL!$D48=0,"",I395/ALL!$D48)</f>
      </c>
      <c r="F395" s="44">
        <f>IF(ALL!$D48=0,"",J395/ALL!$D48)</f>
      </c>
      <c r="G395" s="44">
        <f>IF(ALL!$D48=0,"",K395/ALL!$D48)</f>
      </c>
      <c r="H395" s="8">
        <f t="shared" si="25"/>
        <v>55.98314034054009</v>
      </c>
      <c r="I395" s="8">
        <f t="shared" si="25"/>
        <v>28.194164825392605</v>
      </c>
      <c r="J395" s="8">
        <f t="shared" si="25"/>
        <v>0</v>
      </c>
      <c r="K395" s="40">
        <f t="shared" si="25"/>
        <v>0</v>
      </c>
    </row>
    <row r="396" spans="1:11" ht="12.75">
      <c r="A396" s="26"/>
      <c r="B396" s="6"/>
      <c r="C396" s="10" t="s">
        <v>10</v>
      </c>
      <c r="D396" s="46">
        <f>IF(ALL!$D49=0,"",H396/ALL!$D49)</f>
      </c>
      <c r="E396" s="46">
        <f>IF(ALL!$D49=0,"",I396/ALL!$D49)</f>
      </c>
      <c r="F396" s="46">
        <f>IF(ALL!$D49=0,"",J396/ALL!$D49)</f>
      </c>
      <c r="G396" s="46">
        <f>IF(ALL!$D49=0,"",K396/ALL!$D49)</f>
      </c>
      <c r="H396" s="11">
        <f t="shared" si="25"/>
        <v>92.43844102740341</v>
      </c>
      <c r="I396" s="11">
        <f t="shared" si="25"/>
        <v>46.54681516882427</v>
      </c>
      <c r="J396" s="11">
        <f t="shared" si="25"/>
        <v>0</v>
      </c>
      <c r="K396" s="41">
        <f t="shared" si="25"/>
        <v>0</v>
      </c>
    </row>
    <row r="397" spans="1:11" ht="12.75">
      <c r="A397" s="26"/>
      <c r="B397" s="14">
        <v>500</v>
      </c>
      <c r="C397" s="7" t="s">
        <v>9</v>
      </c>
      <c r="D397" s="44">
        <f>IF(ALL!$D50=0,"",H397/ALL!$D50)</f>
      </c>
      <c r="E397" s="44">
        <f>IF(ALL!$D50=0,"",I397/ALL!$D50)</f>
      </c>
      <c r="F397" s="44">
        <f>IF(ALL!$D50=0,"",J397/ALL!$D50)</f>
      </c>
      <c r="G397" s="44">
        <f>IF(ALL!$D50=0,"",K397/ALL!$D50)</f>
      </c>
      <c r="H397" s="8">
        <f t="shared" si="25"/>
        <v>18.927650343431658</v>
      </c>
      <c r="I397" s="8">
        <f t="shared" si="25"/>
        <v>9.799746849830218</v>
      </c>
      <c r="J397" s="8">
        <f t="shared" si="25"/>
        <v>0</v>
      </c>
      <c r="K397" s="40">
        <f t="shared" si="25"/>
        <v>0</v>
      </c>
    </row>
    <row r="398" spans="1:11" ht="12.75">
      <c r="A398" s="26"/>
      <c r="B398" s="6"/>
      <c r="C398" s="10" t="s">
        <v>10</v>
      </c>
      <c r="D398" s="46">
        <f>IF(ALL!$D51=0,"",H398/ALL!$D51)</f>
      </c>
      <c r="E398" s="46">
        <f>IF(ALL!$D51=0,"",I398/ALL!$D51)</f>
      </c>
      <c r="F398" s="46">
        <f>IF(ALL!$D51=0,"",J398/ALL!$D51)</f>
      </c>
      <c r="G398" s="46">
        <f>IF(ALL!$D51=0,"",K398/ALL!$D51)</f>
      </c>
      <c r="H398" s="11">
        <f t="shared" si="25"/>
        <v>125.01249226664893</v>
      </c>
      <c r="I398" s="11">
        <f t="shared" si="25"/>
        <v>62.69216781143886</v>
      </c>
      <c r="J398" s="11">
        <f t="shared" si="25"/>
        <v>0</v>
      </c>
      <c r="K398" s="41">
        <f t="shared" si="25"/>
        <v>0</v>
      </c>
    </row>
    <row r="399" spans="1:11" ht="12.75">
      <c r="A399" s="26"/>
      <c r="B399" s="14">
        <v>1000</v>
      </c>
      <c r="C399" s="7" t="s">
        <v>9</v>
      </c>
      <c r="D399" s="44">
        <f>IF(ALL!$D52=0,"",H399/ALL!$D52)</f>
      </c>
      <c r="E399" s="44">
        <f>IF(ALL!$D52=0,"",I399/ALL!$D52)</f>
      </c>
      <c r="F399" s="44">
        <f>IF(ALL!$D52=0,"",J399/ALL!$D52)</f>
      </c>
      <c r="G399" s="44">
        <f>IF(ALL!$D52=0,"",K399/ALL!$D52)</f>
      </c>
      <c r="H399" s="8">
        <f t="shared" si="25"/>
        <v>3.7054922066373086</v>
      </c>
      <c r="I399" s="8">
        <f t="shared" si="25"/>
        <v>1.318497402212436</v>
      </c>
      <c r="J399" s="8">
        <f t="shared" si="25"/>
        <v>0</v>
      </c>
      <c r="K399" s="40">
        <f t="shared" si="25"/>
        <v>0</v>
      </c>
    </row>
    <row r="400" spans="1:11" ht="12.75">
      <c r="A400" s="28"/>
      <c r="B400" s="15"/>
      <c r="C400" s="10" t="s">
        <v>10</v>
      </c>
      <c r="D400" s="46">
        <f>IF(ALL!$D53=0,"",H400/ALL!$D53)</f>
      </c>
      <c r="E400" s="46">
        <f>IF(ALL!$D53=0,"",I400/ALL!$D53)</f>
      </c>
      <c r="F400" s="46">
        <f>IF(ALL!$D53=0,"",J400/ALL!$D53)</f>
      </c>
      <c r="G400" s="46">
        <f>IF(ALL!$D53=0,"",K400/ALL!$D53)</f>
      </c>
      <c r="H400" s="11">
        <f t="shared" si="25"/>
        <v>43.5159064796477</v>
      </c>
      <c r="I400" s="11">
        <f t="shared" si="25"/>
        <v>20.91445583761141</v>
      </c>
      <c r="J400" s="11">
        <f t="shared" si="25"/>
        <v>0</v>
      </c>
      <c r="K400" s="41">
        <f t="shared" si="25"/>
        <v>0</v>
      </c>
    </row>
    <row r="401" spans="1:11" ht="13.5" thickBot="1">
      <c r="A401" s="29" t="s">
        <v>16</v>
      </c>
      <c r="B401" s="30"/>
      <c r="C401" s="30"/>
      <c r="D401" s="48">
        <f>IF(ALL!$D79=0,"",H401/ALL!$D79)</f>
      </c>
      <c r="E401" s="48">
        <f>IF(ALL!$D79=0,"",I401/ALL!$D79)</f>
      </c>
      <c r="F401" s="48">
        <f>IF(ALL!$D79=0,"",J401/ALL!$D79)</f>
      </c>
      <c r="G401" s="48">
        <f>IF(ALL!$D79=0,"",K401/ALL!$D79)</f>
      </c>
      <c r="H401" s="31">
        <f>SUM(H393:H400)</f>
        <v>425.17937957704254</v>
      </c>
      <c r="I401" s="31">
        <f>SUM(I393:I400)</f>
        <v>212.6689763516765</v>
      </c>
      <c r="J401" s="31">
        <f>SUM(J393:J400)</f>
        <v>0</v>
      </c>
      <c r="K401" s="42">
        <f>SUM(K393:K400)</f>
        <v>0</v>
      </c>
    </row>
    <row r="402" ht="12.75">
      <c r="A402" s="5" t="s">
        <v>88</v>
      </c>
    </row>
    <row r="403" ht="13.5" thickBot="1"/>
    <row r="404" spans="1:11" ht="12.75">
      <c r="A404" s="34" t="s">
        <v>86</v>
      </c>
      <c r="B404" s="16"/>
      <c r="C404" s="16" t="s">
        <v>7</v>
      </c>
      <c r="D404" s="17"/>
      <c r="E404" s="17"/>
      <c r="F404" s="17"/>
      <c r="G404" s="17"/>
      <c r="H404" s="18" t="s">
        <v>130</v>
      </c>
      <c r="I404" s="18"/>
      <c r="J404" s="18"/>
      <c r="K404" s="19"/>
    </row>
    <row r="405" spans="1:11" ht="12.75">
      <c r="A405" s="20" t="s">
        <v>4</v>
      </c>
      <c r="B405" s="21" t="s">
        <v>6</v>
      </c>
      <c r="C405" s="21" t="s">
        <v>8</v>
      </c>
      <c r="D405" s="22" t="s">
        <v>18</v>
      </c>
      <c r="E405" s="22" t="s">
        <v>19</v>
      </c>
      <c r="F405" s="22" t="s">
        <v>7</v>
      </c>
      <c r="G405" s="22" t="s">
        <v>20</v>
      </c>
      <c r="H405" s="21" t="s">
        <v>18</v>
      </c>
      <c r="I405" s="21" t="s">
        <v>19</v>
      </c>
      <c r="J405" s="21" t="s">
        <v>7</v>
      </c>
      <c r="K405" s="23" t="s">
        <v>20</v>
      </c>
    </row>
    <row r="406" spans="1:11" ht="12.75">
      <c r="A406" s="24" t="s">
        <v>5</v>
      </c>
      <c r="B406" s="13">
        <v>100</v>
      </c>
      <c r="C406" s="7" t="s">
        <v>9</v>
      </c>
      <c r="D406" s="8"/>
      <c r="E406" s="8"/>
      <c r="F406" s="8"/>
      <c r="G406" s="8"/>
      <c r="H406" s="13">
        <f>ALL!F$9/ALL!$D$9</f>
        <v>80000</v>
      </c>
      <c r="I406" s="13">
        <f>ALL!G$9/ALL!$D$9</f>
        <v>8000</v>
      </c>
      <c r="J406" s="13">
        <f>ALL!H$9/ALL!$D$9</f>
        <v>48000</v>
      </c>
      <c r="K406" s="53">
        <f>ALL!I$9/ALL!$D$9</f>
        <v>16000</v>
      </c>
    </row>
    <row r="407" spans="1:11" ht="12.75">
      <c r="A407" s="26"/>
      <c r="B407" s="6"/>
      <c r="C407" s="10" t="s">
        <v>10</v>
      </c>
      <c r="D407" s="11"/>
      <c r="E407" s="11"/>
      <c r="F407" s="11"/>
      <c r="G407" s="11"/>
      <c r="H407" s="54">
        <f>ALL!F$10/ALL!$D$10</f>
        <v>90000</v>
      </c>
      <c r="I407" s="54">
        <f>ALL!G$10/ALL!$D$10</f>
        <v>9000</v>
      </c>
      <c r="J407" s="54">
        <f>ALL!H$10/ALL!$D$10</f>
        <v>67500</v>
      </c>
      <c r="K407" s="55">
        <f>ALL!I$10/ALL!$D$10</f>
        <v>18000</v>
      </c>
    </row>
    <row r="408" spans="1:11" ht="12.75">
      <c r="A408" s="26"/>
      <c r="B408" s="14">
        <v>250</v>
      </c>
      <c r="C408" s="7" t="s">
        <v>9</v>
      </c>
      <c r="D408" s="8"/>
      <c r="E408" s="8"/>
      <c r="F408" s="8"/>
      <c r="G408" s="8"/>
      <c r="H408" s="13">
        <f>ALL!F$11/ALL!$D$11</f>
        <v>85000</v>
      </c>
      <c r="I408" s="13">
        <f>ALL!G$11/ALL!$D$11</f>
        <v>8500</v>
      </c>
      <c r="J408" s="13">
        <f>ALL!H$11/ALL!$D$11</f>
        <v>51000</v>
      </c>
      <c r="K408" s="53">
        <f>ALL!I$11/ALL!$D$11</f>
        <v>17000</v>
      </c>
    </row>
    <row r="409" spans="1:11" ht="12.75">
      <c r="A409" s="26"/>
      <c r="B409" s="6"/>
      <c r="C409" s="10" t="s">
        <v>10</v>
      </c>
      <c r="D409" s="11"/>
      <c r="E409" s="11"/>
      <c r="F409" s="11"/>
      <c r="G409" s="11"/>
      <c r="H409" s="54">
        <f>ALL!F$12/ALL!$D$12</f>
        <v>95000</v>
      </c>
      <c r="I409" s="54">
        <f>ALL!G$12/ALL!$D$12</f>
        <v>9500</v>
      </c>
      <c r="J409" s="54">
        <f>ALL!H$12/ALL!$D$12</f>
        <v>71250</v>
      </c>
      <c r="K409" s="55">
        <f>ALL!I$12/ALL!$D$12</f>
        <v>19000</v>
      </c>
    </row>
    <row r="410" spans="1:11" ht="12.75">
      <c r="A410" s="26"/>
      <c r="B410" s="14">
        <v>500</v>
      </c>
      <c r="C410" s="7" t="s">
        <v>9</v>
      </c>
      <c r="D410" s="8"/>
      <c r="E410" s="8"/>
      <c r="F410" s="8"/>
      <c r="G410" s="8"/>
      <c r="H410" s="13">
        <f>ALL!F$13/ALL!$D$13</f>
        <v>100000</v>
      </c>
      <c r="I410" s="13">
        <f>ALL!G$13/ALL!$D$13</f>
        <v>10000</v>
      </c>
      <c r="J410" s="13">
        <f>ALL!H$13/ALL!$D$13</f>
        <v>60000</v>
      </c>
      <c r="K410" s="53">
        <f>ALL!I$13/ALL!$D$13</f>
        <v>20000</v>
      </c>
    </row>
    <row r="411" spans="1:11" ht="12.75">
      <c r="A411" s="26"/>
      <c r="B411" s="6"/>
      <c r="C411" s="10" t="s">
        <v>10</v>
      </c>
      <c r="D411" s="11"/>
      <c r="E411" s="11"/>
      <c r="F411" s="11"/>
      <c r="G411" s="11"/>
      <c r="H411" s="54">
        <f>ALL!F$14/ALL!$D$14</f>
        <v>125000</v>
      </c>
      <c r="I411" s="54">
        <f>ALL!G$14/ALL!$D$14</f>
        <v>12500</v>
      </c>
      <c r="J411" s="54">
        <f>ALL!H$14/ALL!$D$14</f>
        <v>93750</v>
      </c>
      <c r="K411" s="55">
        <f>ALL!I$14/ALL!$D$14</f>
        <v>25000</v>
      </c>
    </row>
    <row r="412" spans="1:11" ht="12.75">
      <c r="A412" s="26"/>
      <c r="B412" s="14">
        <v>1000</v>
      </c>
      <c r="C412" s="7" t="s">
        <v>9</v>
      </c>
      <c r="D412" s="8"/>
      <c r="E412" s="8"/>
      <c r="F412" s="8"/>
      <c r="G412" s="8"/>
      <c r="H412" s="13">
        <f>ALL!F$15/ALL!$D$15</f>
        <v>125000</v>
      </c>
      <c r="I412" s="13">
        <f>ALL!G$15/ALL!$D$15</f>
        <v>12500</v>
      </c>
      <c r="J412" s="13">
        <f>ALL!H$15/ALL!$D$15</f>
        <v>75000</v>
      </c>
      <c r="K412" s="53">
        <f>ALL!I$15/ALL!$D$15</f>
        <v>25000</v>
      </c>
    </row>
    <row r="413" spans="1:11" ht="12.75">
      <c r="A413" s="28"/>
      <c r="B413" s="15"/>
      <c r="C413" s="10" t="s">
        <v>10</v>
      </c>
      <c r="D413" s="11"/>
      <c r="E413" s="11"/>
      <c r="F413" s="11"/>
      <c r="G413" s="11"/>
      <c r="H413" s="54">
        <f>ALL!F$16/ALL!$D$16</f>
        <v>150000</v>
      </c>
      <c r="I413" s="54">
        <f>ALL!G$16/ALL!$D$16</f>
        <v>15000</v>
      </c>
      <c r="J413" s="54">
        <f>ALL!H$16/ALL!$D$16</f>
        <v>112500</v>
      </c>
      <c r="K413" s="55">
        <f>ALL!I$16/ALL!$D$16</f>
        <v>30000</v>
      </c>
    </row>
    <row r="414" spans="1:11" ht="13.5" thickBot="1">
      <c r="A414" s="29" t="s">
        <v>16</v>
      </c>
      <c r="B414" s="30"/>
      <c r="C414" s="30"/>
      <c r="D414" s="31">
        <f>SUM(D406:D413)</f>
        <v>0</v>
      </c>
      <c r="E414" s="31"/>
      <c r="F414" s="31"/>
      <c r="G414" s="31"/>
      <c r="H414" s="56">
        <f>ALL!F$17/ALL!$D$17</f>
        <v>107142.85714285714</v>
      </c>
      <c r="I414" s="56">
        <f>ALL!G$17/ALL!$D$17</f>
        <v>10714.285714285714</v>
      </c>
      <c r="J414" s="56">
        <f>ALL!H$17/ALL!$D$17</f>
        <v>76581.32530120482</v>
      </c>
      <c r="K414" s="57">
        <f>ALL!I$17/ALL!$D$17</f>
        <v>21428.571428571428</v>
      </c>
    </row>
    <row r="415" ht="13.5" thickBot="1"/>
    <row r="416" spans="1:11" ht="12.75">
      <c r="A416" s="34" t="s">
        <v>100</v>
      </c>
      <c r="B416" s="16"/>
      <c r="C416" s="16" t="s">
        <v>7</v>
      </c>
      <c r="D416" s="60"/>
      <c r="E416" s="17"/>
      <c r="F416" s="17"/>
      <c r="G416" s="17"/>
      <c r="H416" s="18" t="s">
        <v>100</v>
      </c>
      <c r="I416" s="18"/>
      <c r="J416" s="18"/>
      <c r="K416" s="19"/>
    </row>
    <row r="417" spans="1:11" ht="12.75">
      <c r="A417" s="20" t="s">
        <v>4</v>
      </c>
      <c r="B417" s="21" t="s">
        <v>6</v>
      </c>
      <c r="C417" s="21" t="s">
        <v>8</v>
      </c>
      <c r="D417" s="22" t="s">
        <v>18</v>
      </c>
      <c r="E417" s="22" t="s">
        <v>19</v>
      </c>
      <c r="F417" s="22" t="s">
        <v>7</v>
      </c>
      <c r="G417" s="22" t="s">
        <v>20</v>
      </c>
      <c r="H417" s="21" t="s">
        <v>18</v>
      </c>
      <c r="I417" s="21" t="s">
        <v>19</v>
      </c>
      <c r="J417" s="21" t="s">
        <v>7</v>
      </c>
      <c r="K417" s="23" t="s">
        <v>20</v>
      </c>
    </row>
    <row r="418" spans="1:11" ht="12.75">
      <c r="A418" s="24" t="s">
        <v>5</v>
      </c>
      <c r="B418" s="13">
        <v>100</v>
      </c>
      <c r="C418" s="7" t="s">
        <v>9</v>
      </c>
      <c r="D418" s="8"/>
      <c r="E418" s="8"/>
      <c r="F418" s="8"/>
      <c r="G418" s="8"/>
      <c r="H418" s="13">
        <f aca="true" t="shared" si="26" ref="H418:K423">H218*H406*H380</f>
        <v>67889.54010957167</v>
      </c>
      <c r="I418" s="13">
        <f t="shared" si="26"/>
        <v>6275.091484901996</v>
      </c>
      <c r="J418" s="13">
        <f t="shared" si="26"/>
        <v>0</v>
      </c>
      <c r="K418" s="53">
        <f t="shared" si="26"/>
        <v>0</v>
      </c>
    </row>
    <row r="419" spans="1:11" ht="12.75">
      <c r="A419" s="26"/>
      <c r="B419" s="6"/>
      <c r="C419" s="10" t="s">
        <v>10</v>
      </c>
      <c r="D419" s="11"/>
      <c r="E419" s="11"/>
      <c r="F419" s="11"/>
      <c r="G419" s="11"/>
      <c r="H419" s="54">
        <f t="shared" si="26"/>
        <v>59742.963446805035</v>
      </c>
      <c r="I419" s="54">
        <f t="shared" si="26"/>
        <v>6332.408467102642</v>
      </c>
      <c r="J419" s="54">
        <f t="shared" si="26"/>
        <v>0</v>
      </c>
      <c r="K419" s="55">
        <f t="shared" si="26"/>
        <v>0</v>
      </c>
    </row>
    <row r="420" spans="1:11" ht="12.75">
      <c r="A420" s="26"/>
      <c r="B420" s="14">
        <v>250</v>
      </c>
      <c r="C420" s="7" t="s">
        <v>9</v>
      </c>
      <c r="D420" s="8"/>
      <c r="E420" s="8"/>
      <c r="F420" s="8"/>
      <c r="G420" s="8"/>
      <c r="H420" s="13">
        <f t="shared" si="26"/>
        <v>80036.32129516556</v>
      </c>
      <c r="I420" s="13">
        <f t="shared" si="26"/>
        <v>7912.300631094716</v>
      </c>
      <c r="J420" s="13">
        <f t="shared" si="26"/>
        <v>0</v>
      </c>
      <c r="K420" s="53">
        <f t="shared" si="26"/>
        <v>0</v>
      </c>
    </row>
    <row r="421" spans="1:11" ht="12.75">
      <c r="A421" s="26"/>
      <c r="B421" s="6"/>
      <c r="C421" s="10" t="s">
        <v>10</v>
      </c>
      <c r="D421" s="11"/>
      <c r="E421" s="11"/>
      <c r="F421" s="11"/>
      <c r="G421" s="11"/>
      <c r="H421" s="54">
        <f t="shared" si="26"/>
        <v>149540.59894645904</v>
      </c>
      <c r="I421" s="54">
        <f t="shared" si="26"/>
        <v>15179.9071313176</v>
      </c>
      <c r="J421" s="54">
        <f t="shared" si="26"/>
        <v>0</v>
      </c>
      <c r="K421" s="55">
        <f t="shared" si="26"/>
        <v>0</v>
      </c>
    </row>
    <row r="422" spans="1:11" ht="12.75">
      <c r="A422" s="26"/>
      <c r="B422" s="14">
        <v>500</v>
      </c>
      <c r="C422" s="7" t="s">
        <v>9</v>
      </c>
      <c r="D422" s="8"/>
      <c r="E422" s="8"/>
      <c r="F422" s="8"/>
      <c r="G422" s="8"/>
      <c r="H422" s="13">
        <f t="shared" si="26"/>
        <v>23840.022519102215</v>
      </c>
      <c r="I422" s="13">
        <f t="shared" si="26"/>
        <v>2358.8235138675236</v>
      </c>
      <c r="J422" s="13">
        <f t="shared" si="26"/>
        <v>0</v>
      </c>
      <c r="K422" s="53">
        <f t="shared" si="26"/>
        <v>0</v>
      </c>
    </row>
    <row r="423" spans="1:11" ht="12.75">
      <c r="A423" s="26"/>
      <c r="B423" s="6"/>
      <c r="C423" s="10" t="s">
        <v>10</v>
      </c>
      <c r="D423" s="11"/>
      <c r="E423" s="11"/>
      <c r="F423" s="11"/>
      <c r="G423" s="11"/>
      <c r="H423" s="54">
        <f t="shared" si="26"/>
        <v>203482.34669866605</v>
      </c>
      <c r="I423" s="54">
        <f t="shared" si="26"/>
        <v>20648.340703367357</v>
      </c>
      <c r="J423" s="54">
        <f t="shared" si="26"/>
        <v>0</v>
      </c>
      <c r="K423" s="55">
        <f t="shared" si="26"/>
        <v>0</v>
      </c>
    </row>
    <row r="424" spans="1:11" ht="12.75">
      <c r="A424" s="26"/>
      <c r="B424" s="14">
        <v>1000</v>
      </c>
      <c r="C424" s="7" t="s">
        <v>9</v>
      </c>
      <c r="D424" s="8"/>
      <c r="E424" s="8"/>
      <c r="F424" s="8"/>
      <c r="G424" s="8"/>
      <c r="H424" s="13">
        <f aca="true" t="shared" si="27" ref="H424:K425">H224*H412*H386</f>
        <v>8689.452203709407</v>
      </c>
      <c r="I424" s="13">
        <f t="shared" si="27"/>
        <v>644.8704538717632</v>
      </c>
      <c r="J424" s="13">
        <f t="shared" si="27"/>
        <v>0</v>
      </c>
      <c r="K424" s="53">
        <f t="shared" si="27"/>
        <v>0</v>
      </c>
    </row>
    <row r="425" spans="1:11" ht="12.75">
      <c r="A425" s="28"/>
      <c r="B425" s="15"/>
      <c r="C425" s="10" t="s">
        <v>10</v>
      </c>
      <c r="D425" s="11"/>
      <c r="E425" s="11"/>
      <c r="F425" s="11"/>
      <c r="G425" s="11"/>
      <c r="H425" s="54">
        <f t="shared" si="27"/>
        <v>125140.03962480571</v>
      </c>
      <c r="I425" s="54">
        <f t="shared" si="27"/>
        <v>11796.907544276735</v>
      </c>
      <c r="J425" s="54">
        <f t="shared" si="27"/>
        <v>0</v>
      </c>
      <c r="K425" s="55">
        <f t="shared" si="27"/>
        <v>0</v>
      </c>
    </row>
    <row r="426" spans="1:11" ht="13.5" thickBot="1">
      <c r="A426" s="29" t="s">
        <v>16</v>
      </c>
      <c r="B426" s="30"/>
      <c r="C426" s="30"/>
      <c r="D426" s="31">
        <f>SUM(D418:D425)</f>
        <v>0</v>
      </c>
      <c r="E426" s="31"/>
      <c r="F426" s="31"/>
      <c r="G426" s="31"/>
      <c r="H426" s="56">
        <f>SUM(H418:H425)</f>
        <v>718361.2848442845</v>
      </c>
      <c r="I426" s="56">
        <f>SUM(I418:I425)</f>
        <v>71148.64992980033</v>
      </c>
      <c r="J426" s="56">
        <f>SUM(J418:J425)</f>
        <v>0</v>
      </c>
      <c r="K426" s="57">
        <f>SUM(K418:K425)</f>
        <v>0</v>
      </c>
    </row>
    <row r="427" ht="12.75">
      <c r="A427" s="5" t="s">
        <v>120</v>
      </c>
    </row>
  </sheetData>
  <printOptions/>
  <pageMargins left="0.75" right="0.75" top="1" bottom="1" header="0.5" footer="0.5"/>
  <pageSetup horizontalDpi="300" verticalDpi="300" orientation="landscape" scale="78" r:id="rId1"/>
  <headerFooter alignWithMargins="0">
    <oddFooter>&amp;L&amp;"Times New Roman,Bold"&amp;18September, 2000&amp;C&amp;"Times New Roman,Bold"&amp;18Casualty Loss Reserve Seminar&amp;R&amp;"Times New Roman,Bold"&amp;18Appendix B, Page &amp;P</oddFooter>
  </headerFooter>
  <rowBreaks count="12" manualBreakCount="12">
    <brk id="43" max="255" man="1"/>
    <brk id="79" max="255" man="1"/>
    <brk id="116" max="255" man="1"/>
    <brk id="154" max="255" man="1"/>
    <brk id="190" max="255" man="1"/>
    <brk id="228" max="255" man="1"/>
    <brk id="241" max="255" man="1"/>
    <brk id="278" max="255" man="1"/>
    <brk id="290" max="255" man="1"/>
    <brk id="328" max="255" man="1"/>
    <brk id="365" max="255" man="1"/>
    <brk id="4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27"/>
  <sheetViews>
    <sheetView workbookViewId="0" topLeftCell="A1">
      <pane xSplit="3" ySplit="7" topLeftCell="D2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Col="1"/>
  <cols>
    <col min="1" max="1" width="11.00390625" style="0" customWidth="1"/>
    <col min="2" max="2" width="19.8515625" style="0" customWidth="1"/>
    <col min="3" max="3" width="10.57421875" style="0" bestFit="1" customWidth="1"/>
    <col min="4" max="6" width="0" style="119" hidden="1" customWidth="1" outlineLevel="1"/>
    <col min="7" max="7" width="13.28125" style="119" hidden="1" customWidth="1" outlineLevel="1"/>
    <col min="8" max="8" width="13.28125" style="0" customWidth="1" collapsed="1"/>
    <col min="9" max="9" width="12.28125" style="0" customWidth="1"/>
    <col min="10" max="10" width="13.28125" style="0" customWidth="1"/>
    <col min="11" max="11" width="12.28125" style="0" customWidth="1"/>
  </cols>
  <sheetData>
    <row r="1" spans="1:9" ht="12.75">
      <c r="A1" s="37" t="s">
        <v>0</v>
      </c>
      <c r="B1" s="35">
        <v>100</v>
      </c>
      <c r="I1" s="5" t="s">
        <v>133</v>
      </c>
    </row>
    <row r="2" spans="1:2" ht="12.75">
      <c r="A2" s="37" t="s">
        <v>1</v>
      </c>
      <c r="B2" s="5" t="s">
        <v>2</v>
      </c>
    </row>
    <row r="3" spans="1:10" ht="12.75">
      <c r="A3" s="37" t="s">
        <v>3</v>
      </c>
      <c r="B3" s="38">
        <v>36996</v>
      </c>
      <c r="I3" s="52">
        <v>1.1</v>
      </c>
      <c r="J3" t="s">
        <v>45</v>
      </c>
    </row>
    <row r="4" spans="1:4" ht="12.75">
      <c r="A4" s="37" t="s">
        <v>23</v>
      </c>
      <c r="B4" s="38">
        <v>37011</v>
      </c>
      <c r="C4" s="39"/>
      <c r="D4" s="38"/>
    </row>
    <row r="5" spans="1:10" ht="12.75">
      <c r="A5" s="37" t="s">
        <v>12</v>
      </c>
      <c r="B5" s="36" t="s">
        <v>13</v>
      </c>
      <c r="I5" s="52">
        <v>1</v>
      </c>
      <c r="J5" t="s">
        <v>57</v>
      </c>
    </row>
    <row r="6" spans="1:2" ht="12.75">
      <c r="A6" s="37" t="s">
        <v>14</v>
      </c>
      <c r="B6" s="36" t="s">
        <v>15</v>
      </c>
    </row>
    <row r="7" spans="1:2" ht="13.5" thickBot="1">
      <c r="A7" s="1"/>
      <c r="B7" s="2"/>
    </row>
    <row r="8" spans="1:11" ht="12.75">
      <c r="A8" s="34" t="s">
        <v>25</v>
      </c>
      <c r="B8" s="16"/>
      <c r="C8" s="16" t="s">
        <v>7</v>
      </c>
      <c r="D8" s="120" t="s">
        <v>44</v>
      </c>
      <c r="E8" s="121"/>
      <c r="F8" s="121"/>
      <c r="G8" s="121"/>
      <c r="H8" s="18" t="s">
        <v>30</v>
      </c>
      <c r="I8" s="18"/>
      <c r="J8" s="18"/>
      <c r="K8" s="19"/>
    </row>
    <row r="9" spans="1:11" ht="12.75">
      <c r="A9" s="20" t="s">
        <v>4</v>
      </c>
      <c r="B9" s="21" t="s">
        <v>6</v>
      </c>
      <c r="C9" s="21" t="s">
        <v>8</v>
      </c>
      <c r="D9" s="22" t="s">
        <v>18</v>
      </c>
      <c r="E9" s="22" t="s">
        <v>19</v>
      </c>
      <c r="F9" s="22" t="s">
        <v>7</v>
      </c>
      <c r="G9" s="22" t="s">
        <v>20</v>
      </c>
      <c r="H9" s="21" t="s">
        <v>18</v>
      </c>
      <c r="I9" s="21" t="s">
        <v>19</v>
      </c>
      <c r="J9" s="21" t="s">
        <v>7</v>
      </c>
      <c r="K9" s="23" t="s">
        <v>20</v>
      </c>
    </row>
    <row r="10" spans="1:11" ht="12.75">
      <c r="A10" s="24" t="s">
        <v>5</v>
      </c>
      <c r="B10" s="122">
        <v>100</v>
      </c>
      <c r="C10" s="7" t="s">
        <v>9</v>
      </c>
      <c r="D10" s="61">
        <v>0</v>
      </c>
      <c r="E10" s="123">
        <f>D10/2</f>
        <v>0</v>
      </c>
      <c r="F10" s="61">
        <v>0</v>
      </c>
      <c r="G10" s="61">
        <v>0</v>
      </c>
      <c r="H10" s="124">
        <f>ROUND(D10*ALL!$D$9,0)</f>
        <v>0</v>
      </c>
      <c r="I10" s="124">
        <f>ROUND(E10*ALL!$D$9,0)</f>
        <v>0</v>
      </c>
      <c r="J10" s="124">
        <f>ROUND(F10*ALL!$D$9,0)</f>
        <v>0</v>
      </c>
      <c r="K10" s="125">
        <f>ROUND(G10*ALL!$D$9,0)</f>
        <v>0</v>
      </c>
    </row>
    <row r="11" spans="1:11" ht="12.75">
      <c r="A11" s="26"/>
      <c r="B11" s="6"/>
      <c r="C11" s="10" t="s">
        <v>10</v>
      </c>
      <c r="D11" s="126">
        <f>D10</f>
        <v>0</v>
      </c>
      <c r="E11" s="126">
        <f>E10</f>
        <v>0</v>
      </c>
      <c r="F11" s="126">
        <f>F10</f>
        <v>0</v>
      </c>
      <c r="G11" s="126">
        <f>G10</f>
        <v>0</v>
      </c>
      <c r="H11" s="127">
        <f>ROUND(D11*ALL!$D$10,0)</f>
        <v>0</v>
      </c>
      <c r="I11" s="127">
        <f>ROUND(E11*ALL!$D$10,0)</f>
        <v>0</v>
      </c>
      <c r="J11" s="127">
        <f>ROUND(F11*ALL!$D$10,0)</f>
        <v>0</v>
      </c>
      <c r="K11" s="128">
        <f>ROUND(G11*ALL!$D$10,0)</f>
        <v>0</v>
      </c>
    </row>
    <row r="12" spans="1:11" ht="12.75">
      <c r="A12" s="26"/>
      <c r="B12" s="129">
        <v>250</v>
      </c>
      <c r="C12" s="7" t="s">
        <v>9</v>
      </c>
      <c r="D12" s="123">
        <f>D10</f>
        <v>0</v>
      </c>
      <c r="E12" s="123">
        <f>E10</f>
        <v>0</v>
      </c>
      <c r="F12" s="123">
        <f>F10</f>
        <v>0</v>
      </c>
      <c r="G12" s="123">
        <f>G10</f>
        <v>0</v>
      </c>
      <c r="H12" s="124">
        <f>ROUND(D12*ALL!$D$11,0)</f>
        <v>0</v>
      </c>
      <c r="I12" s="124">
        <f>ROUND(E12*ALL!$D$11,0)</f>
        <v>0</v>
      </c>
      <c r="J12" s="124">
        <f>ROUND(F12*ALL!$D$11,0)</f>
        <v>0</v>
      </c>
      <c r="K12" s="125">
        <f>ROUND(G12*ALL!$D$11,0)</f>
        <v>0</v>
      </c>
    </row>
    <row r="13" spans="1:11" ht="12.75">
      <c r="A13" s="26"/>
      <c r="B13" s="6"/>
      <c r="C13" s="10" t="s">
        <v>10</v>
      </c>
      <c r="D13" s="126">
        <f>D10</f>
        <v>0</v>
      </c>
      <c r="E13" s="126">
        <f>E10</f>
        <v>0</v>
      </c>
      <c r="F13" s="126">
        <f>F10</f>
        <v>0</v>
      </c>
      <c r="G13" s="126">
        <f>G10</f>
        <v>0</v>
      </c>
      <c r="H13" s="127">
        <f>ROUND(D13*ALL!$D$12,0)</f>
        <v>0</v>
      </c>
      <c r="I13" s="127">
        <f>ROUND(E13*ALL!$D$12,0)</f>
        <v>0</v>
      </c>
      <c r="J13" s="127">
        <f>ROUND(F13*ALL!$D$12,0)</f>
        <v>0</v>
      </c>
      <c r="K13" s="128">
        <f>ROUND(G13*ALL!$D$12,0)</f>
        <v>0</v>
      </c>
    </row>
    <row r="14" spans="1:11" ht="12.75">
      <c r="A14" s="26"/>
      <c r="B14" s="129">
        <v>500</v>
      </c>
      <c r="C14" s="7" t="s">
        <v>9</v>
      </c>
      <c r="D14" s="123">
        <f>D10</f>
        <v>0</v>
      </c>
      <c r="E14" s="123">
        <f>E10</f>
        <v>0</v>
      </c>
      <c r="F14" s="123">
        <f>F10</f>
        <v>0</v>
      </c>
      <c r="G14" s="123">
        <f>G10</f>
        <v>0</v>
      </c>
      <c r="H14" s="124">
        <f>ROUND(D14*ALL!$D$13,0)</f>
        <v>0</v>
      </c>
      <c r="I14" s="124">
        <f>ROUND(E14*ALL!$D$13,0)</f>
        <v>0</v>
      </c>
      <c r="J14" s="124">
        <f>ROUND(F14*ALL!$D$13,0)</f>
        <v>0</v>
      </c>
      <c r="K14" s="125">
        <f>ROUND(G14*ALL!$D$13,0)</f>
        <v>0</v>
      </c>
    </row>
    <row r="15" spans="1:11" ht="12.75">
      <c r="A15" s="26"/>
      <c r="B15" s="6"/>
      <c r="C15" s="10" t="s">
        <v>10</v>
      </c>
      <c r="D15" s="126">
        <f>D10</f>
        <v>0</v>
      </c>
      <c r="E15" s="126">
        <f>E10</f>
        <v>0</v>
      </c>
      <c r="F15" s="126">
        <f>F10</f>
        <v>0</v>
      </c>
      <c r="G15" s="126">
        <f>G10</f>
        <v>0</v>
      </c>
      <c r="H15" s="127">
        <f>ROUND(D15*ALL!$D$14,0)</f>
        <v>0</v>
      </c>
      <c r="I15" s="127">
        <f>ROUND(E15*ALL!$D$14,0)</f>
        <v>0</v>
      </c>
      <c r="J15" s="127">
        <f>ROUND(F15*ALL!$D$14,0)</f>
        <v>0</v>
      </c>
      <c r="K15" s="128">
        <f>ROUND(G15*ALL!$D$14,0)</f>
        <v>0</v>
      </c>
    </row>
    <row r="16" spans="1:11" ht="12.75">
      <c r="A16" s="26"/>
      <c r="B16" s="129">
        <v>1000</v>
      </c>
      <c r="C16" s="7" t="s">
        <v>9</v>
      </c>
      <c r="D16" s="123">
        <f>D10</f>
        <v>0</v>
      </c>
      <c r="E16" s="123">
        <f>E10</f>
        <v>0</v>
      </c>
      <c r="F16" s="123">
        <f>F10</f>
        <v>0</v>
      </c>
      <c r="G16" s="123">
        <f>G10</f>
        <v>0</v>
      </c>
      <c r="H16" s="124">
        <f>ROUND(D16*ALL!$D$15,0)</f>
        <v>0</v>
      </c>
      <c r="I16" s="124">
        <f>ROUND(E16*ALL!$D$15,0)</f>
        <v>0</v>
      </c>
      <c r="J16" s="124">
        <f>ROUND(F16*ALL!$D$15,0)</f>
        <v>0</v>
      </c>
      <c r="K16" s="125">
        <f>ROUND(G16*ALL!$D$15,0)</f>
        <v>0</v>
      </c>
    </row>
    <row r="17" spans="1:11" ht="12.75">
      <c r="A17" s="28"/>
      <c r="B17" s="15"/>
      <c r="C17" s="10" t="s">
        <v>10</v>
      </c>
      <c r="D17" s="126">
        <f>D10</f>
        <v>0</v>
      </c>
      <c r="E17" s="126">
        <f>E10</f>
        <v>0</v>
      </c>
      <c r="F17" s="126">
        <f>F10</f>
        <v>0</v>
      </c>
      <c r="G17" s="126">
        <f>G10</f>
        <v>0</v>
      </c>
      <c r="H17" s="127">
        <f>ROUND(D17*ALL!$D$16,0)</f>
        <v>0</v>
      </c>
      <c r="I17" s="127">
        <f>ROUND(E17*ALL!$D$16,0)</f>
        <v>0</v>
      </c>
      <c r="J17" s="127">
        <f>ROUND(F17*ALL!$D$16,0)</f>
        <v>0</v>
      </c>
      <c r="K17" s="128">
        <f>ROUND(G17*ALL!$D$16,0)</f>
        <v>0</v>
      </c>
    </row>
    <row r="18" spans="1:11" ht="13.5" thickBot="1">
      <c r="A18" s="29" t="s">
        <v>16</v>
      </c>
      <c r="B18" s="30"/>
      <c r="C18" s="30"/>
      <c r="D18" s="31"/>
      <c r="E18" s="31"/>
      <c r="F18" s="31"/>
      <c r="G18" s="31"/>
      <c r="H18" s="31">
        <f>SUM(H10:H17)</f>
        <v>0</v>
      </c>
      <c r="I18" s="31">
        <f>SUM(I10:I17)</f>
        <v>0</v>
      </c>
      <c r="J18" s="31">
        <f>SUM(J10:J17)</f>
        <v>0</v>
      </c>
      <c r="K18" s="42">
        <f>SUM(K10:K17)</f>
        <v>0</v>
      </c>
    </row>
    <row r="19" ht="13.5" thickBot="1"/>
    <row r="20" spans="1:11" ht="12.75">
      <c r="A20" s="34" t="s">
        <v>26</v>
      </c>
      <c r="B20" s="16"/>
      <c r="C20" s="16" t="s">
        <v>7</v>
      </c>
      <c r="D20" s="120" t="s">
        <v>42</v>
      </c>
      <c r="E20" s="121"/>
      <c r="F20" s="121"/>
      <c r="G20" s="121"/>
      <c r="H20" s="18" t="s">
        <v>29</v>
      </c>
      <c r="I20" s="18"/>
      <c r="J20" s="18"/>
      <c r="K20" s="19"/>
    </row>
    <row r="21" spans="1:11" ht="12.75">
      <c r="A21" s="20" t="s">
        <v>4</v>
      </c>
      <c r="B21" s="21" t="s">
        <v>6</v>
      </c>
      <c r="C21" s="21" t="s">
        <v>8</v>
      </c>
      <c r="D21" s="22" t="s">
        <v>18</v>
      </c>
      <c r="E21" s="22" t="s">
        <v>19</v>
      </c>
      <c r="F21" s="22" t="s">
        <v>7</v>
      </c>
      <c r="G21" s="22" t="s">
        <v>20</v>
      </c>
      <c r="H21" s="21" t="s">
        <v>18</v>
      </c>
      <c r="I21" s="21" t="s">
        <v>19</v>
      </c>
      <c r="J21" s="21" t="s">
        <v>7</v>
      </c>
      <c r="K21" s="23" t="s">
        <v>20</v>
      </c>
    </row>
    <row r="22" spans="1:11" ht="12.75">
      <c r="A22" s="24" t="s">
        <v>5</v>
      </c>
      <c r="B22" s="122">
        <v>100</v>
      </c>
      <c r="C22" s="7" t="s">
        <v>9</v>
      </c>
      <c r="D22" s="61">
        <v>0</v>
      </c>
      <c r="E22" s="123">
        <f>D22/2</f>
        <v>0</v>
      </c>
      <c r="F22" s="61">
        <v>0</v>
      </c>
      <c r="G22" s="61">
        <v>0</v>
      </c>
      <c r="H22" s="124">
        <f>ROUND(D22*ALL!$D$9,0)</f>
        <v>0</v>
      </c>
      <c r="I22" s="124">
        <f>ROUND(E22*ALL!$D$9,0)</f>
        <v>0</v>
      </c>
      <c r="J22" s="124">
        <f>ROUND(F22*ALL!$D$9,0)</f>
        <v>0</v>
      </c>
      <c r="K22" s="125">
        <f>ROUND(G22*ALL!$D$9,0)</f>
        <v>0</v>
      </c>
    </row>
    <row r="23" spans="1:11" ht="12.75">
      <c r="A23" s="26"/>
      <c r="B23" s="6"/>
      <c r="C23" s="10" t="s">
        <v>10</v>
      </c>
      <c r="D23" s="126">
        <f>D22</f>
        <v>0</v>
      </c>
      <c r="E23" s="126">
        <f>E22</f>
        <v>0</v>
      </c>
      <c r="F23" s="126">
        <f>F22</f>
        <v>0</v>
      </c>
      <c r="G23" s="126">
        <f>G22</f>
        <v>0</v>
      </c>
      <c r="H23" s="127">
        <f>ROUND(D23*ALL!$D$10,0)</f>
        <v>0</v>
      </c>
      <c r="I23" s="127">
        <f>ROUND(E23*ALL!$D$10,0)</f>
        <v>0</v>
      </c>
      <c r="J23" s="127">
        <f>ROUND(F23*ALL!$D$10,0)</f>
        <v>0</v>
      </c>
      <c r="K23" s="128">
        <f>ROUND(G23*ALL!$D$10,0)</f>
        <v>0</v>
      </c>
    </row>
    <row r="24" spans="1:11" ht="12.75">
      <c r="A24" s="26"/>
      <c r="B24" s="129">
        <v>250</v>
      </c>
      <c r="C24" s="7" t="s">
        <v>9</v>
      </c>
      <c r="D24" s="123">
        <f>D22</f>
        <v>0</v>
      </c>
      <c r="E24" s="123">
        <f>E22</f>
        <v>0</v>
      </c>
      <c r="F24" s="123">
        <f>F22</f>
        <v>0</v>
      </c>
      <c r="G24" s="123">
        <f>G22</f>
        <v>0</v>
      </c>
      <c r="H24" s="124">
        <f>ROUND(D24*ALL!$D$11,0)</f>
        <v>0</v>
      </c>
      <c r="I24" s="124">
        <f>ROUND(E24*ALL!$D$11,0)</f>
        <v>0</v>
      </c>
      <c r="J24" s="124">
        <f>ROUND(F24*ALL!$D$11,0)</f>
        <v>0</v>
      </c>
      <c r="K24" s="125">
        <f>ROUND(G24*ALL!$D$11,0)</f>
        <v>0</v>
      </c>
    </row>
    <row r="25" spans="1:11" ht="12.75">
      <c r="A25" s="26"/>
      <c r="B25" s="6"/>
      <c r="C25" s="10" t="s">
        <v>10</v>
      </c>
      <c r="D25" s="126">
        <f>D22</f>
        <v>0</v>
      </c>
      <c r="E25" s="126">
        <f>E22</f>
        <v>0</v>
      </c>
      <c r="F25" s="126">
        <f>F22</f>
        <v>0</v>
      </c>
      <c r="G25" s="126">
        <f>G22</f>
        <v>0</v>
      </c>
      <c r="H25" s="127">
        <f>ROUND(D25*ALL!$D$12,0)</f>
        <v>0</v>
      </c>
      <c r="I25" s="127">
        <f>ROUND(E25*ALL!$D$12,0)</f>
        <v>0</v>
      </c>
      <c r="J25" s="127">
        <f>ROUND(F25*ALL!$D$12,0)</f>
        <v>0</v>
      </c>
      <c r="K25" s="128">
        <f>ROUND(G25*ALL!$D$12,0)</f>
        <v>0</v>
      </c>
    </row>
    <row r="26" spans="1:11" ht="12.75">
      <c r="A26" s="26"/>
      <c r="B26" s="129">
        <v>500</v>
      </c>
      <c r="C26" s="7" t="s">
        <v>9</v>
      </c>
      <c r="D26" s="123">
        <f>D22</f>
        <v>0</v>
      </c>
      <c r="E26" s="123">
        <f>E22</f>
        <v>0</v>
      </c>
      <c r="F26" s="123">
        <f>F22</f>
        <v>0</v>
      </c>
      <c r="G26" s="123">
        <f>G22</f>
        <v>0</v>
      </c>
      <c r="H26" s="124">
        <f>ROUND(D26*ALL!$D$13,0)</f>
        <v>0</v>
      </c>
      <c r="I26" s="124">
        <f>ROUND(E26*ALL!$D$13,0)</f>
        <v>0</v>
      </c>
      <c r="J26" s="124">
        <f>ROUND(F26*ALL!$D$13,0)</f>
        <v>0</v>
      </c>
      <c r="K26" s="125">
        <f>ROUND(G26*ALL!$D$13,0)</f>
        <v>0</v>
      </c>
    </row>
    <row r="27" spans="1:11" ht="12.75">
      <c r="A27" s="26"/>
      <c r="B27" s="6"/>
      <c r="C27" s="10" t="s">
        <v>10</v>
      </c>
      <c r="D27" s="126">
        <f>D22</f>
        <v>0</v>
      </c>
      <c r="E27" s="126">
        <f>E22</f>
        <v>0</v>
      </c>
      <c r="F27" s="126">
        <f>F22</f>
        <v>0</v>
      </c>
      <c r="G27" s="126">
        <f>G22</f>
        <v>0</v>
      </c>
      <c r="H27" s="127">
        <f>ROUND(D27*ALL!$D$14,0)</f>
        <v>0</v>
      </c>
      <c r="I27" s="127">
        <f>ROUND(E27*ALL!$D$14,0)</f>
        <v>0</v>
      </c>
      <c r="J27" s="127">
        <f>ROUND(F27*ALL!$D$14,0)</f>
        <v>0</v>
      </c>
      <c r="K27" s="128">
        <f>ROUND(G27*ALL!$D$14,0)</f>
        <v>0</v>
      </c>
    </row>
    <row r="28" spans="1:11" ht="12.75">
      <c r="A28" s="26"/>
      <c r="B28" s="129">
        <v>1000</v>
      </c>
      <c r="C28" s="7" t="s">
        <v>9</v>
      </c>
      <c r="D28" s="123">
        <f>D22</f>
        <v>0</v>
      </c>
      <c r="E28" s="123">
        <f>E22</f>
        <v>0</v>
      </c>
      <c r="F28" s="123">
        <f>F22</f>
        <v>0</v>
      </c>
      <c r="G28" s="123">
        <f>G22</f>
        <v>0</v>
      </c>
      <c r="H28" s="124">
        <f>ROUND(D28*ALL!$D$15,0)</f>
        <v>0</v>
      </c>
      <c r="I28" s="124">
        <f>ROUND(E28*ALL!$D$15,0)</f>
        <v>0</v>
      </c>
      <c r="J28" s="124">
        <f>ROUND(F28*ALL!$D$15,0)</f>
        <v>0</v>
      </c>
      <c r="K28" s="125">
        <f>ROUND(G28*ALL!$D$15,0)</f>
        <v>0</v>
      </c>
    </row>
    <row r="29" spans="1:11" ht="12.75">
      <c r="A29" s="28"/>
      <c r="B29" s="15"/>
      <c r="C29" s="10" t="s">
        <v>10</v>
      </c>
      <c r="D29" s="126">
        <f>D22</f>
        <v>0</v>
      </c>
      <c r="E29" s="126">
        <f>E22</f>
        <v>0</v>
      </c>
      <c r="F29" s="126">
        <f>F22</f>
        <v>0</v>
      </c>
      <c r="G29" s="126">
        <f>G22</f>
        <v>0</v>
      </c>
      <c r="H29" s="127">
        <f>ROUND(D29*ALL!$D$16,0)</f>
        <v>0</v>
      </c>
      <c r="I29" s="127">
        <f>ROUND(E29*ALL!$D$16,0)</f>
        <v>0</v>
      </c>
      <c r="J29" s="127">
        <f>ROUND(F29*ALL!$D$16,0)</f>
        <v>0</v>
      </c>
      <c r="K29" s="128">
        <f>ROUND(G29*ALL!$D$16,0)</f>
        <v>0</v>
      </c>
    </row>
    <row r="30" spans="1:11" ht="13.5" thickBot="1">
      <c r="A30" s="29" t="s">
        <v>16</v>
      </c>
      <c r="B30" s="30"/>
      <c r="C30" s="30"/>
      <c r="D30" s="31"/>
      <c r="E30" s="31"/>
      <c r="F30" s="31"/>
      <c r="G30" s="31"/>
      <c r="H30" s="31">
        <f>SUM(H22:H29)</f>
        <v>0</v>
      </c>
      <c r="I30" s="31">
        <f>SUM(I22:I29)</f>
        <v>0</v>
      </c>
      <c r="J30" s="31">
        <f>SUM(J22:J29)</f>
        <v>0</v>
      </c>
      <c r="K30" s="42">
        <f>SUM(K22:K29)</f>
        <v>0</v>
      </c>
    </row>
    <row r="31" ht="13.5" thickBot="1"/>
    <row r="32" spans="1:11" ht="12.75">
      <c r="A32" s="34" t="s">
        <v>46</v>
      </c>
      <c r="B32" s="16"/>
      <c r="C32" s="16" t="s">
        <v>7</v>
      </c>
      <c r="D32" s="121"/>
      <c r="E32" s="121"/>
      <c r="F32" s="121"/>
      <c r="G32" s="121"/>
      <c r="H32" s="18" t="s">
        <v>43</v>
      </c>
      <c r="I32" s="18"/>
      <c r="J32" s="18"/>
      <c r="K32" s="19"/>
    </row>
    <row r="33" spans="1:11" ht="12.75">
      <c r="A33" s="20" t="s">
        <v>4</v>
      </c>
      <c r="B33" s="21" t="s">
        <v>6</v>
      </c>
      <c r="C33" s="21" t="s">
        <v>8</v>
      </c>
      <c r="D33" s="22" t="s">
        <v>18</v>
      </c>
      <c r="E33" s="22" t="s">
        <v>19</v>
      </c>
      <c r="F33" s="22" t="s">
        <v>7</v>
      </c>
      <c r="G33" s="22" t="s">
        <v>20</v>
      </c>
      <c r="H33" s="21" t="s">
        <v>18</v>
      </c>
      <c r="I33" s="21" t="s">
        <v>19</v>
      </c>
      <c r="J33" s="21" t="s">
        <v>7</v>
      </c>
      <c r="K33" s="23" t="s">
        <v>20</v>
      </c>
    </row>
    <row r="34" spans="1:11" ht="12.75">
      <c r="A34" s="24" t="s">
        <v>5</v>
      </c>
      <c r="B34" s="122">
        <v>100</v>
      </c>
      <c r="C34" s="7" t="s">
        <v>9</v>
      </c>
      <c r="D34" s="124"/>
      <c r="E34" s="124"/>
      <c r="F34" s="124"/>
      <c r="G34" s="124"/>
      <c r="H34" s="122">
        <f>ALL!F$9/ALL!$D$9</f>
        <v>80000</v>
      </c>
      <c r="I34" s="122">
        <f>ALL!G$9/ALL!$D$9</f>
        <v>8000</v>
      </c>
      <c r="J34" s="122">
        <f>ALL!H$9/ALL!$D$9</f>
        <v>48000</v>
      </c>
      <c r="K34" s="130">
        <f>ALL!I$9/ALL!$D$9</f>
        <v>16000</v>
      </c>
    </row>
    <row r="35" spans="1:11" ht="12.75">
      <c r="A35" s="26"/>
      <c r="B35" s="6"/>
      <c r="C35" s="10" t="s">
        <v>10</v>
      </c>
      <c r="D35" s="127"/>
      <c r="E35" s="127"/>
      <c r="F35" s="127"/>
      <c r="G35" s="127"/>
      <c r="H35" s="131">
        <f>ALL!F$10/ALL!$D$10</f>
        <v>90000</v>
      </c>
      <c r="I35" s="131">
        <f>ALL!G$10/ALL!$D$10</f>
        <v>9000</v>
      </c>
      <c r="J35" s="131">
        <f>ALL!H$10/ALL!$D$10</f>
        <v>67500</v>
      </c>
      <c r="K35" s="132">
        <f>ALL!I$10/ALL!$D$10</f>
        <v>18000</v>
      </c>
    </row>
    <row r="36" spans="1:11" ht="12.75">
      <c r="A36" s="26"/>
      <c r="B36" s="129">
        <v>250</v>
      </c>
      <c r="C36" s="7" t="s">
        <v>9</v>
      </c>
      <c r="D36" s="124"/>
      <c r="E36" s="124"/>
      <c r="F36" s="124"/>
      <c r="G36" s="124"/>
      <c r="H36" s="122">
        <f>ALL!F$11/ALL!$D$11</f>
        <v>85000</v>
      </c>
      <c r="I36" s="122">
        <f>ALL!G$11/ALL!$D$11</f>
        <v>8500</v>
      </c>
      <c r="J36" s="122">
        <f>ALL!H$11/ALL!$D$11</f>
        <v>51000</v>
      </c>
      <c r="K36" s="130">
        <f>ALL!I$11/ALL!$D$11</f>
        <v>17000</v>
      </c>
    </row>
    <row r="37" spans="1:11" ht="12.75">
      <c r="A37" s="26"/>
      <c r="B37" s="6"/>
      <c r="C37" s="10" t="s">
        <v>10</v>
      </c>
      <c r="D37" s="127"/>
      <c r="E37" s="127"/>
      <c r="F37" s="127"/>
      <c r="G37" s="127"/>
      <c r="H37" s="131">
        <f>ALL!F$12/ALL!$D$12</f>
        <v>95000</v>
      </c>
      <c r="I37" s="131">
        <f>ALL!G$12/ALL!$D$12</f>
        <v>9500</v>
      </c>
      <c r="J37" s="131">
        <f>ALL!H$12/ALL!$D$12</f>
        <v>71250</v>
      </c>
      <c r="K37" s="132">
        <f>ALL!I$12/ALL!$D$12</f>
        <v>19000</v>
      </c>
    </row>
    <row r="38" spans="1:11" ht="12.75">
      <c r="A38" s="26"/>
      <c r="B38" s="129">
        <v>500</v>
      </c>
      <c r="C38" s="7" t="s">
        <v>9</v>
      </c>
      <c r="D38" s="124"/>
      <c r="E38" s="124"/>
      <c r="F38" s="124"/>
      <c r="G38" s="124"/>
      <c r="H38" s="122">
        <f>ALL!F$13/ALL!$D$13</f>
        <v>100000</v>
      </c>
      <c r="I38" s="122">
        <f>ALL!G$13/ALL!$D$13</f>
        <v>10000</v>
      </c>
      <c r="J38" s="122">
        <f>ALL!H$13/ALL!$D$13</f>
        <v>60000</v>
      </c>
      <c r="K38" s="130">
        <f>ALL!I$13/ALL!$D$13</f>
        <v>20000</v>
      </c>
    </row>
    <row r="39" spans="1:11" ht="12.75">
      <c r="A39" s="26"/>
      <c r="B39" s="6"/>
      <c r="C39" s="10" t="s">
        <v>10</v>
      </c>
      <c r="D39" s="127"/>
      <c r="E39" s="127"/>
      <c r="F39" s="127"/>
      <c r="G39" s="127"/>
      <c r="H39" s="131">
        <f>ALL!F$14/ALL!$D$14</f>
        <v>125000</v>
      </c>
      <c r="I39" s="131">
        <f>ALL!G$14/ALL!$D$14</f>
        <v>12500</v>
      </c>
      <c r="J39" s="131">
        <f>ALL!H$14/ALL!$D$14</f>
        <v>93750</v>
      </c>
      <c r="K39" s="132">
        <f>ALL!I$14/ALL!$D$14</f>
        <v>25000</v>
      </c>
    </row>
    <row r="40" spans="1:11" ht="12.75">
      <c r="A40" s="26"/>
      <c r="B40" s="129">
        <v>1000</v>
      </c>
      <c r="C40" s="7" t="s">
        <v>9</v>
      </c>
      <c r="D40" s="124"/>
      <c r="E40" s="124"/>
      <c r="F40" s="124"/>
      <c r="G40" s="124"/>
      <c r="H40" s="122">
        <f>ALL!F$15/ALL!$D$15</f>
        <v>125000</v>
      </c>
      <c r="I40" s="122">
        <f>ALL!G$15/ALL!$D$15</f>
        <v>12500</v>
      </c>
      <c r="J40" s="122">
        <f>ALL!H$15/ALL!$D$15</f>
        <v>75000</v>
      </c>
      <c r="K40" s="130">
        <f>ALL!I$15/ALL!$D$15</f>
        <v>25000</v>
      </c>
    </row>
    <row r="41" spans="1:11" ht="12.75">
      <c r="A41" s="28"/>
      <c r="B41" s="15"/>
      <c r="C41" s="10" t="s">
        <v>10</v>
      </c>
      <c r="D41" s="127"/>
      <c r="E41" s="127"/>
      <c r="F41" s="127"/>
      <c r="G41" s="127"/>
      <c r="H41" s="131">
        <f>ALL!F$16/ALL!$D$16</f>
        <v>150000</v>
      </c>
      <c r="I41" s="131">
        <f>ALL!G$16/ALL!$D$16</f>
        <v>15000</v>
      </c>
      <c r="J41" s="131">
        <f>ALL!H$16/ALL!$D$16</f>
        <v>112500</v>
      </c>
      <c r="K41" s="132">
        <f>ALL!I$16/ALL!$D$16</f>
        <v>30000</v>
      </c>
    </row>
    <row r="42" spans="1:11" ht="13.5" thickBot="1">
      <c r="A42" s="29" t="s">
        <v>16</v>
      </c>
      <c r="B42" s="30"/>
      <c r="C42" s="30"/>
      <c r="D42" s="31">
        <f>SUM(D34:D41)</f>
        <v>0</v>
      </c>
      <c r="E42" s="31"/>
      <c r="F42" s="31"/>
      <c r="G42" s="31"/>
      <c r="H42" s="56">
        <f>ALL!F$17/ALL!$D$17</f>
        <v>107142.85714285714</v>
      </c>
      <c r="I42" s="56">
        <f>ALL!G$17/ALL!$D$17</f>
        <v>10714.285714285714</v>
      </c>
      <c r="J42" s="56">
        <f>ALL!H$17/ALL!$D$17</f>
        <v>76581.32530120482</v>
      </c>
      <c r="K42" s="57">
        <f>ALL!I$17/ALL!$D$17</f>
        <v>21428.571428571428</v>
      </c>
    </row>
    <row r="43" ht="13.5" thickBot="1"/>
    <row r="44" spans="1:11" ht="12.75">
      <c r="A44" s="34" t="s">
        <v>27</v>
      </c>
      <c r="B44" s="16"/>
      <c r="C44" s="16" t="s">
        <v>7</v>
      </c>
      <c r="D44" s="121"/>
      <c r="E44" s="121"/>
      <c r="F44" s="121"/>
      <c r="G44" s="121"/>
      <c r="H44" s="18"/>
      <c r="I44" s="18"/>
      <c r="J44" s="18"/>
      <c r="K44" s="19"/>
    </row>
    <row r="45" spans="1:11" ht="12.75">
      <c r="A45" s="20" t="s">
        <v>4</v>
      </c>
      <c r="B45" s="21" t="s">
        <v>6</v>
      </c>
      <c r="C45" s="21" t="s">
        <v>8</v>
      </c>
      <c r="D45" s="22" t="s">
        <v>18</v>
      </c>
      <c r="E45" s="22" t="s">
        <v>19</v>
      </c>
      <c r="F45" s="22" t="s">
        <v>7</v>
      </c>
      <c r="G45" s="22" t="s">
        <v>20</v>
      </c>
      <c r="H45" s="21" t="s">
        <v>18</v>
      </c>
      <c r="I45" s="21" t="s">
        <v>19</v>
      </c>
      <c r="J45" s="21" t="s">
        <v>7</v>
      </c>
      <c r="K45" s="23" t="s">
        <v>20</v>
      </c>
    </row>
    <row r="46" spans="1:11" ht="12.75">
      <c r="A46" s="24" t="s">
        <v>5</v>
      </c>
      <c r="B46" s="122">
        <v>100</v>
      </c>
      <c r="C46" s="7" t="s">
        <v>9</v>
      </c>
      <c r="D46" s="124"/>
      <c r="E46" s="124"/>
      <c r="F46" s="124"/>
      <c r="G46" s="124"/>
      <c r="H46" s="122">
        <f aca="true" t="shared" si="0" ref="H46:K53">H58*H22</f>
        <v>0</v>
      </c>
      <c r="I46" s="122">
        <f t="shared" si="0"/>
        <v>0</v>
      </c>
      <c r="J46" s="122">
        <f t="shared" si="0"/>
        <v>0</v>
      </c>
      <c r="K46" s="130">
        <f t="shared" si="0"/>
        <v>0</v>
      </c>
    </row>
    <row r="47" spans="1:11" ht="12.75">
      <c r="A47" s="26"/>
      <c r="B47" s="6"/>
      <c r="C47" s="10" t="s">
        <v>10</v>
      </c>
      <c r="D47" s="127"/>
      <c r="E47" s="127"/>
      <c r="F47" s="127"/>
      <c r="G47" s="127"/>
      <c r="H47" s="131">
        <f t="shared" si="0"/>
        <v>0</v>
      </c>
      <c r="I47" s="131">
        <f t="shared" si="0"/>
        <v>0</v>
      </c>
      <c r="J47" s="131">
        <f t="shared" si="0"/>
        <v>0</v>
      </c>
      <c r="K47" s="132">
        <f t="shared" si="0"/>
        <v>0</v>
      </c>
    </row>
    <row r="48" spans="1:11" ht="12.75">
      <c r="A48" s="26"/>
      <c r="B48" s="129">
        <v>250</v>
      </c>
      <c r="C48" s="7" t="s">
        <v>9</v>
      </c>
      <c r="D48" s="124"/>
      <c r="E48" s="124"/>
      <c r="F48" s="124"/>
      <c r="G48" s="124"/>
      <c r="H48" s="122">
        <f t="shared" si="0"/>
        <v>0</v>
      </c>
      <c r="I48" s="122">
        <f t="shared" si="0"/>
        <v>0</v>
      </c>
      <c r="J48" s="122">
        <f t="shared" si="0"/>
        <v>0</v>
      </c>
      <c r="K48" s="130">
        <f t="shared" si="0"/>
        <v>0</v>
      </c>
    </row>
    <row r="49" spans="1:11" ht="12.75">
      <c r="A49" s="26"/>
      <c r="B49" s="6"/>
      <c r="C49" s="10" t="s">
        <v>10</v>
      </c>
      <c r="D49" s="127"/>
      <c r="E49" s="127"/>
      <c r="F49" s="127"/>
      <c r="G49" s="127"/>
      <c r="H49" s="131">
        <f t="shared" si="0"/>
        <v>0</v>
      </c>
      <c r="I49" s="131">
        <f t="shared" si="0"/>
        <v>0</v>
      </c>
      <c r="J49" s="131">
        <f t="shared" si="0"/>
        <v>0</v>
      </c>
      <c r="K49" s="132">
        <f t="shared" si="0"/>
        <v>0</v>
      </c>
    </row>
    <row r="50" spans="1:11" ht="12.75">
      <c r="A50" s="26"/>
      <c r="B50" s="129">
        <v>500</v>
      </c>
      <c r="C50" s="7" t="s">
        <v>9</v>
      </c>
      <c r="D50" s="124"/>
      <c r="E50" s="124"/>
      <c r="F50" s="124"/>
      <c r="G50" s="124"/>
      <c r="H50" s="122">
        <f t="shared" si="0"/>
        <v>0</v>
      </c>
      <c r="I50" s="122">
        <f t="shared" si="0"/>
        <v>0</v>
      </c>
      <c r="J50" s="122">
        <f t="shared" si="0"/>
        <v>0</v>
      </c>
      <c r="K50" s="130">
        <f t="shared" si="0"/>
        <v>0</v>
      </c>
    </row>
    <row r="51" spans="1:11" ht="12.75">
      <c r="A51" s="26"/>
      <c r="B51" s="6"/>
      <c r="C51" s="10" t="s">
        <v>10</v>
      </c>
      <c r="D51" s="127"/>
      <c r="E51" s="127"/>
      <c r="F51" s="127"/>
      <c r="G51" s="127"/>
      <c r="H51" s="131">
        <f t="shared" si="0"/>
        <v>0</v>
      </c>
      <c r="I51" s="131">
        <f t="shared" si="0"/>
        <v>0</v>
      </c>
      <c r="J51" s="131">
        <f t="shared" si="0"/>
        <v>0</v>
      </c>
      <c r="K51" s="132">
        <f t="shared" si="0"/>
        <v>0</v>
      </c>
    </row>
    <row r="52" spans="1:11" ht="12.75">
      <c r="A52" s="26"/>
      <c r="B52" s="129">
        <v>1000</v>
      </c>
      <c r="C52" s="7" t="s">
        <v>9</v>
      </c>
      <c r="D52" s="124"/>
      <c r="E52" s="124"/>
      <c r="F52" s="124"/>
      <c r="G52" s="124"/>
      <c r="H52" s="122">
        <f t="shared" si="0"/>
        <v>0</v>
      </c>
      <c r="I52" s="122">
        <f t="shared" si="0"/>
        <v>0</v>
      </c>
      <c r="J52" s="122">
        <f t="shared" si="0"/>
        <v>0</v>
      </c>
      <c r="K52" s="130">
        <f t="shared" si="0"/>
        <v>0</v>
      </c>
    </row>
    <row r="53" spans="1:11" ht="12.75">
      <c r="A53" s="28"/>
      <c r="B53" s="15"/>
      <c r="C53" s="10" t="s">
        <v>10</v>
      </c>
      <c r="D53" s="127"/>
      <c r="E53" s="127"/>
      <c r="F53" s="127"/>
      <c r="G53" s="127"/>
      <c r="H53" s="131">
        <f t="shared" si="0"/>
        <v>0</v>
      </c>
      <c r="I53" s="131">
        <f t="shared" si="0"/>
        <v>0</v>
      </c>
      <c r="J53" s="131">
        <f t="shared" si="0"/>
        <v>0</v>
      </c>
      <c r="K53" s="132">
        <f t="shared" si="0"/>
        <v>0</v>
      </c>
    </row>
    <row r="54" spans="1:11" ht="13.5" thickBot="1">
      <c r="A54" s="29" t="s">
        <v>16</v>
      </c>
      <c r="B54" s="30"/>
      <c r="C54" s="30"/>
      <c r="D54" s="31">
        <f>SUM(D46:D53)</f>
        <v>0</v>
      </c>
      <c r="E54" s="31"/>
      <c r="F54" s="31"/>
      <c r="G54" s="31"/>
      <c r="H54" s="56">
        <f>SUM(H46:H53)</f>
        <v>0</v>
      </c>
      <c r="I54" s="56">
        <f>SUM(I46:I53)</f>
        <v>0</v>
      </c>
      <c r="J54" s="56">
        <f>SUM(J46:J53)</f>
        <v>0</v>
      </c>
      <c r="K54" s="57">
        <f>SUM(K46:K53)</f>
        <v>0</v>
      </c>
    </row>
    <row r="55" ht="13.5" thickBot="1"/>
    <row r="56" spans="1:11" ht="12.75">
      <c r="A56" s="34" t="s">
        <v>28</v>
      </c>
      <c r="B56" s="16"/>
      <c r="C56" s="16" t="s">
        <v>7</v>
      </c>
      <c r="D56" s="121"/>
      <c r="E56" s="121"/>
      <c r="F56" s="121"/>
      <c r="G56" s="121"/>
      <c r="H56" s="18"/>
      <c r="I56" s="18"/>
      <c r="J56" s="18"/>
      <c r="K56" s="19"/>
    </row>
    <row r="57" spans="1:11" ht="12.75">
      <c r="A57" s="20" t="s">
        <v>4</v>
      </c>
      <c r="B57" s="21" t="s">
        <v>6</v>
      </c>
      <c r="C57" s="21" t="s">
        <v>8</v>
      </c>
      <c r="D57" s="22" t="s">
        <v>18</v>
      </c>
      <c r="E57" s="22" t="s">
        <v>19</v>
      </c>
      <c r="F57" s="22" t="s">
        <v>7</v>
      </c>
      <c r="G57" s="22" t="s">
        <v>20</v>
      </c>
      <c r="H57" s="21" t="s">
        <v>18</v>
      </c>
      <c r="I57" s="21" t="s">
        <v>19</v>
      </c>
      <c r="J57" s="21" t="s">
        <v>7</v>
      </c>
      <c r="K57" s="23" t="s">
        <v>20</v>
      </c>
    </row>
    <row r="58" spans="1:11" ht="12.75">
      <c r="A58" s="24" t="s">
        <v>5</v>
      </c>
      <c r="B58" s="122">
        <v>100</v>
      </c>
      <c r="C58" s="7" t="s">
        <v>9</v>
      </c>
      <c r="D58" s="124"/>
      <c r="E58" s="124"/>
      <c r="F58" s="124"/>
      <c r="G58" s="124"/>
      <c r="H58" s="122">
        <f>H70*ALL!F9/ALL!$D9</f>
        <v>0</v>
      </c>
      <c r="I58" s="122">
        <f>I70*ALL!G9/ALL!$D9</f>
        <v>0</v>
      </c>
      <c r="J58" s="122">
        <f>J70*ALL!H9/ALL!$D9</f>
        <v>0</v>
      </c>
      <c r="K58" s="130">
        <f>K70*ALL!I9/ALL!$D9</f>
        <v>0</v>
      </c>
    </row>
    <row r="59" spans="1:11" ht="12.75">
      <c r="A59" s="26"/>
      <c r="B59" s="6"/>
      <c r="C59" s="10" t="s">
        <v>10</v>
      </c>
      <c r="D59" s="127"/>
      <c r="E59" s="127"/>
      <c r="F59" s="127"/>
      <c r="G59" s="127"/>
      <c r="H59" s="131">
        <f>H71*ALL!F10/ALL!$D10</f>
        <v>0</v>
      </c>
      <c r="I59" s="131">
        <f>I71*ALL!G10/ALL!$D10</f>
        <v>0</v>
      </c>
      <c r="J59" s="131">
        <f>J71*ALL!H10/ALL!$D10</f>
        <v>0</v>
      </c>
      <c r="K59" s="132">
        <f>K71*ALL!I10/ALL!$D10</f>
        <v>0</v>
      </c>
    </row>
    <row r="60" spans="1:11" ht="12.75">
      <c r="A60" s="26"/>
      <c r="B60" s="129">
        <v>250</v>
      </c>
      <c r="C60" s="7" t="s">
        <v>9</v>
      </c>
      <c r="D60" s="124"/>
      <c r="E60" s="124"/>
      <c r="F60" s="124"/>
      <c r="G60" s="124"/>
      <c r="H60" s="122">
        <f>H72*ALL!F11/ALL!$D11</f>
        <v>0</v>
      </c>
      <c r="I60" s="122">
        <f>I72*ALL!G11/ALL!$D11</f>
        <v>0</v>
      </c>
      <c r="J60" s="122">
        <f>J72*ALL!H11/ALL!$D11</f>
        <v>0</v>
      </c>
      <c r="K60" s="130">
        <f>K72*ALL!I11/ALL!$D11</f>
        <v>0</v>
      </c>
    </row>
    <row r="61" spans="1:11" ht="12.75">
      <c r="A61" s="26"/>
      <c r="B61" s="6"/>
      <c r="C61" s="10" t="s">
        <v>10</v>
      </c>
      <c r="D61" s="127"/>
      <c r="E61" s="127"/>
      <c r="F61" s="127"/>
      <c r="G61" s="127"/>
      <c r="H61" s="131">
        <f>H73*ALL!F12/ALL!$D12</f>
        <v>0</v>
      </c>
      <c r="I61" s="131">
        <f>I73*ALL!G12/ALL!$D12</f>
        <v>0</v>
      </c>
      <c r="J61" s="131">
        <f>J73*ALL!H12/ALL!$D12</f>
        <v>0</v>
      </c>
      <c r="K61" s="132">
        <f>K73*ALL!I12/ALL!$D12</f>
        <v>0</v>
      </c>
    </row>
    <row r="62" spans="1:11" ht="12.75">
      <c r="A62" s="26"/>
      <c r="B62" s="129">
        <v>500</v>
      </c>
      <c r="C62" s="7" t="s">
        <v>9</v>
      </c>
      <c r="D62" s="124"/>
      <c r="E62" s="124"/>
      <c r="F62" s="124"/>
      <c r="G62" s="124"/>
      <c r="H62" s="122">
        <f>H74*ALL!F13/ALL!$D13</f>
        <v>0</v>
      </c>
      <c r="I62" s="122">
        <f>I74*ALL!G13/ALL!$D13</f>
        <v>0</v>
      </c>
      <c r="J62" s="122">
        <f>J74*ALL!H13/ALL!$D13</f>
        <v>0</v>
      </c>
      <c r="K62" s="130">
        <f>K74*ALL!I13/ALL!$D13</f>
        <v>0</v>
      </c>
    </row>
    <row r="63" spans="1:11" ht="12.75">
      <c r="A63" s="26"/>
      <c r="B63" s="6"/>
      <c r="C63" s="10" t="s">
        <v>10</v>
      </c>
      <c r="D63" s="127"/>
      <c r="E63" s="127"/>
      <c r="F63" s="127"/>
      <c r="G63" s="127"/>
      <c r="H63" s="131">
        <f>H75*ALL!F14/ALL!$D14</f>
        <v>0</v>
      </c>
      <c r="I63" s="131">
        <f>I75*ALL!G14/ALL!$D14</f>
        <v>0</v>
      </c>
      <c r="J63" s="131">
        <f>J75*ALL!H14/ALL!$D14</f>
        <v>0</v>
      </c>
      <c r="K63" s="132">
        <f>K75*ALL!I14/ALL!$D14</f>
        <v>0</v>
      </c>
    </row>
    <row r="64" spans="1:11" ht="12.75">
      <c r="A64" s="26"/>
      <c r="B64" s="129">
        <v>1000</v>
      </c>
      <c r="C64" s="7" t="s">
        <v>9</v>
      </c>
      <c r="D64" s="124"/>
      <c r="E64" s="124"/>
      <c r="F64" s="124"/>
      <c r="G64" s="124"/>
      <c r="H64" s="122">
        <f>H76*ALL!F15/ALL!$D15</f>
        <v>0</v>
      </c>
      <c r="I64" s="122">
        <f>I76*ALL!G15/ALL!$D15</f>
        <v>0</v>
      </c>
      <c r="J64" s="122">
        <f>J76*ALL!H15/ALL!$D15</f>
        <v>0</v>
      </c>
      <c r="K64" s="130">
        <f>K76*ALL!I15/ALL!$D15</f>
        <v>0</v>
      </c>
    </row>
    <row r="65" spans="1:11" ht="12.75">
      <c r="A65" s="28"/>
      <c r="B65" s="15"/>
      <c r="C65" s="10" t="s">
        <v>10</v>
      </c>
      <c r="D65" s="127"/>
      <c r="E65" s="127"/>
      <c r="F65" s="127"/>
      <c r="G65" s="127"/>
      <c r="H65" s="131">
        <f>H77*ALL!F16/ALL!$D16</f>
        <v>0</v>
      </c>
      <c r="I65" s="131">
        <f>I77*ALL!G16/ALL!$D16</f>
        <v>0</v>
      </c>
      <c r="J65" s="131">
        <f>J77*ALL!H16/ALL!$D16</f>
        <v>0</v>
      </c>
      <c r="K65" s="132">
        <f>K77*ALL!I16/ALL!$D16</f>
        <v>0</v>
      </c>
    </row>
    <row r="66" spans="1:11" ht="13.5" thickBot="1">
      <c r="A66" s="29" t="s">
        <v>16</v>
      </c>
      <c r="B66" s="30"/>
      <c r="C66" s="30"/>
      <c r="D66" s="31">
        <f>SUM(D58:D65)</f>
        <v>0</v>
      </c>
      <c r="E66" s="31"/>
      <c r="F66" s="31"/>
      <c r="G66" s="31"/>
      <c r="H66" s="56">
        <f>IF(H30=0,0,H54/H30)</f>
        <v>0</v>
      </c>
      <c r="I66" s="56">
        <f>IF(I30=0,0,I54/I30)</f>
        <v>0</v>
      </c>
      <c r="J66" s="56">
        <f>IF(J30=0,0,J54/J30)</f>
        <v>0</v>
      </c>
      <c r="K66" s="57">
        <f>IF(K30=0,0,K54/K30)</f>
        <v>0</v>
      </c>
    </row>
    <row r="67" ht="13.5" thickBot="1"/>
    <row r="68" spans="1:11" ht="12.75">
      <c r="A68" s="34" t="s">
        <v>41</v>
      </c>
      <c r="B68" s="16"/>
      <c r="C68" s="16" t="s">
        <v>7</v>
      </c>
      <c r="D68" s="121"/>
      <c r="E68" s="121"/>
      <c r="F68" s="121"/>
      <c r="G68" s="121"/>
      <c r="H68" s="18"/>
      <c r="I68" s="18"/>
      <c r="J68" s="18"/>
      <c r="K68" s="19"/>
    </row>
    <row r="69" spans="1:11" ht="12.75">
      <c r="A69" s="20" t="s">
        <v>4</v>
      </c>
      <c r="B69" s="21" t="s">
        <v>6</v>
      </c>
      <c r="C69" s="21" t="s">
        <v>8</v>
      </c>
      <c r="D69" s="22" t="s">
        <v>18</v>
      </c>
      <c r="E69" s="22" t="s">
        <v>19</v>
      </c>
      <c r="F69" s="22" t="s">
        <v>7</v>
      </c>
      <c r="G69" s="22" t="s">
        <v>20</v>
      </c>
      <c r="H69" s="21" t="s">
        <v>18</v>
      </c>
      <c r="I69" s="21" t="s">
        <v>19</v>
      </c>
      <c r="J69" s="21" t="s">
        <v>7</v>
      </c>
      <c r="K69" s="23" t="s">
        <v>20</v>
      </c>
    </row>
    <row r="70" spans="1:11" ht="12.75">
      <c r="A70" s="24" t="s">
        <v>5</v>
      </c>
      <c r="B70" s="122">
        <v>100</v>
      </c>
      <c r="C70" s="7" t="s">
        <v>9</v>
      </c>
      <c r="D70" s="124"/>
      <c r="E70" s="124"/>
      <c r="F70" s="124"/>
      <c r="G70" s="124"/>
      <c r="H70" s="123">
        <v>0</v>
      </c>
      <c r="I70" s="123">
        <v>0</v>
      </c>
      <c r="J70" s="123">
        <v>0</v>
      </c>
      <c r="K70" s="133">
        <v>0</v>
      </c>
    </row>
    <row r="71" spans="1:11" ht="12.75">
      <c r="A71" s="26"/>
      <c r="B71" s="6"/>
      <c r="C71" s="10" t="s">
        <v>10</v>
      </c>
      <c r="D71" s="127"/>
      <c r="E71" s="127"/>
      <c r="F71" s="127"/>
      <c r="G71" s="127"/>
      <c r="H71" s="126">
        <f>H70</f>
        <v>0</v>
      </c>
      <c r="I71" s="126">
        <f>I70</f>
        <v>0</v>
      </c>
      <c r="J71" s="126">
        <f>J70*1.5</f>
        <v>0</v>
      </c>
      <c r="K71" s="134">
        <f>K70</f>
        <v>0</v>
      </c>
    </row>
    <row r="72" spans="1:11" ht="12.75">
      <c r="A72" s="26"/>
      <c r="B72" s="129">
        <v>250</v>
      </c>
      <c r="C72" s="7" t="s">
        <v>9</v>
      </c>
      <c r="D72" s="124"/>
      <c r="E72" s="124"/>
      <c r="F72" s="124"/>
      <c r="G72" s="124"/>
      <c r="H72" s="123">
        <v>0</v>
      </c>
      <c r="I72" s="123">
        <v>0</v>
      </c>
      <c r="J72" s="123">
        <v>0</v>
      </c>
      <c r="K72" s="133">
        <v>0</v>
      </c>
    </row>
    <row r="73" spans="1:11" ht="12.75">
      <c r="A73" s="26"/>
      <c r="B73" s="6"/>
      <c r="C73" s="10" t="s">
        <v>10</v>
      </c>
      <c r="D73" s="127"/>
      <c r="E73" s="127"/>
      <c r="F73" s="127"/>
      <c r="G73" s="127"/>
      <c r="H73" s="126">
        <f>H72</f>
        <v>0</v>
      </c>
      <c r="I73" s="126">
        <f>I72</f>
        <v>0</v>
      </c>
      <c r="J73" s="126">
        <f>J72*1.5</f>
        <v>0</v>
      </c>
      <c r="K73" s="134">
        <f>K72</f>
        <v>0</v>
      </c>
    </row>
    <row r="74" spans="1:11" ht="12.75">
      <c r="A74" s="26"/>
      <c r="B74" s="129">
        <v>500</v>
      </c>
      <c r="C74" s="7" t="s">
        <v>9</v>
      </c>
      <c r="D74" s="124"/>
      <c r="E74" s="124"/>
      <c r="F74" s="124"/>
      <c r="G74" s="124"/>
      <c r="H74" s="123">
        <v>0</v>
      </c>
      <c r="I74" s="123">
        <v>0</v>
      </c>
      <c r="J74" s="123">
        <v>0</v>
      </c>
      <c r="K74" s="133">
        <v>0</v>
      </c>
    </row>
    <row r="75" spans="1:11" ht="12.75">
      <c r="A75" s="26"/>
      <c r="B75" s="6"/>
      <c r="C75" s="10" t="s">
        <v>10</v>
      </c>
      <c r="D75" s="127"/>
      <c r="E75" s="127"/>
      <c r="F75" s="127"/>
      <c r="G75" s="127"/>
      <c r="H75" s="126">
        <f>H74</f>
        <v>0</v>
      </c>
      <c r="I75" s="126">
        <f>I74</f>
        <v>0</v>
      </c>
      <c r="J75" s="126">
        <f>J74*1.5</f>
        <v>0</v>
      </c>
      <c r="K75" s="134">
        <f>K74</f>
        <v>0</v>
      </c>
    </row>
    <row r="76" spans="1:11" ht="12.75">
      <c r="A76" s="26"/>
      <c r="B76" s="129">
        <v>1000</v>
      </c>
      <c r="C76" s="7" t="s">
        <v>9</v>
      </c>
      <c r="D76" s="124"/>
      <c r="E76" s="124"/>
      <c r="F76" s="124"/>
      <c r="G76" s="124"/>
      <c r="H76" s="123">
        <v>0</v>
      </c>
      <c r="I76" s="123">
        <v>0</v>
      </c>
      <c r="J76" s="123">
        <v>0</v>
      </c>
      <c r="K76" s="133">
        <v>0</v>
      </c>
    </row>
    <row r="77" spans="1:11" ht="12.75">
      <c r="A77" s="28"/>
      <c r="B77" s="15"/>
      <c r="C77" s="10" t="s">
        <v>10</v>
      </c>
      <c r="D77" s="127"/>
      <c r="E77" s="127"/>
      <c r="F77" s="127"/>
      <c r="G77" s="127"/>
      <c r="H77" s="126">
        <f>H76</f>
        <v>0</v>
      </c>
      <c r="I77" s="126">
        <f>I76</f>
        <v>0</v>
      </c>
      <c r="J77" s="126">
        <f>J76*1.5</f>
        <v>0</v>
      </c>
      <c r="K77" s="134">
        <f>K76</f>
        <v>0</v>
      </c>
    </row>
    <row r="78" spans="1:11" ht="13.5" thickBot="1">
      <c r="A78" s="29" t="s">
        <v>16</v>
      </c>
      <c r="B78" s="30"/>
      <c r="C78" s="30"/>
      <c r="D78" s="31">
        <f>SUM(D70:D77)</f>
        <v>0</v>
      </c>
      <c r="E78" s="31"/>
      <c r="F78" s="31"/>
      <c r="G78" s="31"/>
      <c r="H78" s="48">
        <f>IF(H42*H30=0,"",H54/(H42*H30))</f>
      </c>
      <c r="I78" s="48">
        <f>IF(I42*I30=0,"",I54/(I42*I30))</f>
      </c>
      <c r="J78" s="48">
        <f>IF(J42*J30=0,"",J54/(J42*J30))</f>
      </c>
      <c r="K78" s="49">
        <f>IF(K42*K30=0,"",K54/(K42*K30))</f>
      </c>
    </row>
    <row r="79" ht="13.5" thickBot="1"/>
    <row r="80" spans="1:11" ht="12.75">
      <c r="A80" s="34" t="s">
        <v>47</v>
      </c>
      <c r="B80" s="16"/>
      <c r="C80" s="16" t="s">
        <v>7</v>
      </c>
      <c r="D80" s="120" t="str">
        <f>A80&amp;" Frequency"</f>
        <v>#Pending WOP, w/Avg Res Frequency</v>
      </c>
      <c r="E80" s="121"/>
      <c r="F80" s="121"/>
      <c r="G80" s="121"/>
      <c r="H80" s="18" t="s">
        <v>48</v>
      </c>
      <c r="I80" s="18"/>
      <c r="J80" s="18"/>
      <c r="K80" s="19"/>
    </row>
    <row r="81" spans="1:11" ht="12.75">
      <c r="A81" s="20" t="s">
        <v>4</v>
      </c>
      <c r="B81" s="21" t="s">
        <v>6</v>
      </c>
      <c r="C81" s="21" t="s">
        <v>8</v>
      </c>
      <c r="D81" s="22" t="s">
        <v>18</v>
      </c>
      <c r="E81" s="22" t="s">
        <v>19</v>
      </c>
      <c r="F81" s="22" t="s">
        <v>7</v>
      </c>
      <c r="G81" s="22" t="s">
        <v>20</v>
      </c>
      <c r="H81" s="21" t="s">
        <v>18</v>
      </c>
      <c r="I81" s="21" t="s">
        <v>19</v>
      </c>
      <c r="J81" s="21" t="s">
        <v>7</v>
      </c>
      <c r="K81" s="23" t="s">
        <v>20</v>
      </c>
    </row>
    <row r="82" spans="1:11" ht="12.75">
      <c r="A82" s="24" t="s">
        <v>5</v>
      </c>
      <c r="B82" s="122">
        <v>100</v>
      </c>
      <c r="C82" s="7" t="s">
        <v>9</v>
      </c>
      <c r="D82" s="61">
        <v>0.005</v>
      </c>
      <c r="E82" s="123">
        <f>D82/2</f>
        <v>0.0025</v>
      </c>
      <c r="F82" s="61">
        <v>0.005</v>
      </c>
      <c r="G82" s="61">
        <v>0.005</v>
      </c>
      <c r="H82" s="124">
        <f>ROUND(D82*ALL!$D$9,0)</f>
        <v>1</v>
      </c>
      <c r="I82" s="124">
        <f>ROUND(E82*ALL!$D$9,0)</f>
        <v>0</v>
      </c>
      <c r="J82" s="124">
        <f>ROUND(F82*ALL!$D$9,0)</f>
        <v>1</v>
      </c>
      <c r="K82" s="125">
        <f>ROUND(G82*ALL!$D$9,0)</f>
        <v>1</v>
      </c>
    </row>
    <row r="83" spans="1:11" ht="12.75">
      <c r="A83" s="26"/>
      <c r="B83" s="6"/>
      <c r="C83" s="10" t="s">
        <v>10</v>
      </c>
      <c r="D83" s="126">
        <f>D82</f>
        <v>0.005</v>
      </c>
      <c r="E83" s="126">
        <f>E82</f>
        <v>0.0025</v>
      </c>
      <c r="F83" s="126">
        <f>F82</f>
        <v>0.005</v>
      </c>
      <c r="G83" s="126">
        <f>G82</f>
        <v>0.005</v>
      </c>
      <c r="H83" s="127">
        <f>ROUND(D83*ALL!$D$10,0)</f>
        <v>1</v>
      </c>
      <c r="I83" s="127">
        <f>ROUND(E83*ALL!$D$10,0)</f>
        <v>0</v>
      </c>
      <c r="J83" s="127">
        <f>ROUND(F83*ALL!$D$10,0)</f>
        <v>1</v>
      </c>
      <c r="K83" s="128">
        <f>ROUND(G83*ALL!$D$10,0)</f>
        <v>1</v>
      </c>
    </row>
    <row r="84" spans="1:11" ht="12.75">
      <c r="A84" s="26"/>
      <c r="B84" s="129">
        <v>250</v>
      </c>
      <c r="C84" s="7" t="s">
        <v>9</v>
      </c>
      <c r="D84" s="123">
        <f>D82</f>
        <v>0.005</v>
      </c>
      <c r="E84" s="123">
        <f>E82</f>
        <v>0.0025</v>
      </c>
      <c r="F84" s="123">
        <f>F82</f>
        <v>0.005</v>
      </c>
      <c r="G84" s="123">
        <f>G82</f>
        <v>0.005</v>
      </c>
      <c r="H84" s="124">
        <f>ROUND(D84*ALL!$D$11,0)</f>
        <v>1</v>
      </c>
      <c r="I84" s="124">
        <f>ROUND(E84*ALL!$D$11,0)</f>
        <v>0</v>
      </c>
      <c r="J84" s="124">
        <f>ROUND(F84*ALL!$D$11,0)</f>
        <v>1</v>
      </c>
      <c r="K84" s="125">
        <f>ROUND(G84*ALL!$D$11,0)</f>
        <v>1</v>
      </c>
    </row>
    <row r="85" spans="1:11" ht="12.75">
      <c r="A85" s="26"/>
      <c r="B85" s="6"/>
      <c r="C85" s="10" t="s">
        <v>10</v>
      </c>
      <c r="D85" s="126">
        <f>D82</f>
        <v>0.005</v>
      </c>
      <c r="E85" s="126">
        <f>E82</f>
        <v>0.0025</v>
      </c>
      <c r="F85" s="126">
        <f>F82</f>
        <v>0.005</v>
      </c>
      <c r="G85" s="126">
        <f>G82</f>
        <v>0.005</v>
      </c>
      <c r="H85" s="127">
        <f>ROUND(D85*ALL!$D$12,0)</f>
        <v>1</v>
      </c>
      <c r="I85" s="127">
        <f>ROUND(E85*ALL!$D$12,0)</f>
        <v>1</v>
      </c>
      <c r="J85" s="127">
        <f>ROUND(F85*ALL!$D$12,0)</f>
        <v>1</v>
      </c>
      <c r="K85" s="128">
        <f>ROUND(G85*ALL!$D$12,0)</f>
        <v>1</v>
      </c>
    </row>
    <row r="86" spans="1:11" ht="12.75">
      <c r="A86" s="26"/>
      <c r="B86" s="129">
        <v>500</v>
      </c>
      <c r="C86" s="7" t="s">
        <v>9</v>
      </c>
      <c r="D86" s="123">
        <f>D82</f>
        <v>0.005</v>
      </c>
      <c r="E86" s="123">
        <f>E82</f>
        <v>0.0025</v>
      </c>
      <c r="F86" s="123">
        <f>F82</f>
        <v>0.005</v>
      </c>
      <c r="G86" s="123">
        <f>G82</f>
        <v>0.005</v>
      </c>
      <c r="H86" s="124">
        <f>ROUND(D86*ALL!$D$13,0)</f>
        <v>0</v>
      </c>
      <c r="I86" s="124">
        <f>ROUND(E86*ALL!$D$13,0)</f>
        <v>0</v>
      </c>
      <c r="J86" s="124">
        <f>ROUND(F86*ALL!$D$13,0)</f>
        <v>0</v>
      </c>
      <c r="K86" s="125">
        <f>ROUND(G86*ALL!$D$13,0)</f>
        <v>0</v>
      </c>
    </row>
    <row r="87" spans="1:11" ht="12.75">
      <c r="A87" s="26"/>
      <c r="B87" s="6"/>
      <c r="C87" s="10" t="s">
        <v>10</v>
      </c>
      <c r="D87" s="126">
        <f>D82</f>
        <v>0.005</v>
      </c>
      <c r="E87" s="126">
        <f>E82</f>
        <v>0.0025</v>
      </c>
      <c r="F87" s="126">
        <f>F82</f>
        <v>0.005</v>
      </c>
      <c r="G87" s="126">
        <f>G82</f>
        <v>0.005</v>
      </c>
      <c r="H87" s="127">
        <f>ROUND(D87*ALL!$D$14,0)</f>
        <v>2</v>
      </c>
      <c r="I87" s="127">
        <f>ROUND(E87*ALL!$D$14,0)</f>
        <v>1</v>
      </c>
      <c r="J87" s="127">
        <f>ROUND(F87*ALL!$D$14,0)</f>
        <v>2</v>
      </c>
      <c r="K87" s="128">
        <f>ROUND(G87*ALL!$D$14,0)</f>
        <v>2</v>
      </c>
    </row>
    <row r="88" spans="1:11" ht="12.75">
      <c r="A88" s="26"/>
      <c r="B88" s="129">
        <v>1000</v>
      </c>
      <c r="C88" s="7" t="s">
        <v>9</v>
      </c>
      <c r="D88" s="123">
        <f>D82</f>
        <v>0.005</v>
      </c>
      <c r="E88" s="123">
        <f>E82</f>
        <v>0.0025</v>
      </c>
      <c r="F88" s="123">
        <f>F82</f>
        <v>0.005</v>
      </c>
      <c r="G88" s="123">
        <f>G82</f>
        <v>0.005</v>
      </c>
      <c r="H88" s="124">
        <f>ROUND(D88*ALL!$D$15,0)</f>
        <v>0</v>
      </c>
      <c r="I88" s="124">
        <f>ROUND(E88*ALL!$D$15,0)</f>
        <v>0</v>
      </c>
      <c r="J88" s="124">
        <f>ROUND(F88*ALL!$D$15,0)</f>
        <v>0</v>
      </c>
      <c r="K88" s="125">
        <f>ROUND(G88*ALL!$D$15,0)</f>
        <v>0</v>
      </c>
    </row>
    <row r="89" spans="1:11" ht="12.75">
      <c r="A89" s="28"/>
      <c r="B89" s="15"/>
      <c r="C89" s="10" t="s">
        <v>10</v>
      </c>
      <c r="D89" s="126">
        <f>D82</f>
        <v>0.005</v>
      </c>
      <c r="E89" s="126">
        <f>E82</f>
        <v>0.0025</v>
      </c>
      <c r="F89" s="126">
        <f>F82</f>
        <v>0.005</v>
      </c>
      <c r="G89" s="126">
        <f>G82</f>
        <v>0.005</v>
      </c>
      <c r="H89" s="127">
        <f>ROUND(D89*ALL!$D$16,0)</f>
        <v>1</v>
      </c>
      <c r="I89" s="127">
        <f>ROUND(E89*ALL!$D$16,0)</f>
        <v>0</v>
      </c>
      <c r="J89" s="127">
        <f>ROUND(F89*ALL!$D$16,0)</f>
        <v>1</v>
      </c>
      <c r="K89" s="128">
        <f>ROUND(G89*ALL!$D$16,0)</f>
        <v>1</v>
      </c>
    </row>
    <row r="90" spans="1:11" ht="13.5" thickBot="1">
      <c r="A90" s="29" t="s">
        <v>16</v>
      </c>
      <c r="B90" s="30"/>
      <c r="C90" s="30"/>
      <c r="D90" s="31"/>
      <c r="E90" s="31"/>
      <c r="F90" s="31"/>
      <c r="G90" s="31"/>
      <c r="H90" s="31">
        <f>SUM(H82:H89)</f>
        <v>7</v>
      </c>
      <c r="I90" s="31">
        <f>SUM(I82:I89)</f>
        <v>2</v>
      </c>
      <c r="J90" s="31">
        <f>SUM(J82:J89)</f>
        <v>7</v>
      </c>
      <c r="K90" s="42">
        <f>SUM(K82:K89)</f>
        <v>7</v>
      </c>
    </row>
    <row r="91" spans="1:11" ht="12.75">
      <c r="A91" s="58" t="s">
        <v>49</v>
      </c>
      <c r="B91" s="58"/>
      <c r="C91" s="58"/>
      <c r="D91" s="59"/>
      <c r="E91" s="59"/>
      <c r="F91" s="59"/>
      <c r="G91" s="59"/>
      <c r="H91" s="59"/>
      <c r="I91" s="59"/>
      <c r="J91" s="59"/>
      <c r="K91" s="59"/>
    </row>
    <row r="92" ht="13.5" thickBot="1"/>
    <row r="93" spans="1:11" ht="12.75">
      <c r="A93" s="34" t="s">
        <v>51</v>
      </c>
      <c r="B93" s="16"/>
      <c r="C93" s="16" t="s">
        <v>7</v>
      </c>
      <c r="D93" s="121"/>
      <c r="E93" s="121"/>
      <c r="F93" s="121"/>
      <c r="G93" s="121"/>
      <c r="H93" s="18"/>
      <c r="I93" s="18"/>
      <c r="J93" s="18"/>
      <c r="K93" s="19"/>
    </row>
    <row r="94" spans="1:11" ht="12.75">
      <c r="A94" s="20" t="s">
        <v>4</v>
      </c>
      <c r="B94" s="21" t="s">
        <v>6</v>
      </c>
      <c r="C94" s="21" t="s">
        <v>8</v>
      </c>
      <c r="D94" s="22" t="s">
        <v>18</v>
      </c>
      <c r="E94" s="22" t="s">
        <v>19</v>
      </c>
      <c r="F94" s="22" t="s">
        <v>7</v>
      </c>
      <c r="G94" s="22" t="s">
        <v>20</v>
      </c>
      <c r="H94" s="21" t="s">
        <v>18</v>
      </c>
      <c r="I94" s="21" t="s">
        <v>19</v>
      </c>
      <c r="J94" s="21" t="s">
        <v>7</v>
      </c>
      <c r="K94" s="23" t="s">
        <v>20</v>
      </c>
    </row>
    <row r="95" spans="1:11" ht="12.75">
      <c r="A95" s="24" t="s">
        <v>5</v>
      </c>
      <c r="B95" s="122">
        <v>100</v>
      </c>
      <c r="C95" s="7" t="s">
        <v>9</v>
      </c>
      <c r="D95" s="124"/>
      <c r="E95" s="124"/>
      <c r="F95" s="124"/>
      <c r="G95" s="124"/>
      <c r="H95" s="61">
        <v>1</v>
      </c>
      <c r="I95" s="61">
        <v>1</v>
      </c>
      <c r="J95" s="61">
        <v>1</v>
      </c>
      <c r="K95" s="61">
        <v>1</v>
      </c>
    </row>
    <row r="96" spans="1:11" ht="12.75">
      <c r="A96" s="26"/>
      <c r="B96" s="6"/>
      <c r="C96" s="10" t="s">
        <v>10</v>
      </c>
      <c r="D96" s="127"/>
      <c r="E96" s="127"/>
      <c r="F96" s="127"/>
      <c r="G96" s="127"/>
      <c r="H96" s="61">
        <v>1</v>
      </c>
      <c r="I96" s="61">
        <v>1</v>
      </c>
      <c r="J96" s="61">
        <v>1</v>
      </c>
      <c r="K96" s="61">
        <v>1</v>
      </c>
    </row>
    <row r="97" spans="1:11" ht="12.75">
      <c r="A97" s="26"/>
      <c r="B97" s="129">
        <v>250</v>
      </c>
      <c r="C97" s="7" t="s">
        <v>9</v>
      </c>
      <c r="D97" s="124"/>
      <c r="E97" s="124"/>
      <c r="F97" s="124"/>
      <c r="G97" s="124"/>
      <c r="H97" s="61">
        <v>1</v>
      </c>
      <c r="I97" s="61">
        <v>1</v>
      </c>
      <c r="J97" s="61">
        <v>1</v>
      </c>
      <c r="K97" s="61">
        <v>1</v>
      </c>
    </row>
    <row r="98" spans="1:11" ht="12.75">
      <c r="A98" s="26"/>
      <c r="B98" s="6"/>
      <c r="C98" s="10" t="s">
        <v>10</v>
      </c>
      <c r="D98" s="127"/>
      <c r="E98" s="127"/>
      <c r="F98" s="127"/>
      <c r="G98" s="127"/>
      <c r="H98" s="61">
        <v>1</v>
      </c>
      <c r="I98" s="61">
        <v>1</v>
      </c>
      <c r="J98" s="61">
        <v>1</v>
      </c>
      <c r="K98" s="61">
        <v>1</v>
      </c>
    </row>
    <row r="99" spans="1:11" ht="12.75">
      <c r="A99" s="26"/>
      <c r="B99" s="129">
        <v>500</v>
      </c>
      <c r="C99" s="7" t="s">
        <v>9</v>
      </c>
      <c r="D99" s="124"/>
      <c r="E99" s="124"/>
      <c r="F99" s="124"/>
      <c r="G99" s="124"/>
      <c r="H99" s="61">
        <v>1</v>
      </c>
      <c r="I99" s="61">
        <v>1</v>
      </c>
      <c r="J99" s="61">
        <v>1</v>
      </c>
      <c r="K99" s="61">
        <v>1</v>
      </c>
    </row>
    <row r="100" spans="1:11" ht="12.75">
      <c r="A100" s="26"/>
      <c r="B100" s="6"/>
      <c r="C100" s="10" t="s">
        <v>10</v>
      </c>
      <c r="D100" s="127"/>
      <c r="E100" s="127"/>
      <c r="F100" s="127"/>
      <c r="G100" s="127"/>
      <c r="H100" s="61">
        <v>1</v>
      </c>
      <c r="I100" s="61">
        <v>1</v>
      </c>
      <c r="J100" s="61">
        <v>1</v>
      </c>
      <c r="K100" s="61">
        <v>1</v>
      </c>
    </row>
    <row r="101" spans="1:11" ht="12.75">
      <c r="A101" s="26"/>
      <c r="B101" s="129">
        <v>1000</v>
      </c>
      <c r="C101" s="7" t="s">
        <v>9</v>
      </c>
      <c r="D101" s="124"/>
      <c r="E101" s="124"/>
      <c r="F101" s="124"/>
      <c r="G101" s="124"/>
      <c r="H101" s="61">
        <v>1</v>
      </c>
      <c r="I101" s="61">
        <v>1</v>
      </c>
      <c r="J101" s="61">
        <v>1</v>
      </c>
      <c r="K101" s="61">
        <v>1</v>
      </c>
    </row>
    <row r="102" spans="1:11" ht="12.75">
      <c r="A102" s="28"/>
      <c r="B102" s="15"/>
      <c r="C102" s="10" t="s">
        <v>10</v>
      </c>
      <c r="D102" s="127"/>
      <c r="E102" s="127"/>
      <c r="F102" s="127"/>
      <c r="G102" s="127"/>
      <c r="H102" s="61">
        <v>1</v>
      </c>
      <c r="I102" s="61">
        <v>1</v>
      </c>
      <c r="J102" s="61">
        <v>1</v>
      </c>
      <c r="K102" s="61">
        <v>1</v>
      </c>
    </row>
    <row r="103" spans="1:11" ht="13.5" thickBot="1">
      <c r="A103" s="29" t="s">
        <v>16</v>
      </c>
      <c r="B103" s="30"/>
      <c r="C103" s="30"/>
      <c r="D103" s="31">
        <f>SUM(D95:D102)</f>
        <v>0</v>
      </c>
      <c r="E103" s="31"/>
      <c r="F103" s="31"/>
      <c r="G103" s="31"/>
      <c r="H103" s="48">
        <f>IF(H90=0,"",H115/H90)</f>
        <v>1</v>
      </c>
      <c r="I103" s="48">
        <f>IF(I90=0,"",I115/I90)</f>
        <v>1</v>
      </c>
      <c r="J103" s="48">
        <f>IF(J90=0,"",J115/J90)</f>
        <v>1</v>
      </c>
      <c r="K103" s="49">
        <f>IF(K90=0,"",K115/K90)</f>
        <v>1</v>
      </c>
    </row>
    <row r="104" ht="13.5" thickBot="1"/>
    <row r="105" spans="1:11" ht="12.75">
      <c r="A105" s="34" t="s">
        <v>52</v>
      </c>
      <c r="B105" s="16"/>
      <c r="C105" s="16" t="s">
        <v>7</v>
      </c>
      <c r="D105" s="120"/>
      <c r="E105" s="121"/>
      <c r="F105" s="121"/>
      <c r="G105" s="121"/>
      <c r="H105" s="18" t="s">
        <v>48</v>
      </c>
      <c r="I105" s="18"/>
      <c r="J105" s="18"/>
      <c r="K105" s="19"/>
    </row>
    <row r="106" spans="1:11" ht="12.75">
      <c r="A106" s="20" t="s">
        <v>4</v>
      </c>
      <c r="B106" s="21" t="s">
        <v>6</v>
      </c>
      <c r="C106" s="21" t="s">
        <v>8</v>
      </c>
      <c r="D106" s="22" t="s">
        <v>18</v>
      </c>
      <c r="E106" s="22" t="s">
        <v>19</v>
      </c>
      <c r="F106" s="22" t="s">
        <v>7</v>
      </c>
      <c r="G106" s="22" t="s">
        <v>20</v>
      </c>
      <c r="H106" s="21" t="s">
        <v>18</v>
      </c>
      <c r="I106" s="21" t="s">
        <v>19</v>
      </c>
      <c r="J106" s="21" t="s">
        <v>7</v>
      </c>
      <c r="K106" s="23" t="s">
        <v>20</v>
      </c>
    </row>
    <row r="107" spans="1:11" ht="12.75">
      <c r="A107" s="24" t="s">
        <v>5</v>
      </c>
      <c r="B107" s="122">
        <v>100</v>
      </c>
      <c r="C107" s="7" t="s">
        <v>9</v>
      </c>
      <c r="D107" s="123"/>
      <c r="E107" s="123"/>
      <c r="F107" s="123"/>
      <c r="G107" s="123"/>
      <c r="H107" s="124">
        <f aca="true" t="shared" si="1" ref="H107:K114">H95*H82</f>
        <v>1</v>
      </c>
      <c r="I107" s="124">
        <f t="shared" si="1"/>
        <v>0</v>
      </c>
      <c r="J107" s="124">
        <f t="shared" si="1"/>
        <v>1</v>
      </c>
      <c r="K107" s="125">
        <f t="shared" si="1"/>
        <v>1</v>
      </c>
    </row>
    <row r="108" spans="1:11" ht="12.75">
      <c r="A108" s="26"/>
      <c r="B108" s="6"/>
      <c r="C108" s="10" t="s">
        <v>10</v>
      </c>
      <c r="D108" s="126"/>
      <c r="E108" s="126"/>
      <c r="F108" s="126"/>
      <c r="G108" s="126"/>
      <c r="H108" s="127">
        <f t="shared" si="1"/>
        <v>1</v>
      </c>
      <c r="I108" s="127">
        <f t="shared" si="1"/>
        <v>0</v>
      </c>
      <c r="J108" s="127">
        <f t="shared" si="1"/>
        <v>1</v>
      </c>
      <c r="K108" s="128">
        <f t="shared" si="1"/>
        <v>1</v>
      </c>
    </row>
    <row r="109" spans="1:11" ht="12.75">
      <c r="A109" s="26"/>
      <c r="B109" s="129">
        <v>250</v>
      </c>
      <c r="C109" s="7" t="s">
        <v>9</v>
      </c>
      <c r="D109" s="123"/>
      <c r="E109" s="123"/>
      <c r="F109" s="123"/>
      <c r="G109" s="123"/>
      <c r="H109" s="124">
        <f t="shared" si="1"/>
        <v>1</v>
      </c>
      <c r="I109" s="124">
        <f t="shared" si="1"/>
        <v>0</v>
      </c>
      <c r="J109" s="124">
        <f t="shared" si="1"/>
        <v>1</v>
      </c>
      <c r="K109" s="125">
        <f t="shared" si="1"/>
        <v>1</v>
      </c>
    </row>
    <row r="110" spans="1:11" ht="12.75">
      <c r="A110" s="26"/>
      <c r="B110" s="6"/>
      <c r="C110" s="10" t="s">
        <v>10</v>
      </c>
      <c r="D110" s="126"/>
      <c r="E110" s="126"/>
      <c r="F110" s="126"/>
      <c r="G110" s="126"/>
      <c r="H110" s="127">
        <f t="shared" si="1"/>
        <v>1</v>
      </c>
      <c r="I110" s="127">
        <f t="shared" si="1"/>
        <v>1</v>
      </c>
      <c r="J110" s="127">
        <f t="shared" si="1"/>
        <v>1</v>
      </c>
      <c r="K110" s="128">
        <f t="shared" si="1"/>
        <v>1</v>
      </c>
    </row>
    <row r="111" spans="1:11" ht="12.75">
      <c r="A111" s="26"/>
      <c r="B111" s="129">
        <v>500</v>
      </c>
      <c r="C111" s="7" t="s">
        <v>9</v>
      </c>
      <c r="D111" s="123"/>
      <c r="E111" s="123"/>
      <c r="F111" s="123"/>
      <c r="G111" s="123"/>
      <c r="H111" s="124">
        <f t="shared" si="1"/>
        <v>0</v>
      </c>
      <c r="I111" s="124">
        <f t="shared" si="1"/>
        <v>0</v>
      </c>
      <c r="J111" s="124">
        <f t="shared" si="1"/>
        <v>0</v>
      </c>
      <c r="K111" s="125">
        <f t="shared" si="1"/>
        <v>0</v>
      </c>
    </row>
    <row r="112" spans="1:11" ht="12.75">
      <c r="A112" s="26"/>
      <c r="B112" s="6"/>
      <c r="C112" s="10" t="s">
        <v>10</v>
      </c>
      <c r="D112" s="126"/>
      <c r="E112" s="126"/>
      <c r="F112" s="126"/>
      <c r="G112" s="126"/>
      <c r="H112" s="127">
        <f t="shared" si="1"/>
        <v>2</v>
      </c>
      <c r="I112" s="127">
        <f t="shared" si="1"/>
        <v>1</v>
      </c>
      <c r="J112" s="127">
        <f t="shared" si="1"/>
        <v>2</v>
      </c>
      <c r="K112" s="128">
        <f t="shared" si="1"/>
        <v>2</v>
      </c>
    </row>
    <row r="113" spans="1:11" ht="12.75">
      <c r="A113" s="26"/>
      <c r="B113" s="129">
        <v>1000</v>
      </c>
      <c r="C113" s="7" t="s">
        <v>9</v>
      </c>
      <c r="D113" s="123"/>
      <c r="E113" s="123"/>
      <c r="F113" s="123"/>
      <c r="G113" s="123"/>
      <c r="H113" s="124">
        <f t="shared" si="1"/>
        <v>0</v>
      </c>
      <c r="I113" s="124">
        <f t="shared" si="1"/>
        <v>0</v>
      </c>
      <c r="J113" s="124">
        <f t="shared" si="1"/>
        <v>0</v>
      </c>
      <c r="K113" s="125">
        <f t="shared" si="1"/>
        <v>0</v>
      </c>
    </row>
    <row r="114" spans="1:11" ht="12.75">
      <c r="A114" s="28"/>
      <c r="B114" s="15"/>
      <c r="C114" s="10" t="s">
        <v>10</v>
      </c>
      <c r="D114" s="126"/>
      <c r="E114" s="126"/>
      <c r="F114" s="126"/>
      <c r="G114" s="126"/>
      <c r="H114" s="127">
        <f t="shared" si="1"/>
        <v>1</v>
      </c>
      <c r="I114" s="127">
        <f t="shared" si="1"/>
        <v>0</v>
      </c>
      <c r="J114" s="127">
        <f t="shared" si="1"/>
        <v>1</v>
      </c>
      <c r="K114" s="128">
        <f t="shared" si="1"/>
        <v>1</v>
      </c>
    </row>
    <row r="115" spans="1:11" ht="13.5" thickBot="1">
      <c r="A115" s="29" t="s">
        <v>16</v>
      </c>
      <c r="B115" s="30"/>
      <c r="C115" s="30"/>
      <c r="D115" s="31"/>
      <c r="E115" s="31"/>
      <c r="F115" s="31"/>
      <c r="G115" s="31"/>
      <c r="H115" s="31">
        <f>SUM(H107:H114)</f>
        <v>7</v>
      </c>
      <c r="I115" s="31">
        <f>SUM(I107:I114)</f>
        <v>2</v>
      </c>
      <c r="J115" s="31">
        <f>SUM(J107:J114)</f>
        <v>7</v>
      </c>
      <c r="K115" s="42">
        <f>SUM(K107:K114)</f>
        <v>7</v>
      </c>
    </row>
    <row r="116" ht="13.5" thickBot="1">
      <c r="A116" s="5" t="s">
        <v>53</v>
      </c>
    </row>
    <row r="117" spans="1:11" ht="12.75">
      <c r="A117" s="34" t="s">
        <v>110</v>
      </c>
      <c r="B117" s="16"/>
      <c r="C117" s="16" t="s">
        <v>7</v>
      </c>
      <c r="D117" s="120" t="str">
        <f>A117&amp;" Frequency"</f>
        <v>#Pending WOP, w/Case Res Frequency</v>
      </c>
      <c r="E117" s="121"/>
      <c r="F117" s="121"/>
      <c r="G117" s="121"/>
      <c r="H117" s="18" t="s">
        <v>111</v>
      </c>
      <c r="I117" s="18"/>
      <c r="J117" s="18"/>
      <c r="K117" s="19"/>
    </row>
    <row r="118" spans="1:11" ht="12.75">
      <c r="A118" s="20" t="s">
        <v>4</v>
      </c>
      <c r="B118" s="21" t="s">
        <v>6</v>
      </c>
      <c r="C118" s="21" t="s">
        <v>8</v>
      </c>
      <c r="D118" s="22" t="s">
        <v>18</v>
      </c>
      <c r="E118" s="22" t="s">
        <v>19</v>
      </c>
      <c r="F118" s="22" t="s">
        <v>7</v>
      </c>
      <c r="G118" s="22" t="s">
        <v>20</v>
      </c>
      <c r="H118" s="21" t="s">
        <v>18</v>
      </c>
      <c r="I118" s="21" t="s">
        <v>19</v>
      </c>
      <c r="J118" s="21" t="s">
        <v>7</v>
      </c>
      <c r="K118" s="23" t="s">
        <v>20</v>
      </c>
    </row>
    <row r="119" spans="1:11" ht="12.75">
      <c r="A119" s="24" t="s">
        <v>5</v>
      </c>
      <c r="B119" s="122">
        <v>100</v>
      </c>
      <c r="C119" s="7" t="s">
        <v>9</v>
      </c>
      <c r="D119" s="61">
        <v>0.015</v>
      </c>
      <c r="E119" s="123">
        <f>D119/2</f>
        <v>0.0075</v>
      </c>
      <c r="F119" s="61">
        <v>0.015</v>
      </c>
      <c r="G119" s="61">
        <v>0.015</v>
      </c>
      <c r="H119" s="124">
        <f>ROUND(D119*ALL!$D$9,0)</f>
        <v>2</v>
      </c>
      <c r="I119" s="124">
        <f>ROUND(E119*ALL!$D$9,0)</f>
        <v>1</v>
      </c>
      <c r="J119" s="124">
        <f>ROUND(F119*ALL!$D$9,0)</f>
        <v>2</v>
      </c>
      <c r="K119" s="125">
        <f>ROUND(G119*ALL!$D$9,0)</f>
        <v>2</v>
      </c>
    </row>
    <row r="120" spans="1:11" ht="12.75">
      <c r="A120" s="26"/>
      <c r="B120" s="6"/>
      <c r="C120" s="10" t="s">
        <v>10</v>
      </c>
      <c r="D120" s="126">
        <f>D119</f>
        <v>0.015</v>
      </c>
      <c r="E120" s="126">
        <f>E119</f>
        <v>0.0075</v>
      </c>
      <c r="F120" s="126">
        <f>F119</f>
        <v>0.015</v>
      </c>
      <c r="G120" s="126">
        <f>G119</f>
        <v>0.015</v>
      </c>
      <c r="H120" s="127">
        <f>ROUND(D120*ALL!$D$10,0)</f>
        <v>2</v>
      </c>
      <c r="I120" s="127">
        <f>ROUND(E120*ALL!$D$10,0)</f>
        <v>1</v>
      </c>
      <c r="J120" s="127">
        <f>ROUND(F120*ALL!$D$10,0)</f>
        <v>2</v>
      </c>
      <c r="K120" s="128">
        <f>ROUND(G120*ALL!$D$10,0)</f>
        <v>2</v>
      </c>
    </row>
    <row r="121" spans="1:11" ht="12.75">
      <c r="A121" s="26"/>
      <c r="B121" s="129">
        <v>250</v>
      </c>
      <c r="C121" s="7" t="s">
        <v>9</v>
      </c>
      <c r="D121" s="123">
        <f>D119</f>
        <v>0.015</v>
      </c>
      <c r="E121" s="123">
        <f>E119</f>
        <v>0.0075</v>
      </c>
      <c r="F121" s="123">
        <f>F119</f>
        <v>0.015</v>
      </c>
      <c r="G121" s="123">
        <f>G119</f>
        <v>0.015</v>
      </c>
      <c r="H121" s="124">
        <f>ROUND(D121*ALL!$D$11,0)</f>
        <v>2</v>
      </c>
      <c r="I121" s="124">
        <f>ROUND(E121*ALL!$D$11,0)</f>
        <v>1</v>
      </c>
      <c r="J121" s="124">
        <f>ROUND(F121*ALL!$D$11,0)</f>
        <v>2</v>
      </c>
      <c r="K121" s="125">
        <f>ROUND(G121*ALL!$D$11,0)</f>
        <v>2</v>
      </c>
    </row>
    <row r="122" spans="1:11" ht="12.75">
      <c r="A122" s="26"/>
      <c r="B122" s="6"/>
      <c r="C122" s="10" t="s">
        <v>10</v>
      </c>
      <c r="D122" s="126">
        <f>D119</f>
        <v>0.015</v>
      </c>
      <c r="E122" s="126">
        <f>E119</f>
        <v>0.0075</v>
      </c>
      <c r="F122" s="126">
        <f>F119</f>
        <v>0.015</v>
      </c>
      <c r="G122" s="126">
        <f>G119</f>
        <v>0.015</v>
      </c>
      <c r="H122" s="127">
        <f>ROUND(D122*ALL!$D$12,0)</f>
        <v>4</v>
      </c>
      <c r="I122" s="127">
        <f>ROUND(E122*ALL!$D$12,0)</f>
        <v>2</v>
      </c>
      <c r="J122" s="127">
        <f>ROUND(F122*ALL!$D$12,0)</f>
        <v>4</v>
      </c>
      <c r="K122" s="128">
        <f>ROUND(G122*ALL!$D$12,0)</f>
        <v>4</v>
      </c>
    </row>
    <row r="123" spans="1:11" ht="12.75">
      <c r="A123" s="26"/>
      <c r="B123" s="129">
        <v>500</v>
      </c>
      <c r="C123" s="7" t="s">
        <v>9</v>
      </c>
      <c r="D123" s="123">
        <f>D119</f>
        <v>0.015</v>
      </c>
      <c r="E123" s="123">
        <f>E119</f>
        <v>0.0075</v>
      </c>
      <c r="F123" s="123">
        <f>F119</f>
        <v>0.015</v>
      </c>
      <c r="G123" s="123">
        <f>G119</f>
        <v>0.015</v>
      </c>
      <c r="H123" s="124">
        <f>ROUND(D123*ALL!$D$13,0)</f>
        <v>1</v>
      </c>
      <c r="I123" s="124">
        <f>ROUND(E123*ALL!$D$13,0)</f>
        <v>0</v>
      </c>
      <c r="J123" s="124">
        <f>ROUND(F123*ALL!$D$13,0)</f>
        <v>1</v>
      </c>
      <c r="K123" s="125">
        <f>ROUND(G123*ALL!$D$13,0)</f>
        <v>1</v>
      </c>
    </row>
    <row r="124" spans="1:11" ht="12.75">
      <c r="A124" s="26"/>
      <c r="B124" s="6"/>
      <c r="C124" s="10" t="s">
        <v>10</v>
      </c>
      <c r="D124" s="126">
        <f>D119</f>
        <v>0.015</v>
      </c>
      <c r="E124" s="126">
        <f>E119</f>
        <v>0.0075</v>
      </c>
      <c r="F124" s="126">
        <f>F119</f>
        <v>0.015</v>
      </c>
      <c r="G124" s="126">
        <f>G119</f>
        <v>0.015</v>
      </c>
      <c r="H124" s="127">
        <f>ROUND(D124*ALL!$D$14,0)</f>
        <v>5</v>
      </c>
      <c r="I124" s="127">
        <f>ROUND(E124*ALL!$D$14,0)</f>
        <v>3</v>
      </c>
      <c r="J124" s="127">
        <f>ROUND(F124*ALL!$D$14,0)</f>
        <v>5</v>
      </c>
      <c r="K124" s="128">
        <f>ROUND(G124*ALL!$D$14,0)</f>
        <v>5</v>
      </c>
    </row>
    <row r="125" spans="1:11" ht="12.75">
      <c r="A125" s="26"/>
      <c r="B125" s="129">
        <v>1000</v>
      </c>
      <c r="C125" s="7" t="s">
        <v>9</v>
      </c>
      <c r="D125" s="123">
        <f>D119</f>
        <v>0.015</v>
      </c>
      <c r="E125" s="123">
        <f>E119</f>
        <v>0.0075</v>
      </c>
      <c r="F125" s="123">
        <f>F119</f>
        <v>0.015</v>
      </c>
      <c r="G125" s="123">
        <f>G119</f>
        <v>0.015</v>
      </c>
      <c r="H125" s="124">
        <f>ROUND(D125*ALL!$D$15,0)</f>
        <v>0</v>
      </c>
      <c r="I125" s="124">
        <f>ROUND(E125*ALL!$D$15,0)</f>
        <v>0</v>
      </c>
      <c r="J125" s="124">
        <f>ROUND(F125*ALL!$D$15,0)</f>
        <v>0</v>
      </c>
      <c r="K125" s="125">
        <f>ROUND(G125*ALL!$D$15,0)</f>
        <v>0</v>
      </c>
    </row>
    <row r="126" spans="1:11" ht="12.75">
      <c r="A126" s="28"/>
      <c r="B126" s="15"/>
      <c r="C126" s="10" t="s">
        <v>10</v>
      </c>
      <c r="D126" s="126">
        <f>D119</f>
        <v>0.015</v>
      </c>
      <c r="E126" s="126">
        <f>E119</f>
        <v>0.0075</v>
      </c>
      <c r="F126" s="126">
        <f>F119</f>
        <v>0.015</v>
      </c>
      <c r="G126" s="126">
        <f>G119</f>
        <v>0.015</v>
      </c>
      <c r="H126" s="127">
        <f>ROUND(D126*ALL!$D$16,0)</f>
        <v>2</v>
      </c>
      <c r="I126" s="127">
        <f>ROUND(E126*ALL!$D$16,0)</f>
        <v>1</v>
      </c>
      <c r="J126" s="127">
        <f>ROUND(F126*ALL!$D$16,0)</f>
        <v>2</v>
      </c>
      <c r="K126" s="128">
        <f>ROUND(G126*ALL!$D$16,0)</f>
        <v>2</v>
      </c>
    </row>
    <row r="127" spans="1:11" ht="13.5" thickBot="1">
      <c r="A127" s="29" t="s">
        <v>16</v>
      </c>
      <c r="B127" s="30"/>
      <c r="C127" s="30"/>
      <c r="D127" s="31"/>
      <c r="E127" s="31"/>
      <c r="F127" s="31"/>
      <c r="G127" s="31"/>
      <c r="H127" s="31">
        <f>SUM(H119:H126)</f>
        <v>18</v>
      </c>
      <c r="I127" s="31">
        <f>SUM(I119:I126)</f>
        <v>9</v>
      </c>
      <c r="J127" s="31">
        <f>SUM(J119:J126)</f>
        <v>18</v>
      </c>
      <c r="K127" s="42">
        <f>SUM(K119:K126)</f>
        <v>18</v>
      </c>
    </row>
    <row r="128" ht="12.75">
      <c r="A128" s="58" t="s">
        <v>112</v>
      </c>
    </row>
    <row r="129" ht="13.5" thickBot="1"/>
    <row r="130" spans="1:11" ht="12.75">
      <c r="A130" s="34" t="s">
        <v>127</v>
      </c>
      <c r="B130" s="16"/>
      <c r="C130" s="16" t="s">
        <v>7</v>
      </c>
      <c r="D130" s="121"/>
      <c r="E130" s="121"/>
      <c r="F130" s="121"/>
      <c r="G130" s="121"/>
      <c r="H130" s="18"/>
      <c r="I130" s="18"/>
      <c r="J130" s="18"/>
      <c r="K130" s="19"/>
    </row>
    <row r="131" spans="1:11" ht="12.75">
      <c r="A131" s="20" t="s">
        <v>4</v>
      </c>
      <c r="B131" s="21" t="s">
        <v>6</v>
      </c>
      <c r="C131" s="21" t="s">
        <v>8</v>
      </c>
      <c r="D131" s="22" t="s">
        <v>18</v>
      </c>
      <c r="E131" s="22" t="s">
        <v>19</v>
      </c>
      <c r="F131" s="22" t="s">
        <v>7</v>
      </c>
      <c r="G131" s="22" t="s">
        <v>20</v>
      </c>
      <c r="H131" s="21" t="s">
        <v>18</v>
      </c>
      <c r="I131" s="21" t="s">
        <v>19</v>
      </c>
      <c r="J131" s="21" t="s">
        <v>7</v>
      </c>
      <c r="K131" s="23" t="s">
        <v>20</v>
      </c>
    </row>
    <row r="132" spans="1:11" ht="12.75">
      <c r="A132" s="24" t="s">
        <v>5</v>
      </c>
      <c r="B132" s="122">
        <v>100</v>
      </c>
      <c r="C132" s="7" t="s">
        <v>9</v>
      </c>
      <c r="D132" s="124"/>
      <c r="E132" s="124"/>
      <c r="F132" s="124"/>
      <c r="G132" s="124"/>
      <c r="H132" s="61">
        <v>1</v>
      </c>
      <c r="I132" s="61">
        <v>1</v>
      </c>
      <c r="J132" s="61">
        <v>1</v>
      </c>
      <c r="K132" s="136">
        <v>1</v>
      </c>
    </row>
    <row r="133" spans="1:11" ht="12.75">
      <c r="A133" s="26"/>
      <c r="B133" s="6"/>
      <c r="C133" s="10" t="s">
        <v>10</v>
      </c>
      <c r="D133" s="127"/>
      <c r="E133" s="127"/>
      <c r="F133" s="127"/>
      <c r="G133" s="127"/>
      <c r="H133" s="61">
        <v>1</v>
      </c>
      <c r="I133" s="61">
        <v>1</v>
      </c>
      <c r="J133" s="61">
        <v>1</v>
      </c>
      <c r="K133" s="136">
        <v>1</v>
      </c>
    </row>
    <row r="134" spans="1:11" ht="12.75">
      <c r="A134" s="26"/>
      <c r="B134" s="129">
        <v>250</v>
      </c>
      <c r="C134" s="7" t="s">
        <v>9</v>
      </c>
      <c r="D134" s="124"/>
      <c r="E134" s="124"/>
      <c r="F134" s="124"/>
      <c r="G134" s="124"/>
      <c r="H134" s="61">
        <v>1</v>
      </c>
      <c r="I134" s="61">
        <v>1</v>
      </c>
      <c r="J134" s="61">
        <v>1</v>
      </c>
      <c r="K134" s="136">
        <v>1</v>
      </c>
    </row>
    <row r="135" spans="1:11" ht="12.75">
      <c r="A135" s="26"/>
      <c r="B135" s="6"/>
      <c r="C135" s="10" t="s">
        <v>10</v>
      </c>
      <c r="D135" s="127"/>
      <c r="E135" s="127"/>
      <c r="F135" s="127"/>
      <c r="G135" s="127"/>
      <c r="H135" s="61">
        <v>1</v>
      </c>
      <c r="I135" s="61">
        <v>1</v>
      </c>
      <c r="J135" s="61">
        <v>1</v>
      </c>
      <c r="K135" s="136">
        <v>1</v>
      </c>
    </row>
    <row r="136" spans="1:11" ht="12.75">
      <c r="A136" s="26"/>
      <c r="B136" s="129">
        <v>500</v>
      </c>
      <c r="C136" s="7" t="s">
        <v>9</v>
      </c>
      <c r="D136" s="124"/>
      <c r="E136" s="124"/>
      <c r="F136" s="124"/>
      <c r="G136" s="124"/>
      <c r="H136" s="61">
        <v>1</v>
      </c>
      <c r="I136" s="61">
        <v>1</v>
      </c>
      <c r="J136" s="61">
        <v>1</v>
      </c>
      <c r="K136" s="136">
        <v>1</v>
      </c>
    </row>
    <row r="137" spans="1:11" ht="12.75">
      <c r="A137" s="26"/>
      <c r="B137" s="6"/>
      <c r="C137" s="10" t="s">
        <v>10</v>
      </c>
      <c r="D137" s="127"/>
      <c r="E137" s="127"/>
      <c r="F137" s="127"/>
      <c r="G137" s="127"/>
      <c r="H137" s="61">
        <v>1</v>
      </c>
      <c r="I137" s="61">
        <v>1</v>
      </c>
      <c r="J137" s="61">
        <v>1</v>
      </c>
      <c r="K137" s="136">
        <v>1</v>
      </c>
    </row>
    <row r="138" spans="1:11" ht="12.75">
      <c r="A138" s="26"/>
      <c r="B138" s="129">
        <v>1000</v>
      </c>
      <c r="C138" s="7" t="s">
        <v>9</v>
      </c>
      <c r="D138" s="124"/>
      <c r="E138" s="124"/>
      <c r="F138" s="124"/>
      <c r="G138" s="124"/>
      <c r="H138" s="61">
        <v>1</v>
      </c>
      <c r="I138" s="61">
        <v>1</v>
      </c>
      <c r="J138" s="61">
        <v>1</v>
      </c>
      <c r="K138" s="136">
        <v>1</v>
      </c>
    </row>
    <row r="139" spans="1:11" ht="12.75">
      <c r="A139" s="28"/>
      <c r="B139" s="15"/>
      <c r="C139" s="10" t="s">
        <v>10</v>
      </c>
      <c r="D139" s="127"/>
      <c r="E139" s="127"/>
      <c r="F139" s="127"/>
      <c r="G139" s="127"/>
      <c r="H139" s="61">
        <v>1</v>
      </c>
      <c r="I139" s="61">
        <v>1</v>
      </c>
      <c r="J139" s="61">
        <v>1</v>
      </c>
      <c r="K139" s="136">
        <v>1</v>
      </c>
    </row>
    <row r="140" spans="1:11" ht="13.5" thickBot="1">
      <c r="A140" s="29" t="s">
        <v>16</v>
      </c>
      <c r="B140" s="30"/>
      <c r="C140" s="30"/>
      <c r="D140" s="31">
        <f>SUM(D132:D139)</f>
        <v>0</v>
      </c>
      <c r="E140" s="31"/>
      <c r="F140" s="31"/>
      <c r="G140" s="31"/>
      <c r="H140" s="48">
        <f>IF(H127=0,"",H152/H127)</f>
        <v>1</v>
      </c>
      <c r="I140" s="48">
        <f>IF(I127=0,"",I152/I127)</f>
        <v>1</v>
      </c>
      <c r="J140" s="48">
        <f>IF(J127=0,"",J152/J127)</f>
        <v>1</v>
      </c>
      <c r="K140" s="49">
        <f>IF(K127=0,"",K152/K127)</f>
        <v>1</v>
      </c>
    </row>
    <row r="141" ht="13.5" thickBot="1"/>
    <row r="142" spans="1:11" ht="12.75">
      <c r="A142" s="34" t="s">
        <v>128</v>
      </c>
      <c r="B142" s="16"/>
      <c r="C142" s="16" t="s">
        <v>7</v>
      </c>
      <c r="D142" s="120"/>
      <c r="E142" s="121"/>
      <c r="F142" s="121"/>
      <c r="G142" s="121"/>
      <c r="H142" s="18" t="s">
        <v>48</v>
      </c>
      <c r="I142" s="18"/>
      <c r="J142" s="18"/>
      <c r="K142" s="19"/>
    </row>
    <row r="143" spans="1:11" ht="12.75">
      <c r="A143" s="20" t="s">
        <v>4</v>
      </c>
      <c r="B143" s="21" t="s">
        <v>6</v>
      </c>
      <c r="C143" s="21" t="s">
        <v>8</v>
      </c>
      <c r="D143" s="22" t="s">
        <v>18</v>
      </c>
      <c r="E143" s="22" t="s">
        <v>19</v>
      </c>
      <c r="F143" s="22" t="s">
        <v>7</v>
      </c>
      <c r="G143" s="22" t="s">
        <v>20</v>
      </c>
      <c r="H143" s="21" t="s">
        <v>18</v>
      </c>
      <c r="I143" s="21" t="s">
        <v>19</v>
      </c>
      <c r="J143" s="21" t="s">
        <v>7</v>
      </c>
      <c r="K143" s="23" t="s">
        <v>20</v>
      </c>
    </row>
    <row r="144" spans="1:11" ht="12.75">
      <c r="A144" s="24" t="s">
        <v>5</v>
      </c>
      <c r="B144" s="122">
        <v>100</v>
      </c>
      <c r="C144" s="7" t="s">
        <v>9</v>
      </c>
      <c r="D144" s="123"/>
      <c r="E144" s="123"/>
      <c r="F144" s="123"/>
      <c r="G144" s="123"/>
      <c r="H144" s="124">
        <f aca="true" t="shared" si="2" ref="H144:K151">H132*H119</f>
        <v>2</v>
      </c>
      <c r="I144" s="124">
        <f t="shared" si="2"/>
        <v>1</v>
      </c>
      <c r="J144" s="124">
        <f t="shared" si="2"/>
        <v>2</v>
      </c>
      <c r="K144" s="125">
        <f t="shared" si="2"/>
        <v>2</v>
      </c>
    </row>
    <row r="145" spans="1:11" ht="12.75">
      <c r="A145" s="26"/>
      <c r="B145" s="6"/>
      <c r="C145" s="10" t="s">
        <v>10</v>
      </c>
      <c r="D145" s="126"/>
      <c r="E145" s="126"/>
      <c r="F145" s="126"/>
      <c r="G145" s="126"/>
      <c r="H145" s="127">
        <f t="shared" si="2"/>
        <v>2</v>
      </c>
      <c r="I145" s="127">
        <f t="shared" si="2"/>
        <v>1</v>
      </c>
      <c r="J145" s="127">
        <f t="shared" si="2"/>
        <v>2</v>
      </c>
      <c r="K145" s="128">
        <f t="shared" si="2"/>
        <v>2</v>
      </c>
    </row>
    <row r="146" spans="1:11" ht="12.75">
      <c r="A146" s="26"/>
      <c r="B146" s="129">
        <v>250</v>
      </c>
      <c r="C146" s="7" t="s">
        <v>9</v>
      </c>
      <c r="D146" s="123"/>
      <c r="E146" s="123"/>
      <c r="F146" s="123"/>
      <c r="G146" s="123"/>
      <c r="H146" s="124">
        <f t="shared" si="2"/>
        <v>2</v>
      </c>
      <c r="I146" s="124">
        <f t="shared" si="2"/>
        <v>1</v>
      </c>
      <c r="J146" s="124">
        <f t="shared" si="2"/>
        <v>2</v>
      </c>
      <c r="K146" s="125">
        <f t="shared" si="2"/>
        <v>2</v>
      </c>
    </row>
    <row r="147" spans="1:11" ht="12.75">
      <c r="A147" s="26"/>
      <c r="B147" s="6"/>
      <c r="C147" s="10" t="s">
        <v>10</v>
      </c>
      <c r="D147" s="126"/>
      <c r="E147" s="126"/>
      <c r="F147" s="126"/>
      <c r="G147" s="126"/>
      <c r="H147" s="127">
        <f t="shared" si="2"/>
        <v>4</v>
      </c>
      <c r="I147" s="127">
        <f t="shared" si="2"/>
        <v>2</v>
      </c>
      <c r="J147" s="127">
        <f t="shared" si="2"/>
        <v>4</v>
      </c>
      <c r="K147" s="128">
        <f t="shared" si="2"/>
        <v>4</v>
      </c>
    </row>
    <row r="148" spans="1:11" ht="12.75">
      <c r="A148" s="26"/>
      <c r="B148" s="129">
        <v>500</v>
      </c>
      <c r="C148" s="7" t="s">
        <v>9</v>
      </c>
      <c r="D148" s="123"/>
      <c r="E148" s="123"/>
      <c r="F148" s="123"/>
      <c r="G148" s="123"/>
      <c r="H148" s="124">
        <f t="shared" si="2"/>
        <v>1</v>
      </c>
      <c r="I148" s="124">
        <f t="shared" si="2"/>
        <v>0</v>
      </c>
      <c r="J148" s="124">
        <f t="shared" si="2"/>
        <v>1</v>
      </c>
      <c r="K148" s="125">
        <f t="shared" si="2"/>
        <v>1</v>
      </c>
    </row>
    <row r="149" spans="1:11" ht="12.75">
      <c r="A149" s="26"/>
      <c r="B149" s="6"/>
      <c r="C149" s="10" t="s">
        <v>10</v>
      </c>
      <c r="D149" s="126"/>
      <c r="E149" s="126"/>
      <c r="F149" s="126"/>
      <c r="G149" s="126"/>
      <c r="H149" s="127">
        <f t="shared" si="2"/>
        <v>5</v>
      </c>
      <c r="I149" s="127">
        <f t="shared" si="2"/>
        <v>3</v>
      </c>
      <c r="J149" s="127">
        <f t="shared" si="2"/>
        <v>5</v>
      </c>
      <c r="K149" s="128">
        <f t="shared" si="2"/>
        <v>5</v>
      </c>
    </row>
    <row r="150" spans="1:11" ht="12.75">
      <c r="A150" s="26"/>
      <c r="B150" s="129">
        <v>1000</v>
      </c>
      <c r="C150" s="7" t="s">
        <v>9</v>
      </c>
      <c r="D150" s="123"/>
      <c r="E150" s="123"/>
      <c r="F150" s="123"/>
      <c r="G150" s="123"/>
      <c r="H150" s="124">
        <f t="shared" si="2"/>
        <v>0</v>
      </c>
      <c r="I150" s="124">
        <f t="shared" si="2"/>
        <v>0</v>
      </c>
      <c r="J150" s="124">
        <f t="shared" si="2"/>
        <v>0</v>
      </c>
      <c r="K150" s="125">
        <f t="shared" si="2"/>
        <v>0</v>
      </c>
    </row>
    <row r="151" spans="1:11" ht="12.75">
      <c r="A151" s="28"/>
      <c r="B151" s="15"/>
      <c r="C151" s="10" t="s">
        <v>10</v>
      </c>
      <c r="D151" s="126"/>
      <c r="E151" s="126"/>
      <c r="F151" s="126"/>
      <c r="G151" s="126"/>
      <c r="H151" s="127">
        <f t="shared" si="2"/>
        <v>2</v>
      </c>
      <c r="I151" s="127">
        <f t="shared" si="2"/>
        <v>1</v>
      </c>
      <c r="J151" s="127">
        <f t="shared" si="2"/>
        <v>2</v>
      </c>
      <c r="K151" s="128">
        <f t="shared" si="2"/>
        <v>2</v>
      </c>
    </row>
    <row r="152" spans="1:11" ht="13.5" thickBot="1">
      <c r="A152" s="29" t="s">
        <v>16</v>
      </c>
      <c r="B152" s="30"/>
      <c r="C152" s="30"/>
      <c r="D152" s="31"/>
      <c r="E152" s="31"/>
      <c r="F152" s="31"/>
      <c r="G152" s="31"/>
      <c r="H152" s="31">
        <f>SUM(H144:H151)</f>
        <v>18</v>
      </c>
      <c r="I152" s="31">
        <f>SUM(I144:I151)</f>
        <v>9</v>
      </c>
      <c r="J152" s="31">
        <f>SUM(J144:J151)</f>
        <v>18</v>
      </c>
      <c r="K152" s="42">
        <f>SUM(K144:K151)</f>
        <v>18</v>
      </c>
    </row>
    <row r="153" ht="12.75">
      <c r="A153" s="5" t="s">
        <v>53</v>
      </c>
    </row>
    <row r="154" ht="13.5" thickBot="1"/>
    <row r="155" spans="1:11" ht="12.75">
      <c r="A155" s="34" t="s">
        <v>113</v>
      </c>
      <c r="B155" s="16"/>
      <c r="C155" s="16" t="s">
        <v>7</v>
      </c>
      <c r="D155" s="135"/>
      <c r="E155" s="121"/>
      <c r="F155" s="121"/>
      <c r="G155" s="121"/>
      <c r="H155" s="18" t="s">
        <v>114</v>
      </c>
      <c r="I155" s="18"/>
      <c r="J155" s="18"/>
      <c r="K155" s="19"/>
    </row>
    <row r="156" spans="1:11" ht="12.75">
      <c r="A156" s="20" t="s">
        <v>4</v>
      </c>
      <c r="B156" s="21" t="s">
        <v>6</v>
      </c>
      <c r="C156" s="21" t="s">
        <v>8</v>
      </c>
      <c r="D156" s="22" t="s">
        <v>18</v>
      </c>
      <c r="E156" s="22" t="s">
        <v>19</v>
      </c>
      <c r="F156" s="22" t="s">
        <v>7</v>
      </c>
      <c r="G156" s="22" t="s">
        <v>20</v>
      </c>
      <c r="H156" s="21" t="s">
        <v>18</v>
      </c>
      <c r="I156" s="21" t="s">
        <v>19</v>
      </c>
      <c r="J156" s="21" t="s">
        <v>7</v>
      </c>
      <c r="K156" s="23" t="s">
        <v>20</v>
      </c>
    </row>
    <row r="157" spans="1:11" ht="12.75">
      <c r="A157" s="24" t="s">
        <v>5</v>
      </c>
      <c r="B157" s="122">
        <v>100</v>
      </c>
      <c r="C157" s="7" t="s">
        <v>9</v>
      </c>
      <c r="D157" s="124"/>
      <c r="E157" s="124"/>
      <c r="F157" s="124"/>
      <c r="G157" s="124"/>
      <c r="H157" s="122">
        <f aca="true" t="shared" si="3" ref="H157:K164">H119*H169*H181</f>
        <v>128000</v>
      </c>
      <c r="I157" s="122">
        <f t="shared" si="3"/>
        <v>4000</v>
      </c>
      <c r="J157" s="122">
        <f t="shared" si="3"/>
        <v>38400</v>
      </c>
      <c r="K157" s="130">
        <f t="shared" si="3"/>
        <v>24000</v>
      </c>
    </row>
    <row r="158" spans="1:11" ht="12.75">
      <c r="A158" s="26"/>
      <c r="B158" s="6"/>
      <c r="C158" s="10" t="s">
        <v>10</v>
      </c>
      <c r="D158" s="127"/>
      <c r="E158" s="127"/>
      <c r="F158" s="127"/>
      <c r="G158" s="127"/>
      <c r="H158" s="131">
        <f t="shared" si="3"/>
        <v>144000</v>
      </c>
      <c r="I158" s="131">
        <f t="shared" si="3"/>
        <v>4500</v>
      </c>
      <c r="J158" s="131">
        <f t="shared" si="3"/>
        <v>81000.00000000001</v>
      </c>
      <c r="K158" s="132">
        <f t="shared" si="3"/>
        <v>27000</v>
      </c>
    </row>
    <row r="159" spans="1:11" ht="12.75">
      <c r="A159" s="26"/>
      <c r="B159" s="129">
        <v>250</v>
      </c>
      <c r="C159" s="7" t="s">
        <v>9</v>
      </c>
      <c r="D159" s="124"/>
      <c r="E159" s="124"/>
      <c r="F159" s="124"/>
      <c r="G159" s="124"/>
      <c r="H159" s="122">
        <f t="shared" si="3"/>
        <v>136000</v>
      </c>
      <c r="I159" s="122">
        <f t="shared" si="3"/>
        <v>4250</v>
      </c>
      <c r="J159" s="122">
        <f t="shared" si="3"/>
        <v>40800</v>
      </c>
      <c r="K159" s="130">
        <f t="shared" si="3"/>
        <v>25500</v>
      </c>
    </row>
    <row r="160" spans="1:11" ht="12.75">
      <c r="A160" s="26"/>
      <c r="B160" s="6"/>
      <c r="C160" s="10" t="s">
        <v>10</v>
      </c>
      <c r="D160" s="127"/>
      <c r="E160" s="127"/>
      <c r="F160" s="127"/>
      <c r="G160" s="127"/>
      <c r="H160" s="131">
        <f t="shared" si="3"/>
        <v>304000</v>
      </c>
      <c r="I160" s="131">
        <f t="shared" si="3"/>
        <v>9500</v>
      </c>
      <c r="J160" s="131">
        <f t="shared" si="3"/>
        <v>171000.00000000003</v>
      </c>
      <c r="K160" s="132">
        <f t="shared" si="3"/>
        <v>57000</v>
      </c>
    </row>
    <row r="161" spans="1:11" ht="12.75">
      <c r="A161" s="26"/>
      <c r="B161" s="129">
        <v>500</v>
      </c>
      <c r="C161" s="7" t="s">
        <v>9</v>
      </c>
      <c r="D161" s="124"/>
      <c r="E161" s="124"/>
      <c r="F161" s="124"/>
      <c r="G161" s="124"/>
      <c r="H161" s="122">
        <f t="shared" si="3"/>
        <v>80000</v>
      </c>
      <c r="I161" s="122">
        <f t="shared" si="3"/>
        <v>0</v>
      </c>
      <c r="J161" s="122">
        <f t="shared" si="3"/>
        <v>24000</v>
      </c>
      <c r="K161" s="130">
        <f t="shared" si="3"/>
        <v>15000</v>
      </c>
    </row>
    <row r="162" spans="1:11" ht="12.75">
      <c r="A162" s="26"/>
      <c r="B162" s="6"/>
      <c r="C162" s="10" t="s">
        <v>10</v>
      </c>
      <c r="D162" s="127"/>
      <c r="E162" s="127"/>
      <c r="F162" s="127"/>
      <c r="G162" s="127"/>
      <c r="H162" s="131">
        <f t="shared" si="3"/>
        <v>500000</v>
      </c>
      <c r="I162" s="131">
        <f t="shared" si="3"/>
        <v>18750</v>
      </c>
      <c r="J162" s="131">
        <f t="shared" si="3"/>
        <v>281250.00000000006</v>
      </c>
      <c r="K162" s="132">
        <f t="shared" si="3"/>
        <v>93750</v>
      </c>
    </row>
    <row r="163" spans="1:11" ht="12.75">
      <c r="A163" s="26"/>
      <c r="B163" s="129">
        <v>1000</v>
      </c>
      <c r="C163" s="7" t="s">
        <v>9</v>
      </c>
      <c r="D163" s="124"/>
      <c r="E163" s="124"/>
      <c r="F163" s="124"/>
      <c r="G163" s="124"/>
      <c r="H163" s="122">
        <f t="shared" si="3"/>
        <v>0</v>
      </c>
      <c r="I163" s="122">
        <f t="shared" si="3"/>
        <v>0</v>
      </c>
      <c r="J163" s="122">
        <f t="shared" si="3"/>
        <v>0</v>
      </c>
      <c r="K163" s="130">
        <f t="shared" si="3"/>
        <v>0</v>
      </c>
    </row>
    <row r="164" spans="1:11" ht="12.75">
      <c r="A164" s="28"/>
      <c r="B164" s="15"/>
      <c r="C164" s="10" t="s">
        <v>10</v>
      </c>
      <c r="D164" s="127"/>
      <c r="E164" s="127"/>
      <c r="F164" s="127"/>
      <c r="G164" s="127"/>
      <c r="H164" s="131">
        <f t="shared" si="3"/>
        <v>240000</v>
      </c>
      <c r="I164" s="131">
        <f t="shared" si="3"/>
        <v>7500</v>
      </c>
      <c r="J164" s="131">
        <f t="shared" si="3"/>
        <v>135000.00000000003</v>
      </c>
      <c r="K164" s="132">
        <f t="shared" si="3"/>
        <v>45000</v>
      </c>
    </row>
    <row r="165" spans="1:11" ht="13.5" thickBot="1">
      <c r="A165" s="29" t="s">
        <v>16</v>
      </c>
      <c r="B165" s="30"/>
      <c r="C165" s="30"/>
      <c r="D165" s="31">
        <f>SUM(D157:D164)</f>
        <v>0</v>
      </c>
      <c r="E165" s="31"/>
      <c r="F165" s="31"/>
      <c r="G165" s="31"/>
      <c r="H165" s="56">
        <f>SUM(H157:H164)</f>
        <v>1532000</v>
      </c>
      <c r="I165" s="56">
        <f>SUM(I157:I164)</f>
        <v>48500</v>
      </c>
      <c r="J165" s="56">
        <f>SUM(J157:J164)</f>
        <v>771450</v>
      </c>
      <c r="K165" s="57">
        <f>SUM(K157:K164)</f>
        <v>287250</v>
      </c>
    </row>
    <row r="166" ht="13.5" thickBot="1"/>
    <row r="167" spans="1:11" ht="12.75">
      <c r="A167" s="34" t="s">
        <v>129</v>
      </c>
      <c r="B167" s="16"/>
      <c r="C167" s="16" t="s">
        <v>7</v>
      </c>
      <c r="D167" s="121"/>
      <c r="E167" s="121"/>
      <c r="F167" s="121"/>
      <c r="G167" s="121"/>
      <c r="H167" s="18" t="s">
        <v>130</v>
      </c>
      <c r="I167" s="18"/>
      <c r="J167" s="18"/>
      <c r="K167" s="19"/>
    </row>
    <row r="168" spans="1:11" ht="12.75">
      <c r="A168" s="20" t="s">
        <v>4</v>
      </c>
      <c r="B168" s="21" t="s">
        <v>6</v>
      </c>
      <c r="C168" s="21" t="s">
        <v>8</v>
      </c>
      <c r="D168" s="22" t="s">
        <v>18</v>
      </c>
      <c r="E168" s="22" t="s">
        <v>19</v>
      </c>
      <c r="F168" s="22" t="s">
        <v>7</v>
      </c>
      <c r="G168" s="22" t="s">
        <v>20</v>
      </c>
      <c r="H168" s="21" t="s">
        <v>18</v>
      </c>
      <c r="I168" s="21" t="s">
        <v>19</v>
      </c>
      <c r="J168" s="21" t="s">
        <v>7</v>
      </c>
      <c r="K168" s="23" t="s">
        <v>20</v>
      </c>
    </row>
    <row r="169" spans="1:11" ht="12.75">
      <c r="A169" s="24" t="s">
        <v>5</v>
      </c>
      <c r="B169" s="122">
        <v>100</v>
      </c>
      <c r="C169" s="7" t="s">
        <v>9</v>
      </c>
      <c r="D169" s="124"/>
      <c r="E169" s="124"/>
      <c r="F169" s="124"/>
      <c r="G169" s="124"/>
      <c r="H169" s="122">
        <f>ALL!F$9/ALL!$D$9</f>
        <v>80000</v>
      </c>
      <c r="I169" s="122">
        <f>ALL!G$9/ALL!$D$9</f>
        <v>8000</v>
      </c>
      <c r="J169" s="122">
        <f>ALL!H$9/ALL!$D$9</f>
        <v>48000</v>
      </c>
      <c r="K169" s="130">
        <f>ALL!I$9/ALL!$D$9</f>
        <v>16000</v>
      </c>
    </row>
    <row r="170" spans="1:11" ht="12.75">
      <c r="A170" s="26"/>
      <c r="B170" s="6"/>
      <c r="C170" s="10" t="s">
        <v>10</v>
      </c>
      <c r="D170" s="127"/>
      <c r="E170" s="127"/>
      <c r="F170" s="127"/>
      <c r="G170" s="127"/>
      <c r="H170" s="131">
        <f>ALL!F$10/ALL!$D$10</f>
        <v>90000</v>
      </c>
      <c r="I170" s="131">
        <f>ALL!G$10/ALL!$D$10</f>
        <v>9000</v>
      </c>
      <c r="J170" s="131">
        <f>ALL!H$10/ALL!$D$10</f>
        <v>67500</v>
      </c>
      <c r="K170" s="132">
        <f>ALL!I$10/ALL!$D$10</f>
        <v>18000</v>
      </c>
    </row>
    <row r="171" spans="1:11" ht="12.75">
      <c r="A171" s="26"/>
      <c r="B171" s="129">
        <v>250</v>
      </c>
      <c r="C171" s="7" t="s">
        <v>9</v>
      </c>
      <c r="D171" s="124"/>
      <c r="E171" s="124"/>
      <c r="F171" s="124"/>
      <c r="G171" s="124"/>
      <c r="H171" s="122">
        <f>ALL!F$11/ALL!$D$11</f>
        <v>85000</v>
      </c>
      <c r="I171" s="122">
        <f>ALL!G$11/ALL!$D$11</f>
        <v>8500</v>
      </c>
      <c r="J171" s="122">
        <f>ALL!H$11/ALL!$D$11</f>
        <v>51000</v>
      </c>
      <c r="K171" s="130">
        <f>ALL!I$11/ALL!$D$11</f>
        <v>17000</v>
      </c>
    </row>
    <row r="172" spans="1:11" ht="12.75">
      <c r="A172" s="26"/>
      <c r="B172" s="6"/>
      <c r="C172" s="10" t="s">
        <v>10</v>
      </c>
      <c r="D172" s="127"/>
      <c r="E172" s="127"/>
      <c r="F172" s="127"/>
      <c r="G172" s="127"/>
      <c r="H172" s="131">
        <f>ALL!F$12/ALL!$D$12</f>
        <v>95000</v>
      </c>
      <c r="I172" s="131">
        <f>ALL!G$12/ALL!$D$12</f>
        <v>9500</v>
      </c>
      <c r="J172" s="131">
        <f>ALL!H$12/ALL!$D$12</f>
        <v>71250</v>
      </c>
      <c r="K172" s="132">
        <f>ALL!I$12/ALL!$D$12</f>
        <v>19000</v>
      </c>
    </row>
    <row r="173" spans="1:11" ht="12.75">
      <c r="A173" s="26"/>
      <c r="B173" s="129">
        <v>500</v>
      </c>
      <c r="C173" s="7" t="s">
        <v>9</v>
      </c>
      <c r="D173" s="124"/>
      <c r="E173" s="124"/>
      <c r="F173" s="124"/>
      <c r="G173" s="124"/>
      <c r="H173" s="122">
        <f>ALL!F$13/ALL!$D$13</f>
        <v>100000</v>
      </c>
      <c r="I173" s="122">
        <f>ALL!G$13/ALL!$D$13</f>
        <v>10000</v>
      </c>
      <c r="J173" s="122">
        <f>ALL!H$13/ALL!$D$13</f>
        <v>60000</v>
      </c>
      <c r="K173" s="130">
        <f>ALL!I$13/ALL!$D$13</f>
        <v>20000</v>
      </c>
    </row>
    <row r="174" spans="1:11" ht="12.75">
      <c r="A174" s="26"/>
      <c r="B174" s="6"/>
      <c r="C174" s="10" t="s">
        <v>10</v>
      </c>
      <c r="D174" s="127"/>
      <c r="E174" s="127"/>
      <c r="F174" s="127"/>
      <c r="G174" s="127"/>
      <c r="H174" s="131">
        <f>ALL!F$14/ALL!$D$14</f>
        <v>125000</v>
      </c>
      <c r="I174" s="131">
        <f>ALL!G$14/ALL!$D$14</f>
        <v>12500</v>
      </c>
      <c r="J174" s="131">
        <f>ALL!H$14/ALL!$D$14</f>
        <v>93750</v>
      </c>
      <c r="K174" s="132">
        <f>ALL!I$14/ALL!$D$14</f>
        <v>25000</v>
      </c>
    </row>
    <row r="175" spans="1:11" ht="12.75">
      <c r="A175" s="26"/>
      <c r="B175" s="129">
        <v>1000</v>
      </c>
      <c r="C175" s="7" t="s">
        <v>9</v>
      </c>
      <c r="D175" s="124"/>
      <c r="E175" s="124"/>
      <c r="F175" s="124"/>
      <c r="G175" s="124"/>
      <c r="H175" s="122">
        <f>ALL!F$15/ALL!$D$15</f>
        <v>125000</v>
      </c>
      <c r="I175" s="122">
        <f>ALL!G$15/ALL!$D$15</f>
        <v>12500</v>
      </c>
      <c r="J175" s="122">
        <f>ALL!H$15/ALL!$D$15</f>
        <v>75000</v>
      </c>
      <c r="K175" s="130">
        <f>ALL!I$15/ALL!$D$15</f>
        <v>25000</v>
      </c>
    </row>
    <row r="176" spans="1:11" ht="12.75">
      <c r="A176" s="28"/>
      <c r="B176" s="15"/>
      <c r="C176" s="10" t="s">
        <v>10</v>
      </c>
      <c r="D176" s="127"/>
      <c r="E176" s="127"/>
      <c r="F176" s="127"/>
      <c r="G176" s="127"/>
      <c r="H176" s="131">
        <f>ALL!F$16/ALL!$D$16</f>
        <v>150000</v>
      </c>
      <c r="I176" s="131">
        <f>ALL!G$16/ALL!$D$16</f>
        <v>15000</v>
      </c>
      <c r="J176" s="131">
        <f>ALL!H$16/ALL!$D$16</f>
        <v>112500</v>
      </c>
      <c r="K176" s="132">
        <f>ALL!I$16/ALL!$D$16</f>
        <v>30000</v>
      </c>
    </row>
    <row r="177" spans="1:11" ht="13.5" thickBot="1">
      <c r="A177" s="29" t="s">
        <v>16</v>
      </c>
      <c r="B177" s="30"/>
      <c r="C177" s="30"/>
      <c r="D177" s="31">
        <f>SUM(D169:D176)</f>
        <v>0</v>
      </c>
      <c r="E177" s="31"/>
      <c r="F177" s="31"/>
      <c r="G177" s="31"/>
      <c r="H177" s="56">
        <f>ALL!F$17/ALL!$D$17</f>
        <v>107142.85714285714</v>
      </c>
      <c r="I177" s="56">
        <f>ALL!G$17/ALL!$D$17</f>
        <v>10714.285714285714</v>
      </c>
      <c r="J177" s="56">
        <f>ALL!H$17/ALL!$D$17</f>
        <v>76581.32530120482</v>
      </c>
      <c r="K177" s="57">
        <f>ALL!I$17/ALL!$D$17</f>
        <v>21428.571428571428</v>
      </c>
    </row>
    <row r="178" ht="13.5" thickBot="1"/>
    <row r="179" spans="1:11" ht="12.75">
      <c r="A179" s="34" t="s">
        <v>131</v>
      </c>
      <c r="B179" s="16"/>
      <c r="C179" s="16" t="s">
        <v>7</v>
      </c>
      <c r="D179" s="121"/>
      <c r="E179" s="121"/>
      <c r="F179" s="121"/>
      <c r="G179" s="121"/>
      <c r="H179" s="18"/>
      <c r="I179" s="18"/>
      <c r="J179" s="18"/>
      <c r="K179" s="19"/>
    </row>
    <row r="180" spans="1:11" ht="12.75">
      <c r="A180" s="20" t="s">
        <v>4</v>
      </c>
      <c r="B180" s="21" t="s">
        <v>6</v>
      </c>
      <c r="C180" s="21" t="s">
        <v>8</v>
      </c>
      <c r="D180" s="22" t="s">
        <v>18</v>
      </c>
      <c r="E180" s="22" t="s">
        <v>19</v>
      </c>
      <c r="F180" s="22" t="s">
        <v>7</v>
      </c>
      <c r="G180" s="22" t="s">
        <v>20</v>
      </c>
      <c r="H180" s="21" t="s">
        <v>18</v>
      </c>
      <c r="I180" s="21" t="s">
        <v>19</v>
      </c>
      <c r="J180" s="21" t="s">
        <v>7</v>
      </c>
      <c r="K180" s="23" t="s">
        <v>20</v>
      </c>
    </row>
    <row r="181" spans="1:11" ht="12.75">
      <c r="A181" s="24" t="s">
        <v>5</v>
      </c>
      <c r="B181" s="122">
        <v>100</v>
      </c>
      <c r="C181" s="7" t="s">
        <v>9</v>
      </c>
      <c r="D181" s="124"/>
      <c r="E181" s="124"/>
      <c r="F181" s="124"/>
      <c r="G181" s="124"/>
      <c r="H181" s="123">
        <v>0.8</v>
      </c>
      <c r="I181" s="123">
        <v>0.5</v>
      </c>
      <c r="J181" s="123">
        <v>0.4</v>
      </c>
      <c r="K181" s="133">
        <v>0.75</v>
      </c>
    </row>
    <row r="182" spans="1:11" ht="12.75">
      <c r="A182" s="26"/>
      <c r="B182" s="6"/>
      <c r="C182" s="10" t="s">
        <v>10</v>
      </c>
      <c r="D182" s="127"/>
      <c r="E182" s="127"/>
      <c r="F182" s="127"/>
      <c r="G182" s="127"/>
      <c r="H182" s="126">
        <f>H181</f>
        <v>0.8</v>
      </c>
      <c r="I182" s="126">
        <f>I181</f>
        <v>0.5</v>
      </c>
      <c r="J182" s="126">
        <f>J181*1.5</f>
        <v>0.6000000000000001</v>
      </c>
      <c r="K182" s="134">
        <f>K181</f>
        <v>0.75</v>
      </c>
    </row>
    <row r="183" spans="1:11" ht="12.75">
      <c r="A183" s="26"/>
      <c r="B183" s="129">
        <v>250</v>
      </c>
      <c r="C183" s="7" t="s">
        <v>9</v>
      </c>
      <c r="D183" s="124"/>
      <c r="E183" s="124"/>
      <c r="F183" s="124"/>
      <c r="G183" s="124"/>
      <c r="H183" s="123">
        <v>0.8</v>
      </c>
      <c r="I183" s="123">
        <v>0.5</v>
      </c>
      <c r="J183" s="123">
        <v>0.4</v>
      </c>
      <c r="K183" s="133">
        <v>0.75</v>
      </c>
    </row>
    <row r="184" spans="1:11" ht="12.75">
      <c r="A184" s="26"/>
      <c r="B184" s="6"/>
      <c r="C184" s="10" t="s">
        <v>10</v>
      </c>
      <c r="D184" s="127"/>
      <c r="E184" s="127"/>
      <c r="F184" s="127"/>
      <c r="G184" s="127"/>
      <c r="H184" s="126">
        <f>H183</f>
        <v>0.8</v>
      </c>
      <c r="I184" s="126">
        <f>I183</f>
        <v>0.5</v>
      </c>
      <c r="J184" s="126">
        <f>J183*1.5</f>
        <v>0.6000000000000001</v>
      </c>
      <c r="K184" s="134">
        <f>K183</f>
        <v>0.75</v>
      </c>
    </row>
    <row r="185" spans="1:11" ht="12.75">
      <c r="A185" s="26"/>
      <c r="B185" s="129">
        <v>500</v>
      </c>
      <c r="C185" s="7" t="s">
        <v>9</v>
      </c>
      <c r="D185" s="124"/>
      <c r="E185" s="124"/>
      <c r="F185" s="124"/>
      <c r="G185" s="124"/>
      <c r="H185" s="123">
        <v>0.8</v>
      </c>
      <c r="I185" s="123">
        <v>0.5</v>
      </c>
      <c r="J185" s="123">
        <v>0.4</v>
      </c>
      <c r="K185" s="133">
        <v>0.75</v>
      </c>
    </row>
    <row r="186" spans="1:11" ht="12.75">
      <c r="A186" s="26"/>
      <c r="B186" s="6"/>
      <c r="C186" s="10" t="s">
        <v>10</v>
      </c>
      <c r="D186" s="127"/>
      <c r="E186" s="127"/>
      <c r="F186" s="127"/>
      <c r="G186" s="127"/>
      <c r="H186" s="126">
        <f>H185</f>
        <v>0.8</v>
      </c>
      <c r="I186" s="126">
        <f>I185</f>
        <v>0.5</v>
      </c>
      <c r="J186" s="126">
        <f>J185*1.5</f>
        <v>0.6000000000000001</v>
      </c>
      <c r="K186" s="134">
        <f>K185</f>
        <v>0.75</v>
      </c>
    </row>
    <row r="187" spans="1:11" ht="12.75">
      <c r="A187" s="26"/>
      <c r="B187" s="129">
        <v>1000</v>
      </c>
      <c r="C187" s="7" t="s">
        <v>9</v>
      </c>
      <c r="D187" s="124"/>
      <c r="E187" s="124"/>
      <c r="F187" s="124"/>
      <c r="G187" s="124"/>
      <c r="H187" s="123">
        <v>0.8</v>
      </c>
      <c r="I187" s="123">
        <v>0.5</v>
      </c>
      <c r="J187" s="123">
        <v>0.4</v>
      </c>
      <c r="K187" s="133">
        <v>0.75</v>
      </c>
    </row>
    <row r="188" spans="1:11" ht="12.75">
      <c r="A188" s="28"/>
      <c r="B188" s="15"/>
      <c r="C188" s="10" t="s">
        <v>10</v>
      </c>
      <c r="D188" s="127"/>
      <c r="E188" s="127"/>
      <c r="F188" s="127"/>
      <c r="G188" s="127"/>
      <c r="H188" s="126">
        <f>H187</f>
        <v>0.8</v>
      </c>
      <c r="I188" s="126">
        <f>I187</f>
        <v>0.5</v>
      </c>
      <c r="J188" s="126">
        <f>J187*1.5</f>
        <v>0.6000000000000001</v>
      </c>
      <c r="K188" s="134">
        <f>K187</f>
        <v>0.75</v>
      </c>
    </row>
    <row r="189" spans="1:11" ht="13.5" thickBot="1">
      <c r="A189" s="29" t="s">
        <v>16</v>
      </c>
      <c r="B189" s="30"/>
      <c r="C189" s="30"/>
      <c r="D189" s="31">
        <f>SUM(D181:D188)</f>
        <v>0</v>
      </c>
      <c r="E189" s="31"/>
      <c r="F189" s="31"/>
      <c r="G189" s="31"/>
      <c r="H189" s="48">
        <f>IF(H153*H141=0,"",H165/(H153*H141))</f>
      </c>
      <c r="I189" s="48">
        <f>IF(I153*I141=0,"",I165/(I153*I141))</f>
      </c>
      <c r="J189" s="48">
        <f>IF(J153*J141=0,"",J165/(J153*J141))</f>
      </c>
      <c r="K189" s="49">
        <f>IF(K153*K141=0,"",K165/(K153*K141))</f>
      </c>
    </row>
    <row r="190" ht="13.5" thickBot="1"/>
    <row r="191" spans="1:11" ht="12.75">
      <c r="A191" s="34" t="s">
        <v>124</v>
      </c>
      <c r="B191" s="16"/>
      <c r="C191" s="16" t="s">
        <v>7</v>
      </c>
      <c r="D191" s="135"/>
      <c r="E191" s="121"/>
      <c r="F191" s="121"/>
      <c r="G191" s="121"/>
      <c r="H191" s="18" t="s">
        <v>115</v>
      </c>
      <c r="I191" s="18"/>
      <c r="J191" s="18"/>
      <c r="K191" s="19"/>
    </row>
    <row r="192" spans="1:11" ht="12.75">
      <c r="A192" s="20" t="s">
        <v>4</v>
      </c>
      <c r="B192" s="21" t="s">
        <v>6</v>
      </c>
      <c r="C192" s="21" t="s">
        <v>8</v>
      </c>
      <c r="D192" s="22" t="s">
        <v>18</v>
      </c>
      <c r="E192" s="22" t="s">
        <v>19</v>
      </c>
      <c r="F192" s="22" t="s">
        <v>7</v>
      </c>
      <c r="G192" s="22" t="s">
        <v>20</v>
      </c>
      <c r="H192" s="21" t="s">
        <v>18</v>
      </c>
      <c r="I192" s="21" t="s">
        <v>19</v>
      </c>
      <c r="J192" s="21" t="s">
        <v>7</v>
      </c>
      <c r="K192" s="23" t="s">
        <v>20</v>
      </c>
    </row>
    <row r="193" spans="1:11" ht="12.75">
      <c r="A193" s="24" t="s">
        <v>5</v>
      </c>
      <c r="B193" s="122">
        <v>100</v>
      </c>
      <c r="C193" s="7" t="s">
        <v>9</v>
      </c>
      <c r="D193" s="124"/>
      <c r="E193" s="124"/>
      <c r="F193" s="124"/>
      <c r="G193" s="124"/>
      <c r="H193" s="122">
        <f aca="true" t="shared" si="4" ref="H193:K200">H132*(Demand_Surge_Factor*(H157+H119*$B119)-H119*$B119)</f>
        <v>140820</v>
      </c>
      <c r="I193" s="122">
        <f t="shared" si="4"/>
        <v>4410</v>
      </c>
      <c r="J193" s="122">
        <f t="shared" si="4"/>
        <v>42260</v>
      </c>
      <c r="K193" s="130">
        <f t="shared" si="4"/>
        <v>26420.000000000004</v>
      </c>
    </row>
    <row r="194" spans="1:11" ht="12.75">
      <c r="A194" s="26"/>
      <c r="B194" s="6"/>
      <c r="C194" s="10" t="s">
        <v>10</v>
      </c>
      <c r="D194" s="127"/>
      <c r="E194" s="127"/>
      <c r="F194" s="127"/>
      <c r="G194" s="127"/>
      <c r="H194" s="131">
        <f t="shared" si="4"/>
        <v>158400</v>
      </c>
      <c r="I194" s="131">
        <f t="shared" si="4"/>
        <v>4950</v>
      </c>
      <c r="J194" s="131">
        <f t="shared" si="4"/>
        <v>89100.00000000003</v>
      </c>
      <c r="K194" s="132">
        <f t="shared" si="4"/>
        <v>29700.000000000004</v>
      </c>
    </row>
    <row r="195" spans="1:11" ht="12.75">
      <c r="A195" s="26"/>
      <c r="B195" s="129">
        <v>250</v>
      </c>
      <c r="C195" s="7" t="s">
        <v>9</v>
      </c>
      <c r="D195" s="124"/>
      <c r="E195" s="124"/>
      <c r="F195" s="124"/>
      <c r="G195" s="124"/>
      <c r="H195" s="122">
        <f t="shared" si="4"/>
        <v>149650</v>
      </c>
      <c r="I195" s="122">
        <f t="shared" si="4"/>
        <v>4700</v>
      </c>
      <c r="J195" s="122">
        <f t="shared" si="4"/>
        <v>44930.00000000001</v>
      </c>
      <c r="K195" s="130">
        <f t="shared" si="4"/>
        <v>28100.000000000004</v>
      </c>
    </row>
    <row r="196" spans="1:11" ht="12.75">
      <c r="A196" s="26"/>
      <c r="B196" s="6"/>
      <c r="C196" s="10" t="s">
        <v>10</v>
      </c>
      <c r="D196" s="127"/>
      <c r="E196" s="127"/>
      <c r="F196" s="127"/>
      <c r="G196" s="127"/>
      <c r="H196" s="131">
        <f t="shared" si="4"/>
        <v>334400</v>
      </c>
      <c r="I196" s="131">
        <f t="shared" si="4"/>
        <v>10450</v>
      </c>
      <c r="J196" s="131">
        <f t="shared" si="4"/>
        <v>188100.00000000006</v>
      </c>
      <c r="K196" s="132">
        <f t="shared" si="4"/>
        <v>62700.00000000001</v>
      </c>
    </row>
    <row r="197" spans="1:11" ht="12.75">
      <c r="A197" s="26"/>
      <c r="B197" s="129">
        <v>500</v>
      </c>
      <c r="C197" s="7" t="s">
        <v>9</v>
      </c>
      <c r="D197" s="124"/>
      <c r="E197" s="124"/>
      <c r="F197" s="124"/>
      <c r="G197" s="124"/>
      <c r="H197" s="122">
        <f t="shared" si="4"/>
        <v>88050</v>
      </c>
      <c r="I197" s="122">
        <f t="shared" si="4"/>
        <v>0</v>
      </c>
      <c r="J197" s="122">
        <f t="shared" si="4"/>
        <v>26450.000000000004</v>
      </c>
      <c r="K197" s="130">
        <f t="shared" si="4"/>
        <v>16550</v>
      </c>
    </row>
    <row r="198" spans="1:11" ht="12.75">
      <c r="A198" s="26"/>
      <c r="B198" s="6"/>
      <c r="C198" s="10" t="s">
        <v>10</v>
      </c>
      <c r="D198" s="127"/>
      <c r="E198" s="127"/>
      <c r="F198" s="127"/>
      <c r="G198" s="127"/>
      <c r="H198" s="131">
        <f t="shared" si="4"/>
        <v>550000</v>
      </c>
      <c r="I198" s="131">
        <f t="shared" si="4"/>
        <v>20625</v>
      </c>
      <c r="J198" s="131">
        <f t="shared" si="4"/>
        <v>309375.0000000001</v>
      </c>
      <c r="K198" s="132">
        <f t="shared" si="4"/>
        <v>103125.00000000001</v>
      </c>
    </row>
    <row r="199" spans="1:11" ht="12.75">
      <c r="A199" s="26"/>
      <c r="B199" s="129">
        <v>1000</v>
      </c>
      <c r="C199" s="7" t="s">
        <v>9</v>
      </c>
      <c r="D199" s="124"/>
      <c r="E199" s="124"/>
      <c r="F199" s="124"/>
      <c r="G199" s="124"/>
      <c r="H199" s="122">
        <f t="shared" si="4"/>
        <v>0</v>
      </c>
      <c r="I199" s="122">
        <f t="shared" si="4"/>
        <v>0</v>
      </c>
      <c r="J199" s="122">
        <f t="shared" si="4"/>
        <v>0</v>
      </c>
      <c r="K199" s="130">
        <f t="shared" si="4"/>
        <v>0</v>
      </c>
    </row>
    <row r="200" spans="1:11" ht="12.75">
      <c r="A200" s="28"/>
      <c r="B200" s="15"/>
      <c r="C200" s="10" t="s">
        <v>10</v>
      </c>
      <c r="D200" s="127"/>
      <c r="E200" s="127"/>
      <c r="F200" s="127"/>
      <c r="G200" s="127"/>
      <c r="H200" s="131">
        <f t="shared" si="4"/>
        <v>264000</v>
      </c>
      <c r="I200" s="131">
        <f t="shared" si="4"/>
        <v>8250</v>
      </c>
      <c r="J200" s="131">
        <f t="shared" si="4"/>
        <v>148500.00000000006</v>
      </c>
      <c r="K200" s="132">
        <f t="shared" si="4"/>
        <v>49500.00000000001</v>
      </c>
    </row>
    <row r="201" spans="1:11" ht="13.5" thickBot="1">
      <c r="A201" s="29" t="s">
        <v>16</v>
      </c>
      <c r="B201" s="30"/>
      <c r="C201" s="30"/>
      <c r="D201" s="31">
        <f>SUM(D193:D200)</f>
        <v>0</v>
      </c>
      <c r="E201" s="31"/>
      <c r="F201" s="31"/>
      <c r="G201" s="31"/>
      <c r="H201" s="56">
        <f>SUM(H193:H200)</f>
        <v>1685320</v>
      </c>
      <c r="I201" s="56">
        <f>SUM(I193:I200)</f>
        <v>53385</v>
      </c>
      <c r="J201" s="56">
        <f>SUM(J193:J200)</f>
        <v>848715.0000000002</v>
      </c>
      <c r="K201" s="57">
        <f>SUM(K193:K200)</f>
        <v>316095.00000000006</v>
      </c>
    </row>
    <row r="202" ht="12.75">
      <c r="A202" s="5" t="s">
        <v>116</v>
      </c>
    </row>
    <row r="203" ht="13.5" thickBot="1"/>
    <row r="204" spans="1:11" ht="12.75">
      <c r="A204" s="34" t="s">
        <v>50</v>
      </c>
      <c r="B204" s="16"/>
      <c r="C204" s="16" t="s">
        <v>7</v>
      </c>
      <c r="D204" s="121"/>
      <c r="E204" s="121"/>
      <c r="F204" s="121"/>
      <c r="G204" s="121"/>
      <c r="H204" s="18" t="s">
        <v>56</v>
      </c>
      <c r="I204" s="18"/>
      <c r="J204" s="18"/>
      <c r="K204" s="19"/>
    </row>
    <row r="205" spans="1:11" ht="12.75">
      <c r="A205" s="20" t="s">
        <v>4</v>
      </c>
      <c r="B205" s="21" t="s">
        <v>6</v>
      </c>
      <c r="C205" s="21" t="s">
        <v>8</v>
      </c>
      <c r="D205" s="22" t="s">
        <v>18</v>
      </c>
      <c r="E205" s="22" t="s">
        <v>19</v>
      </c>
      <c r="F205" s="22" t="s">
        <v>7</v>
      </c>
      <c r="G205" s="22" t="s">
        <v>20</v>
      </c>
      <c r="H205" s="21" t="s">
        <v>18</v>
      </c>
      <c r="I205" s="21" t="s">
        <v>19</v>
      </c>
      <c r="J205" s="21" t="s">
        <v>7</v>
      </c>
      <c r="K205" s="23" t="s">
        <v>20</v>
      </c>
    </row>
    <row r="206" spans="1:11" ht="12.75">
      <c r="A206" s="24" t="s">
        <v>5</v>
      </c>
      <c r="B206" s="122">
        <v>100</v>
      </c>
      <c r="C206" s="7" t="s">
        <v>9</v>
      </c>
      <c r="D206" s="124"/>
      <c r="E206" s="124"/>
      <c r="F206" s="124"/>
      <c r="G206" s="124"/>
      <c r="H206" s="122">
        <f>ALL!F$9/ALL!$D$9</f>
        <v>80000</v>
      </c>
      <c r="I206" s="122">
        <f>ALL!G$9/ALL!$D$9</f>
        <v>8000</v>
      </c>
      <c r="J206" s="122">
        <f>ALL!H$9/ALL!$D$9</f>
        <v>48000</v>
      </c>
      <c r="K206" s="130">
        <f>ALL!I$9/ALL!$D$9</f>
        <v>16000</v>
      </c>
    </row>
    <row r="207" spans="1:11" ht="12.75">
      <c r="A207" s="26"/>
      <c r="B207" s="6"/>
      <c r="C207" s="10" t="s">
        <v>10</v>
      </c>
      <c r="D207" s="127"/>
      <c r="E207" s="127"/>
      <c r="F207" s="127"/>
      <c r="G207" s="127"/>
      <c r="H207" s="131">
        <f>ALL!F$10/ALL!$D$10</f>
        <v>90000</v>
      </c>
      <c r="I207" s="131">
        <f>ALL!G$10/ALL!$D$10</f>
        <v>9000</v>
      </c>
      <c r="J207" s="131">
        <f>ALL!H$10/ALL!$D$10</f>
        <v>67500</v>
      </c>
      <c r="K207" s="132">
        <f>ALL!I$10/ALL!$D$10</f>
        <v>18000</v>
      </c>
    </row>
    <row r="208" spans="1:11" ht="12.75">
      <c r="A208" s="26"/>
      <c r="B208" s="129">
        <v>250</v>
      </c>
      <c r="C208" s="7" t="s">
        <v>9</v>
      </c>
      <c r="D208" s="124"/>
      <c r="E208" s="124"/>
      <c r="F208" s="124"/>
      <c r="G208" s="124"/>
      <c r="H208" s="122">
        <f>ALL!F$11/ALL!$D$11</f>
        <v>85000</v>
      </c>
      <c r="I208" s="122">
        <f>ALL!G$11/ALL!$D$11</f>
        <v>8500</v>
      </c>
      <c r="J208" s="122">
        <f>ALL!H$11/ALL!$D$11</f>
        <v>51000</v>
      </c>
      <c r="K208" s="130">
        <f>ALL!I$11/ALL!$D$11</f>
        <v>17000</v>
      </c>
    </row>
    <row r="209" spans="1:11" ht="12.75">
      <c r="A209" s="26"/>
      <c r="B209" s="6"/>
      <c r="C209" s="10" t="s">
        <v>10</v>
      </c>
      <c r="D209" s="127"/>
      <c r="E209" s="127"/>
      <c r="F209" s="127"/>
      <c r="G209" s="127"/>
      <c r="H209" s="131">
        <f>ALL!F$12/ALL!$D$12</f>
        <v>95000</v>
      </c>
      <c r="I209" s="131">
        <f>ALL!G$12/ALL!$D$12</f>
        <v>9500</v>
      </c>
      <c r="J209" s="131">
        <f>ALL!H$12/ALL!$D$12</f>
        <v>71250</v>
      </c>
      <c r="K209" s="132">
        <f>ALL!I$12/ALL!$D$12</f>
        <v>19000</v>
      </c>
    </row>
    <row r="210" spans="1:11" ht="12.75">
      <c r="A210" s="26"/>
      <c r="B210" s="129">
        <v>500</v>
      </c>
      <c r="C210" s="7" t="s">
        <v>9</v>
      </c>
      <c r="D210" s="124"/>
      <c r="E210" s="124"/>
      <c r="F210" s="124"/>
      <c r="G210" s="124"/>
      <c r="H210" s="122">
        <f>ALL!F$13/ALL!$D$13</f>
        <v>100000</v>
      </c>
      <c r="I210" s="122">
        <f>ALL!G$13/ALL!$D$13</f>
        <v>10000</v>
      </c>
      <c r="J210" s="122">
        <f>ALL!H$13/ALL!$D$13</f>
        <v>60000</v>
      </c>
      <c r="K210" s="130">
        <f>ALL!I$13/ALL!$D$13</f>
        <v>20000</v>
      </c>
    </row>
    <row r="211" spans="1:11" ht="12.75">
      <c r="A211" s="26"/>
      <c r="B211" s="6"/>
      <c r="C211" s="10" t="s">
        <v>10</v>
      </c>
      <c r="D211" s="127"/>
      <c r="E211" s="127"/>
      <c r="F211" s="127"/>
      <c r="G211" s="127"/>
      <c r="H211" s="131">
        <f>ALL!F$14/ALL!$D$14</f>
        <v>125000</v>
      </c>
      <c r="I211" s="131">
        <f>ALL!G$14/ALL!$D$14</f>
        <v>12500</v>
      </c>
      <c r="J211" s="131">
        <f>ALL!H$14/ALL!$D$14</f>
        <v>93750</v>
      </c>
      <c r="K211" s="132">
        <f>ALL!I$14/ALL!$D$14</f>
        <v>25000</v>
      </c>
    </row>
    <row r="212" spans="1:11" ht="12.75">
      <c r="A212" s="26"/>
      <c r="B212" s="129">
        <v>1000</v>
      </c>
      <c r="C212" s="7" t="s">
        <v>9</v>
      </c>
      <c r="D212" s="124"/>
      <c r="E212" s="124"/>
      <c r="F212" s="124"/>
      <c r="G212" s="124"/>
      <c r="H212" s="122">
        <f>ALL!F$15/ALL!$D$15</f>
        <v>125000</v>
      </c>
      <c r="I212" s="122">
        <f>ALL!G$15/ALL!$D$15</f>
        <v>12500</v>
      </c>
      <c r="J212" s="122">
        <f>ALL!H$15/ALL!$D$15</f>
        <v>75000</v>
      </c>
      <c r="K212" s="130">
        <f>ALL!I$15/ALL!$D$15</f>
        <v>25000</v>
      </c>
    </row>
    <row r="213" spans="1:11" ht="12.75">
      <c r="A213" s="28"/>
      <c r="B213" s="15"/>
      <c r="C213" s="10" t="s">
        <v>10</v>
      </c>
      <c r="D213" s="127"/>
      <c r="E213" s="127"/>
      <c r="F213" s="127"/>
      <c r="G213" s="127"/>
      <c r="H213" s="131">
        <f>ALL!F$16/ALL!$D$16</f>
        <v>150000</v>
      </c>
      <c r="I213" s="131">
        <f>ALL!G$16/ALL!$D$16</f>
        <v>15000</v>
      </c>
      <c r="J213" s="131">
        <f>ALL!H$16/ALL!$D$16</f>
        <v>112500</v>
      </c>
      <c r="K213" s="132">
        <f>ALL!I$16/ALL!$D$16</f>
        <v>30000</v>
      </c>
    </row>
    <row r="214" spans="1:11" ht="13.5" thickBot="1">
      <c r="A214" s="29" t="s">
        <v>16</v>
      </c>
      <c r="B214" s="30"/>
      <c r="C214" s="30"/>
      <c r="D214" s="31">
        <f>SUM(D206:D213)</f>
        <v>0</v>
      </c>
      <c r="E214" s="31"/>
      <c r="F214" s="31"/>
      <c r="G214" s="31"/>
      <c r="H214" s="56">
        <f>ALL!F$17/ALL!$D$17</f>
        <v>107142.85714285714</v>
      </c>
      <c r="I214" s="56">
        <f>ALL!G$17/ALL!$D$17</f>
        <v>10714.285714285714</v>
      </c>
      <c r="J214" s="56">
        <f>ALL!H$17/ALL!$D$17</f>
        <v>76581.32530120482</v>
      </c>
      <c r="K214" s="57">
        <f>ALL!I$17/ALL!$D$17</f>
        <v>21428.571428571428</v>
      </c>
    </row>
    <row r="215" ht="13.5" thickBot="1"/>
    <row r="216" spans="1:11" ht="12.75">
      <c r="A216" s="34" t="s">
        <v>117</v>
      </c>
      <c r="B216" s="16"/>
      <c r="C216" s="16" t="s">
        <v>7</v>
      </c>
      <c r="D216" s="121"/>
      <c r="E216" s="121"/>
      <c r="F216" s="121"/>
      <c r="G216" s="121"/>
      <c r="H216" s="18"/>
      <c r="I216" s="18"/>
      <c r="J216" s="18"/>
      <c r="K216" s="19"/>
    </row>
    <row r="217" spans="1:11" ht="12.75">
      <c r="A217" s="20" t="s">
        <v>4</v>
      </c>
      <c r="B217" s="21" t="s">
        <v>6</v>
      </c>
      <c r="C217" s="21" t="s">
        <v>8</v>
      </c>
      <c r="D217" s="22" t="s">
        <v>18</v>
      </c>
      <c r="E217" s="22" t="s">
        <v>19</v>
      </c>
      <c r="F217" s="22" t="s">
        <v>7</v>
      </c>
      <c r="G217" s="22" t="s">
        <v>20</v>
      </c>
      <c r="H217" s="21" t="s">
        <v>18</v>
      </c>
      <c r="I217" s="21" t="s">
        <v>19</v>
      </c>
      <c r="J217" s="21" t="s">
        <v>7</v>
      </c>
      <c r="K217" s="23" t="s">
        <v>20</v>
      </c>
    </row>
    <row r="218" spans="1:11" ht="12.75">
      <c r="A218" s="24" t="s">
        <v>5</v>
      </c>
      <c r="B218" s="122">
        <v>100</v>
      </c>
      <c r="C218" s="7" t="s">
        <v>9</v>
      </c>
      <c r="D218" s="124"/>
      <c r="E218" s="124"/>
      <c r="F218" s="124"/>
      <c r="G218" s="124"/>
      <c r="H218" s="123">
        <f aca="true" t="shared" si="5" ref="H218:K226">IF((H22*H34+H144*H169+H244*H281)=0,0,(H46+H193+H318)/(H22*H34+H144*H169+H244*H281))</f>
        <v>0.9892916666666667</v>
      </c>
      <c r="I218" s="123">
        <f t="shared" si="5"/>
        <v>0.72625</v>
      </c>
      <c r="J218" s="123">
        <f t="shared" si="5"/>
        <v>0.6221527777777779</v>
      </c>
      <c r="K218" s="133">
        <f t="shared" si="5"/>
        <v>0.9314583333333335</v>
      </c>
    </row>
    <row r="219" spans="1:11" ht="12.75">
      <c r="A219" s="26"/>
      <c r="B219" s="6"/>
      <c r="C219" s="10" t="s">
        <v>10</v>
      </c>
      <c r="D219" s="127"/>
      <c r="E219" s="127"/>
      <c r="F219" s="127"/>
      <c r="G219" s="127"/>
      <c r="H219" s="126">
        <f t="shared" si="5"/>
        <v>0.979</v>
      </c>
      <c r="I219" s="126">
        <f t="shared" si="5"/>
        <v>0.7333333333333333</v>
      </c>
      <c r="J219" s="126">
        <f t="shared" si="5"/>
        <v>0.9075000000000002</v>
      </c>
      <c r="K219" s="134">
        <f t="shared" si="5"/>
        <v>0.924</v>
      </c>
    </row>
    <row r="220" spans="1:11" ht="12.75">
      <c r="A220" s="26"/>
      <c r="B220" s="129">
        <v>250</v>
      </c>
      <c r="C220" s="7" t="s">
        <v>9</v>
      </c>
      <c r="D220" s="124"/>
      <c r="E220" s="124"/>
      <c r="F220" s="124"/>
      <c r="G220" s="124"/>
      <c r="H220" s="123">
        <f t="shared" si="5"/>
        <v>0.9960504201680672</v>
      </c>
      <c r="I220" s="123">
        <f t="shared" si="5"/>
        <v>0.7166666666666667</v>
      </c>
      <c r="J220" s="123">
        <f t="shared" si="5"/>
        <v>0.6334173669467787</v>
      </c>
      <c r="K220" s="133">
        <f t="shared" si="5"/>
        <v>0.9338235294117647</v>
      </c>
    </row>
    <row r="221" spans="1:11" ht="12.75">
      <c r="A221" s="26"/>
      <c r="B221" s="6"/>
      <c r="C221" s="10" t="s">
        <v>10</v>
      </c>
      <c r="D221" s="127"/>
      <c r="E221" s="127"/>
      <c r="F221" s="127"/>
      <c r="G221" s="127"/>
      <c r="H221" s="126">
        <f t="shared" si="5"/>
        <v>0.99</v>
      </c>
      <c r="I221" s="126">
        <f t="shared" si="5"/>
        <v>0.7333333333333333</v>
      </c>
      <c r="J221" s="126">
        <f t="shared" si="5"/>
        <v>0.9350000000000003</v>
      </c>
      <c r="K221" s="134">
        <f t="shared" si="5"/>
        <v>0.935</v>
      </c>
    </row>
    <row r="222" spans="1:11" ht="12.75">
      <c r="A222" s="26"/>
      <c r="B222" s="129">
        <v>500</v>
      </c>
      <c r="C222" s="7" t="s">
        <v>9</v>
      </c>
      <c r="D222" s="124"/>
      <c r="E222" s="124"/>
      <c r="F222" s="124"/>
      <c r="G222" s="124"/>
      <c r="H222" s="123">
        <f t="shared" si="5"/>
        <v>0.9871666666666666</v>
      </c>
      <c r="I222" s="123">
        <f t="shared" si="5"/>
        <v>0.7800000000000001</v>
      </c>
      <c r="J222" s="123">
        <f t="shared" si="5"/>
        <v>0.6186111111111111</v>
      </c>
      <c r="K222" s="133">
        <f t="shared" si="5"/>
        <v>0.9208333333333333</v>
      </c>
    </row>
    <row r="223" spans="1:11" ht="12.75">
      <c r="A223" s="26"/>
      <c r="B223" s="6"/>
      <c r="C223" s="10" t="s">
        <v>10</v>
      </c>
      <c r="D223" s="127"/>
      <c r="E223" s="127"/>
      <c r="F223" s="127"/>
      <c r="G223" s="127"/>
      <c r="H223" s="126">
        <f t="shared" si="5"/>
        <v>0.9934375</v>
      </c>
      <c r="I223" s="126">
        <f t="shared" si="5"/>
        <v>0.721875</v>
      </c>
      <c r="J223" s="126">
        <f t="shared" si="5"/>
        <v>0.9435937500000003</v>
      </c>
      <c r="K223" s="134">
        <f t="shared" si="5"/>
        <v>0.9384375</v>
      </c>
    </row>
    <row r="224" spans="1:11" ht="12.75">
      <c r="A224" s="26"/>
      <c r="B224" s="129">
        <v>1000</v>
      </c>
      <c r="C224" s="7" t="s">
        <v>9</v>
      </c>
      <c r="D224" s="124"/>
      <c r="E224" s="124"/>
      <c r="F224" s="124"/>
      <c r="G224" s="124"/>
      <c r="H224" s="123">
        <f t="shared" si="5"/>
        <v>0</v>
      </c>
      <c r="I224" s="123">
        <f t="shared" si="5"/>
        <v>0</v>
      </c>
      <c r="J224" s="123">
        <f t="shared" si="5"/>
        <v>0</v>
      </c>
      <c r="K224" s="133">
        <f t="shared" si="5"/>
        <v>0</v>
      </c>
    </row>
    <row r="225" spans="1:11" ht="12.75">
      <c r="A225" s="28"/>
      <c r="B225" s="15"/>
      <c r="C225" s="10" t="s">
        <v>10</v>
      </c>
      <c r="D225" s="127"/>
      <c r="E225" s="127"/>
      <c r="F225" s="127"/>
      <c r="G225" s="127"/>
      <c r="H225" s="126">
        <f t="shared" si="5"/>
        <v>0.99</v>
      </c>
      <c r="I225" s="126">
        <f t="shared" si="5"/>
        <v>0.7333333333333333</v>
      </c>
      <c r="J225" s="126">
        <f t="shared" si="5"/>
        <v>0.9350000000000004</v>
      </c>
      <c r="K225" s="134">
        <f t="shared" si="5"/>
        <v>0.935</v>
      </c>
    </row>
    <row r="226" spans="1:11" ht="13.5" thickBot="1">
      <c r="A226" s="29" t="s">
        <v>16</v>
      </c>
      <c r="B226" s="30"/>
      <c r="C226" s="30"/>
      <c r="D226" s="31">
        <f>SUM(D218:D225)</f>
        <v>0</v>
      </c>
      <c r="E226" s="31"/>
      <c r="F226" s="31"/>
      <c r="G226" s="31"/>
      <c r="H226" s="48">
        <f t="shared" si="5"/>
        <v>0.9860556363636362</v>
      </c>
      <c r="I226" s="48">
        <f t="shared" si="5"/>
        <v>0.7269370370370372</v>
      </c>
      <c r="J226" s="48">
        <f t="shared" si="5"/>
        <v>0.8710601823545185</v>
      </c>
      <c r="K226" s="49">
        <f t="shared" si="5"/>
        <v>0.9297781818181817</v>
      </c>
    </row>
    <row r="227" ht="12.75">
      <c r="A227" s="5" t="s">
        <v>118</v>
      </c>
    </row>
    <row r="228" ht="13.5" thickBot="1"/>
    <row r="229" spans="1:11" ht="12.75">
      <c r="A229" s="34" t="s">
        <v>54</v>
      </c>
      <c r="B229" s="16"/>
      <c r="C229" s="16" t="s">
        <v>7</v>
      </c>
      <c r="D229" s="135"/>
      <c r="E229" s="121"/>
      <c r="F229" s="121"/>
      <c r="G229" s="121"/>
      <c r="H229" s="18" t="s">
        <v>55</v>
      </c>
      <c r="I229" s="18"/>
      <c r="J229" s="18"/>
      <c r="K229" s="19"/>
    </row>
    <row r="230" spans="1:11" ht="12.75">
      <c r="A230" s="20" t="s">
        <v>4</v>
      </c>
      <c r="B230" s="21" t="s">
        <v>6</v>
      </c>
      <c r="C230" s="21" t="s">
        <v>8</v>
      </c>
      <c r="D230" s="22" t="s">
        <v>18</v>
      </c>
      <c r="E230" s="22" t="s">
        <v>19</v>
      </c>
      <c r="F230" s="22" t="s">
        <v>7</v>
      </c>
      <c r="G230" s="22" t="s">
        <v>20</v>
      </c>
      <c r="H230" s="21" t="s">
        <v>18</v>
      </c>
      <c r="I230" s="21" t="s">
        <v>19</v>
      </c>
      <c r="J230" s="21" t="s">
        <v>7</v>
      </c>
      <c r="K230" s="23" t="s">
        <v>20</v>
      </c>
    </row>
    <row r="231" spans="1:11" ht="12.75">
      <c r="A231" s="24" t="s">
        <v>5</v>
      </c>
      <c r="B231" s="122">
        <v>100</v>
      </c>
      <c r="C231" s="7" t="s">
        <v>9</v>
      </c>
      <c r="D231" s="124"/>
      <c r="E231" s="124"/>
      <c r="F231" s="124"/>
      <c r="G231" s="124"/>
      <c r="H231" s="122">
        <f aca="true" t="shared" si="6" ref="H231:K238">H95*(Demand_Surge_Factor*(H218*H206*H82+H82*$B82)-H82*$B82)</f>
        <v>87067.66666666667</v>
      </c>
      <c r="I231" s="122">
        <f t="shared" si="6"/>
        <v>0</v>
      </c>
      <c r="J231" s="122">
        <f t="shared" si="6"/>
        <v>32859.66666666668</v>
      </c>
      <c r="K231" s="130">
        <f t="shared" si="6"/>
        <v>16403.66666666667</v>
      </c>
    </row>
    <row r="232" spans="1:11" ht="12.75">
      <c r="A232" s="26"/>
      <c r="B232" s="6"/>
      <c r="C232" s="10" t="s">
        <v>10</v>
      </c>
      <c r="D232" s="127"/>
      <c r="E232" s="127"/>
      <c r="F232" s="127"/>
      <c r="G232" s="127"/>
      <c r="H232" s="131">
        <f t="shared" si="6"/>
        <v>96921.00000000001</v>
      </c>
      <c r="I232" s="131">
        <f t="shared" si="6"/>
        <v>0</v>
      </c>
      <c r="J232" s="131">
        <f t="shared" si="6"/>
        <v>67381.87500000001</v>
      </c>
      <c r="K232" s="132">
        <f t="shared" si="6"/>
        <v>18295.2</v>
      </c>
    </row>
    <row r="233" spans="1:11" ht="12.75">
      <c r="A233" s="26"/>
      <c r="B233" s="129">
        <v>250</v>
      </c>
      <c r="C233" s="7" t="s">
        <v>9</v>
      </c>
      <c r="D233" s="124"/>
      <c r="E233" s="124"/>
      <c r="F233" s="124"/>
      <c r="G233" s="124"/>
      <c r="H233" s="122">
        <f t="shared" si="6"/>
        <v>93155.71428571429</v>
      </c>
      <c r="I233" s="122">
        <f t="shared" si="6"/>
        <v>0</v>
      </c>
      <c r="J233" s="122">
        <f t="shared" si="6"/>
        <v>35559.71428571429</v>
      </c>
      <c r="K233" s="130">
        <f t="shared" si="6"/>
        <v>17487.5</v>
      </c>
    </row>
    <row r="234" spans="1:11" ht="12.75">
      <c r="A234" s="26"/>
      <c r="B234" s="6"/>
      <c r="C234" s="10" t="s">
        <v>10</v>
      </c>
      <c r="D234" s="127"/>
      <c r="E234" s="127"/>
      <c r="F234" s="127"/>
      <c r="G234" s="127"/>
      <c r="H234" s="131">
        <f t="shared" si="6"/>
        <v>103455.00000000001</v>
      </c>
      <c r="I234" s="131">
        <f t="shared" si="6"/>
        <v>7663.333333333333</v>
      </c>
      <c r="J234" s="131">
        <f t="shared" si="6"/>
        <v>73280.62500000003</v>
      </c>
      <c r="K234" s="132">
        <f t="shared" si="6"/>
        <v>19541.5</v>
      </c>
    </row>
    <row r="235" spans="1:11" ht="12.75">
      <c r="A235" s="26"/>
      <c r="B235" s="129">
        <v>500</v>
      </c>
      <c r="C235" s="7" t="s">
        <v>9</v>
      </c>
      <c r="D235" s="124"/>
      <c r="E235" s="124"/>
      <c r="F235" s="124"/>
      <c r="G235" s="124"/>
      <c r="H235" s="122">
        <f t="shared" si="6"/>
        <v>0</v>
      </c>
      <c r="I235" s="122">
        <f t="shared" si="6"/>
        <v>0</v>
      </c>
      <c r="J235" s="122">
        <f t="shared" si="6"/>
        <v>0</v>
      </c>
      <c r="K235" s="130">
        <f t="shared" si="6"/>
        <v>0</v>
      </c>
    </row>
    <row r="236" spans="1:11" ht="12.75">
      <c r="A236" s="26"/>
      <c r="B236" s="6"/>
      <c r="C236" s="10" t="s">
        <v>10</v>
      </c>
      <c r="D236" s="127"/>
      <c r="E236" s="127"/>
      <c r="F236" s="127"/>
      <c r="G236" s="127"/>
      <c r="H236" s="131">
        <f t="shared" si="6"/>
        <v>273195.3125</v>
      </c>
      <c r="I236" s="131">
        <f t="shared" si="6"/>
        <v>9925.78125</v>
      </c>
      <c r="J236" s="131">
        <f t="shared" si="6"/>
        <v>194616.2109375001</v>
      </c>
      <c r="K236" s="132">
        <f t="shared" si="6"/>
        <v>51614.06250000001</v>
      </c>
    </row>
    <row r="237" spans="1:11" ht="12.75">
      <c r="A237" s="26"/>
      <c r="B237" s="129">
        <v>1000</v>
      </c>
      <c r="C237" s="7" t="s">
        <v>9</v>
      </c>
      <c r="D237" s="124"/>
      <c r="E237" s="124"/>
      <c r="F237" s="124"/>
      <c r="G237" s="124"/>
      <c r="H237" s="122">
        <f t="shared" si="6"/>
        <v>0</v>
      </c>
      <c r="I237" s="122">
        <f t="shared" si="6"/>
        <v>0</v>
      </c>
      <c r="J237" s="122">
        <f t="shared" si="6"/>
        <v>0</v>
      </c>
      <c r="K237" s="130">
        <f t="shared" si="6"/>
        <v>0</v>
      </c>
    </row>
    <row r="238" spans="1:11" ht="12.75">
      <c r="A238" s="28"/>
      <c r="B238" s="15"/>
      <c r="C238" s="10" t="s">
        <v>10</v>
      </c>
      <c r="D238" s="127"/>
      <c r="E238" s="127"/>
      <c r="F238" s="127"/>
      <c r="G238" s="127"/>
      <c r="H238" s="131">
        <f t="shared" si="6"/>
        <v>163350</v>
      </c>
      <c r="I238" s="131">
        <f t="shared" si="6"/>
        <v>0</v>
      </c>
      <c r="J238" s="131">
        <f t="shared" si="6"/>
        <v>115706.25000000006</v>
      </c>
      <c r="K238" s="132">
        <f t="shared" si="6"/>
        <v>30855.000000000004</v>
      </c>
    </row>
    <row r="239" spans="1:11" ht="13.5" thickBot="1">
      <c r="A239" s="29" t="s">
        <v>16</v>
      </c>
      <c r="B239" s="30"/>
      <c r="C239" s="30"/>
      <c r="D239" s="31">
        <f>SUM(D231:D238)</f>
        <v>0</v>
      </c>
      <c r="E239" s="31"/>
      <c r="F239" s="31"/>
      <c r="G239" s="31"/>
      <c r="H239" s="56">
        <f>SUM(H231:H238)</f>
        <v>817144.693452381</v>
      </c>
      <c r="I239" s="56">
        <f>SUM(I231:I238)</f>
        <v>17589.114583333332</v>
      </c>
      <c r="J239" s="56">
        <f>SUM(J231:J238)</f>
        <v>519404.3418898811</v>
      </c>
      <c r="K239" s="57">
        <f>SUM(K231:K238)</f>
        <v>154196.92916666667</v>
      </c>
    </row>
    <row r="240" ht="12.75">
      <c r="A240" s="5" t="s">
        <v>132</v>
      </c>
    </row>
    <row r="241" ht="13.5" thickBot="1"/>
    <row r="242" spans="1:11" ht="12.75">
      <c r="A242" s="34" t="s">
        <v>66</v>
      </c>
      <c r="B242" s="16"/>
      <c r="C242" s="16" t="s">
        <v>7</v>
      </c>
      <c r="D242" s="120" t="str">
        <f>A242&amp;" Frequency"</f>
        <v>#Pending w/ ACV or ALE paid Frequency</v>
      </c>
      <c r="E242" s="121"/>
      <c r="F242" s="121"/>
      <c r="G242" s="121"/>
      <c r="H242" s="18" t="s">
        <v>67</v>
      </c>
      <c r="I242" s="18"/>
      <c r="J242" s="18"/>
      <c r="K242" s="19"/>
    </row>
    <row r="243" spans="1:11" ht="12.75">
      <c r="A243" s="20" t="s">
        <v>4</v>
      </c>
      <c r="B243" s="21" t="s">
        <v>6</v>
      </c>
      <c r="C243" s="21" t="s">
        <v>8</v>
      </c>
      <c r="D243" s="22" t="s">
        <v>18</v>
      </c>
      <c r="E243" s="22" t="s">
        <v>19</v>
      </c>
      <c r="F243" s="22" t="s">
        <v>7</v>
      </c>
      <c r="G243" s="22" t="s">
        <v>20</v>
      </c>
      <c r="H243" s="21" t="s">
        <v>18</v>
      </c>
      <c r="I243" s="21" t="s">
        <v>19</v>
      </c>
      <c r="J243" s="21" t="s">
        <v>7</v>
      </c>
      <c r="K243" s="23" t="s">
        <v>20</v>
      </c>
    </row>
    <row r="244" spans="1:11" ht="12.75">
      <c r="A244" s="24" t="s">
        <v>5</v>
      </c>
      <c r="B244" s="122">
        <v>100</v>
      </c>
      <c r="C244" s="7" t="s">
        <v>9</v>
      </c>
      <c r="D244" s="61">
        <v>0.03</v>
      </c>
      <c r="E244" s="123">
        <f>D244/2</f>
        <v>0.015</v>
      </c>
      <c r="F244" s="61">
        <v>0.03</v>
      </c>
      <c r="G244" s="61">
        <v>0.03</v>
      </c>
      <c r="H244" s="124">
        <f>ROUND(D244*ALL!$D$9,0)</f>
        <v>4</v>
      </c>
      <c r="I244" s="124">
        <f>ROUND(E244*ALL!$D$9,0)</f>
        <v>2</v>
      </c>
      <c r="J244" s="124">
        <f>ROUND(F244*ALL!$D$9,0)</f>
        <v>4</v>
      </c>
      <c r="K244" s="125">
        <f>ROUND(G244*ALL!$D$9,0)</f>
        <v>4</v>
      </c>
    </row>
    <row r="245" spans="1:11" ht="12.75">
      <c r="A245" s="26"/>
      <c r="B245" s="6"/>
      <c r="C245" s="10" t="s">
        <v>10</v>
      </c>
      <c r="D245" s="126">
        <f>D244</f>
        <v>0.03</v>
      </c>
      <c r="E245" s="126">
        <f>E244</f>
        <v>0.015</v>
      </c>
      <c r="F245" s="126">
        <f>F244</f>
        <v>0.03</v>
      </c>
      <c r="G245" s="126">
        <f>G244</f>
        <v>0.03</v>
      </c>
      <c r="H245" s="127">
        <f>ROUND(D245*ALL!$D$10,0)</f>
        <v>3</v>
      </c>
      <c r="I245" s="127">
        <f>ROUND(E245*ALL!$D$10,0)</f>
        <v>2</v>
      </c>
      <c r="J245" s="127">
        <f>ROUND(F245*ALL!$D$10,0)</f>
        <v>3</v>
      </c>
      <c r="K245" s="128">
        <f>ROUND(G245*ALL!$D$10,0)</f>
        <v>3</v>
      </c>
    </row>
    <row r="246" spans="1:11" ht="12.75">
      <c r="A246" s="26"/>
      <c r="B246" s="129">
        <v>250</v>
      </c>
      <c r="C246" s="7" t="s">
        <v>9</v>
      </c>
      <c r="D246" s="123">
        <f>D244</f>
        <v>0.03</v>
      </c>
      <c r="E246" s="123">
        <f>E244</f>
        <v>0.015</v>
      </c>
      <c r="F246" s="123">
        <f>F244</f>
        <v>0.03</v>
      </c>
      <c r="G246" s="123">
        <f>G244</f>
        <v>0.03</v>
      </c>
      <c r="H246" s="124">
        <f>ROUND(D246*ALL!$D$11,0)</f>
        <v>5</v>
      </c>
      <c r="I246" s="124">
        <f>ROUND(E246*ALL!$D$11,0)</f>
        <v>2</v>
      </c>
      <c r="J246" s="124">
        <f>ROUND(F246*ALL!$D$11,0)</f>
        <v>5</v>
      </c>
      <c r="K246" s="125">
        <f>ROUND(G246*ALL!$D$11,0)</f>
        <v>5</v>
      </c>
    </row>
    <row r="247" spans="1:11" ht="12.75">
      <c r="A247" s="26"/>
      <c r="B247" s="6"/>
      <c r="C247" s="10" t="s">
        <v>10</v>
      </c>
      <c r="D247" s="126">
        <f>D244</f>
        <v>0.03</v>
      </c>
      <c r="E247" s="126">
        <f>E244</f>
        <v>0.015</v>
      </c>
      <c r="F247" s="126">
        <f>F244</f>
        <v>0.03</v>
      </c>
      <c r="G247" s="126">
        <f>G244</f>
        <v>0.03</v>
      </c>
      <c r="H247" s="127">
        <f>ROUND(D247*ALL!$D$12,0)</f>
        <v>8</v>
      </c>
      <c r="I247" s="127">
        <f>ROUND(E247*ALL!$D$12,0)</f>
        <v>4</v>
      </c>
      <c r="J247" s="127">
        <f>ROUND(F247*ALL!$D$12,0)</f>
        <v>8</v>
      </c>
      <c r="K247" s="128">
        <f>ROUND(G247*ALL!$D$12,0)</f>
        <v>8</v>
      </c>
    </row>
    <row r="248" spans="1:11" ht="12.75">
      <c r="A248" s="26"/>
      <c r="B248" s="129">
        <v>500</v>
      </c>
      <c r="C248" s="7" t="s">
        <v>9</v>
      </c>
      <c r="D248" s="123">
        <f>D244</f>
        <v>0.03</v>
      </c>
      <c r="E248" s="123">
        <f>E244</f>
        <v>0.015</v>
      </c>
      <c r="F248" s="123">
        <f>F244</f>
        <v>0.03</v>
      </c>
      <c r="G248" s="123">
        <f>G244</f>
        <v>0.03</v>
      </c>
      <c r="H248" s="124">
        <f>ROUND(D248*ALL!$D$13,0)</f>
        <v>2</v>
      </c>
      <c r="I248" s="124">
        <f>ROUND(E248*ALL!$D$13,0)</f>
        <v>1</v>
      </c>
      <c r="J248" s="124">
        <f>ROUND(F248*ALL!$D$13,0)</f>
        <v>2</v>
      </c>
      <c r="K248" s="125">
        <f>ROUND(G248*ALL!$D$13,0)</f>
        <v>2</v>
      </c>
    </row>
    <row r="249" spans="1:11" ht="12.75">
      <c r="A249" s="26"/>
      <c r="B249" s="6"/>
      <c r="C249" s="10" t="s">
        <v>10</v>
      </c>
      <c r="D249" s="126">
        <f>D244</f>
        <v>0.03</v>
      </c>
      <c r="E249" s="126">
        <f>E244</f>
        <v>0.015</v>
      </c>
      <c r="F249" s="126">
        <f>F244</f>
        <v>0.03</v>
      </c>
      <c r="G249" s="126">
        <f>G244</f>
        <v>0.03</v>
      </c>
      <c r="H249" s="127">
        <f>ROUND(D249*ALL!$D$14,0)</f>
        <v>11</v>
      </c>
      <c r="I249" s="127">
        <f>ROUND(E249*ALL!$D$14,0)</f>
        <v>5</v>
      </c>
      <c r="J249" s="127">
        <f>ROUND(F249*ALL!$D$14,0)</f>
        <v>11</v>
      </c>
      <c r="K249" s="128">
        <f>ROUND(G249*ALL!$D$14,0)</f>
        <v>11</v>
      </c>
    </row>
    <row r="250" spans="1:11" ht="12.75">
      <c r="A250" s="26"/>
      <c r="B250" s="129">
        <v>1000</v>
      </c>
      <c r="C250" s="7" t="s">
        <v>9</v>
      </c>
      <c r="D250" s="123">
        <f>D244</f>
        <v>0.03</v>
      </c>
      <c r="E250" s="123">
        <f>E244</f>
        <v>0.015</v>
      </c>
      <c r="F250" s="123">
        <f>F244</f>
        <v>0.03</v>
      </c>
      <c r="G250" s="123">
        <f>G244</f>
        <v>0.03</v>
      </c>
      <c r="H250" s="124">
        <f>ROUND(D250*ALL!$D$15,0)</f>
        <v>0</v>
      </c>
      <c r="I250" s="124">
        <f>ROUND(E250*ALL!$D$15,0)</f>
        <v>0</v>
      </c>
      <c r="J250" s="124">
        <f>ROUND(F250*ALL!$D$15,0)</f>
        <v>0</v>
      </c>
      <c r="K250" s="125">
        <f>ROUND(G250*ALL!$D$15,0)</f>
        <v>0</v>
      </c>
    </row>
    <row r="251" spans="1:11" ht="12.75">
      <c r="A251" s="28"/>
      <c r="B251" s="15"/>
      <c r="C251" s="10" t="s">
        <v>10</v>
      </c>
      <c r="D251" s="126">
        <f>D244</f>
        <v>0.03</v>
      </c>
      <c r="E251" s="126">
        <f>E244</f>
        <v>0.015</v>
      </c>
      <c r="F251" s="126">
        <f>F244</f>
        <v>0.03</v>
      </c>
      <c r="G251" s="126">
        <f>G244</f>
        <v>0.03</v>
      </c>
      <c r="H251" s="127">
        <f>ROUND(D251*ALL!$D$16,0)</f>
        <v>4</v>
      </c>
      <c r="I251" s="127">
        <f>ROUND(E251*ALL!$D$16,0)</f>
        <v>2</v>
      </c>
      <c r="J251" s="127">
        <f>ROUND(F251*ALL!$D$16,0)</f>
        <v>4</v>
      </c>
      <c r="K251" s="128">
        <f>ROUND(G251*ALL!$D$16,0)</f>
        <v>4</v>
      </c>
    </row>
    <row r="252" spans="1:11" ht="13.5" thickBot="1">
      <c r="A252" s="29" t="s">
        <v>16</v>
      </c>
      <c r="B252" s="30"/>
      <c r="C252" s="30"/>
      <c r="D252" s="31"/>
      <c r="E252" s="31"/>
      <c r="F252" s="31"/>
      <c r="G252" s="31"/>
      <c r="H252" s="31">
        <f>SUM(H244:H251)</f>
        <v>37</v>
      </c>
      <c r="I252" s="31">
        <f>SUM(I244:I251)</f>
        <v>18</v>
      </c>
      <c r="J252" s="31">
        <f>SUM(J244:J251)</f>
        <v>37</v>
      </c>
      <c r="K252" s="42">
        <f>SUM(K244:K251)</f>
        <v>37</v>
      </c>
    </row>
    <row r="253" ht="12.75">
      <c r="A253" s="58" t="s">
        <v>68</v>
      </c>
    </row>
    <row r="254" ht="13.5" thickBot="1"/>
    <row r="255" spans="1:11" ht="12.75">
      <c r="A255" s="34" t="s">
        <v>90</v>
      </c>
      <c r="B255" s="16"/>
      <c r="C255" s="16" t="s">
        <v>7</v>
      </c>
      <c r="D255" s="135"/>
      <c r="E255" s="121"/>
      <c r="F255" s="121"/>
      <c r="G255" s="121"/>
      <c r="H255" s="18" t="s">
        <v>93</v>
      </c>
      <c r="I255" s="18"/>
      <c r="J255" s="18"/>
      <c r="K255" s="19"/>
    </row>
    <row r="256" spans="1:11" ht="12.75">
      <c r="A256" s="20" t="s">
        <v>4</v>
      </c>
      <c r="B256" s="21" t="s">
        <v>6</v>
      </c>
      <c r="C256" s="21" t="s">
        <v>8</v>
      </c>
      <c r="D256" s="22" t="s">
        <v>18</v>
      </c>
      <c r="E256" s="22" t="s">
        <v>19</v>
      </c>
      <c r="F256" s="22" t="s">
        <v>7</v>
      </c>
      <c r="G256" s="22" t="s">
        <v>20</v>
      </c>
      <c r="H256" s="21" t="s">
        <v>18</v>
      </c>
      <c r="I256" s="21" t="s">
        <v>19</v>
      </c>
      <c r="J256" s="21" t="s">
        <v>7</v>
      </c>
      <c r="K256" s="23" t="s">
        <v>20</v>
      </c>
    </row>
    <row r="257" spans="1:11" ht="12.75">
      <c r="A257" s="24" t="s">
        <v>5</v>
      </c>
      <c r="B257" s="122">
        <v>100</v>
      </c>
      <c r="C257" s="7" t="s">
        <v>9</v>
      </c>
      <c r="D257" s="124"/>
      <c r="E257" s="124"/>
      <c r="F257" s="124"/>
      <c r="G257" s="124"/>
      <c r="H257" s="122">
        <f aca="true" t="shared" si="7" ref="H257:K264">H281*H244*H293</f>
        <v>272000</v>
      </c>
      <c r="I257" s="122">
        <f t="shared" si="7"/>
        <v>10400</v>
      </c>
      <c r="J257" s="122">
        <f t="shared" si="7"/>
        <v>105600.00000000001</v>
      </c>
      <c r="K257" s="130">
        <f t="shared" si="7"/>
        <v>12800</v>
      </c>
    </row>
    <row r="258" spans="1:11" ht="12.75">
      <c r="A258" s="26"/>
      <c r="B258" s="6"/>
      <c r="C258" s="10" t="s">
        <v>10</v>
      </c>
      <c r="D258" s="127"/>
      <c r="E258" s="127"/>
      <c r="F258" s="127"/>
      <c r="G258" s="127"/>
      <c r="H258" s="131">
        <f t="shared" si="7"/>
        <v>229500</v>
      </c>
      <c r="I258" s="131">
        <f t="shared" si="7"/>
        <v>11700</v>
      </c>
      <c r="J258" s="131">
        <f t="shared" si="7"/>
        <v>167062.5</v>
      </c>
      <c r="K258" s="132">
        <f t="shared" si="7"/>
        <v>10800</v>
      </c>
    </row>
    <row r="259" spans="1:11" ht="12.75">
      <c r="A259" s="26"/>
      <c r="B259" s="129">
        <v>250</v>
      </c>
      <c r="C259" s="7" t="s">
        <v>9</v>
      </c>
      <c r="D259" s="124"/>
      <c r="E259" s="124"/>
      <c r="F259" s="124"/>
      <c r="G259" s="124"/>
      <c r="H259" s="122">
        <f t="shared" si="7"/>
        <v>361250</v>
      </c>
      <c r="I259" s="122">
        <f t="shared" si="7"/>
        <v>11050</v>
      </c>
      <c r="J259" s="122">
        <f t="shared" si="7"/>
        <v>140250</v>
      </c>
      <c r="K259" s="130">
        <f t="shared" si="7"/>
        <v>17000</v>
      </c>
    </row>
    <row r="260" spans="1:11" ht="12.75">
      <c r="A260" s="26"/>
      <c r="B260" s="6"/>
      <c r="C260" s="10" t="s">
        <v>10</v>
      </c>
      <c r="D260" s="127"/>
      <c r="E260" s="127"/>
      <c r="F260" s="127"/>
      <c r="G260" s="127"/>
      <c r="H260" s="131">
        <f t="shared" si="7"/>
        <v>646000</v>
      </c>
      <c r="I260" s="131">
        <f t="shared" si="7"/>
        <v>24700</v>
      </c>
      <c r="J260" s="131">
        <f t="shared" si="7"/>
        <v>470250.00000000006</v>
      </c>
      <c r="K260" s="132">
        <f t="shared" si="7"/>
        <v>30400</v>
      </c>
    </row>
    <row r="261" spans="1:11" ht="12.75">
      <c r="A261" s="26"/>
      <c r="B261" s="129">
        <v>500</v>
      </c>
      <c r="C261" s="7" t="s">
        <v>9</v>
      </c>
      <c r="D261" s="124"/>
      <c r="E261" s="124"/>
      <c r="F261" s="124"/>
      <c r="G261" s="124"/>
      <c r="H261" s="122">
        <f t="shared" si="7"/>
        <v>170000</v>
      </c>
      <c r="I261" s="122">
        <f t="shared" si="7"/>
        <v>6500</v>
      </c>
      <c r="J261" s="122">
        <f t="shared" si="7"/>
        <v>66000</v>
      </c>
      <c r="K261" s="130">
        <f t="shared" si="7"/>
        <v>8000</v>
      </c>
    </row>
    <row r="262" spans="1:11" ht="12.75">
      <c r="A262" s="26"/>
      <c r="B262" s="6"/>
      <c r="C262" s="10" t="s">
        <v>10</v>
      </c>
      <c r="D262" s="127"/>
      <c r="E262" s="127"/>
      <c r="F262" s="127"/>
      <c r="G262" s="127"/>
      <c r="H262" s="131">
        <f t="shared" si="7"/>
        <v>1168750</v>
      </c>
      <c r="I262" s="131">
        <f t="shared" si="7"/>
        <v>40625</v>
      </c>
      <c r="J262" s="131">
        <f t="shared" si="7"/>
        <v>850781.2500000001</v>
      </c>
      <c r="K262" s="132">
        <f t="shared" si="7"/>
        <v>55000</v>
      </c>
    </row>
    <row r="263" spans="1:11" ht="12.75">
      <c r="A263" s="26"/>
      <c r="B263" s="129">
        <v>1000</v>
      </c>
      <c r="C263" s="7" t="s">
        <v>9</v>
      </c>
      <c r="D263" s="124"/>
      <c r="E263" s="124"/>
      <c r="F263" s="124"/>
      <c r="G263" s="124"/>
      <c r="H263" s="122">
        <f t="shared" si="7"/>
        <v>0</v>
      </c>
      <c r="I263" s="122">
        <f t="shared" si="7"/>
        <v>0</v>
      </c>
      <c r="J263" s="122">
        <f t="shared" si="7"/>
        <v>0</v>
      </c>
      <c r="K263" s="130">
        <f t="shared" si="7"/>
        <v>0</v>
      </c>
    </row>
    <row r="264" spans="1:11" ht="12.75">
      <c r="A264" s="28"/>
      <c r="B264" s="15"/>
      <c r="C264" s="10" t="s">
        <v>10</v>
      </c>
      <c r="D264" s="127"/>
      <c r="E264" s="127"/>
      <c r="F264" s="127"/>
      <c r="G264" s="127"/>
      <c r="H264" s="131">
        <f t="shared" si="7"/>
        <v>510000</v>
      </c>
      <c r="I264" s="131">
        <f t="shared" si="7"/>
        <v>19500</v>
      </c>
      <c r="J264" s="131">
        <f t="shared" si="7"/>
        <v>371250.00000000006</v>
      </c>
      <c r="K264" s="132">
        <f t="shared" si="7"/>
        <v>24000</v>
      </c>
    </row>
    <row r="265" spans="1:11" ht="13.5" thickBot="1">
      <c r="A265" s="29" t="s">
        <v>16</v>
      </c>
      <c r="B265" s="30"/>
      <c r="C265" s="30"/>
      <c r="D265" s="31">
        <f>SUM(D257:D264)</f>
        <v>0</v>
      </c>
      <c r="E265" s="31"/>
      <c r="F265" s="31"/>
      <c r="G265" s="31"/>
      <c r="H265" s="56">
        <f>SUM(H257:H264)</f>
        <v>3357500</v>
      </c>
      <c r="I265" s="56">
        <f>SUM(I257:I264)</f>
        <v>124475</v>
      </c>
      <c r="J265" s="56">
        <f>SUM(J257:J264)</f>
        <v>2171193.75</v>
      </c>
      <c r="K265" s="57">
        <f>SUM(K257:K264)</f>
        <v>158000</v>
      </c>
    </row>
    <row r="266" ht="13.5" thickBot="1"/>
    <row r="267" spans="1:11" ht="12.75">
      <c r="A267" s="34" t="s">
        <v>94</v>
      </c>
      <c r="B267" s="16"/>
      <c r="C267" s="16" t="s">
        <v>7</v>
      </c>
      <c r="D267" s="135"/>
      <c r="E267" s="121"/>
      <c r="F267" s="121"/>
      <c r="G267" s="121"/>
      <c r="H267" s="18" t="s">
        <v>93</v>
      </c>
      <c r="I267" s="18"/>
      <c r="J267" s="18"/>
      <c r="K267" s="19"/>
    </row>
    <row r="268" spans="1:11" ht="12.75">
      <c r="A268" s="20" t="s">
        <v>4</v>
      </c>
      <c r="B268" s="21" t="s">
        <v>6</v>
      </c>
      <c r="C268" s="21" t="s">
        <v>8</v>
      </c>
      <c r="D268" s="22" t="s">
        <v>18</v>
      </c>
      <c r="E268" s="22" t="s">
        <v>19</v>
      </c>
      <c r="F268" s="22" t="s">
        <v>7</v>
      </c>
      <c r="G268" s="22" t="s">
        <v>20</v>
      </c>
      <c r="H268" s="21" t="s">
        <v>18</v>
      </c>
      <c r="I268" s="21" t="s">
        <v>19</v>
      </c>
      <c r="J268" s="21" t="s">
        <v>7</v>
      </c>
      <c r="K268" s="23" t="s">
        <v>20</v>
      </c>
    </row>
    <row r="269" spans="1:11" ht="12.75">
      <c r="A269" s="24" t="s">
        <v>5</v>
      </c>
      <c r="B269" s="122">
        <v>100</v>
      </c>
      <c r="C269" s="7" t="s">
        <v>9</v>
      </c>
      <c r="D269" s="124"/>
      <c r="E269" s="124"/>
      <c r="F269" s="124"/>
      <c r="G269" s="124"/>
      <c r="H269" s="122">
        <f aca="true" t="shared" si="8" ref="H269:K276">(H305-H293)*H281*H244</f>
        <v>31999.999999999993</v>
      </c>
      <c r="I269" s="122">
        <f t="shared" si="8"/>
        <v>1599.9999999999995</v>
      </c>
      <c r="J269" s="122">
        <f t="shared" si="8"/>
        <v>19199.999999999996</v>
      </c>
      <c r="K269" s="130">
        <f t="shared" si="8"/>
        <v>44800</v>
      </c>
    </row>
    <row r="270" spans="1:11" ht="12.75">
      <c r="A270" s="26"/>
      <c r="B270" s="6"/>
      <c r="C270" s="10" t="s">
        <v>10</v>
      </c>
      <c r="D270" s="127"/>
      <c r="E270" s="127"/>
      <c r="F270" s="127"/>
      <c r="G270" s="127"/>
      <c r="H270" s="131">
        <f t="shared" si="8"/>
        <v>26999.999999999993</v>
      </c>
      <c r="I270" s="131">
        <f t="shared" si="8"/>
        <v>1799.9999999999995</v>
      </c>
      <c r="J270" s="131">
        <f t="shared" si="8"/>
        <v>30375.000000000007</v>
      </c>
      <c r="K270" s="132">
        <f t="shared" si="8"/>
        <v>37800</v>
      </c>
    </row>
    <row r="271" spans="1:11" ht="12.75">
      <c r="A271" s="26"/>
      <c r="B271" s="129">
        <v>250</v>
      </c>
      <c r="C271" s="7" t="s">
        <v>9</v>
      </c>
      <c r="D271" s="124"/>
      <c r="E271" s="124"/>
      <c r="F271" s="124"/>
      <c r="G271" s="124"/>
      <c r="H271" s="122">
        <f t="shared" si="8"/>
        <v>42499.99999999999</v>
      </c>
      <c r="I271" s="122">
        <f t="shared" si="8"/>
        <v>1699.9999999999995</v>
      </c>
      <c r="J271" s="122">
        <f t="shared" si="8"/>
        <v>25499.999999999996</v>
      </c>
      <c r="K271" s="130">
        <f t="shared" si="8"/>
        <v>59500</v>
      </c>
    </row>
    <row r="272" spans="1:11" ht="12.75">
      <c r="A272" s="26"/>
      <c r="B272" s="6"/>
      <c r="C272" s="10" t="s">
        <v>10</v>
      </c>
      <c r="D272" s="127"/>
      <c r="E272" s="127"/>
      <c r="F272" s="127"/>
      <c r="G272" s="127"/>
      <c r="H272" s="131">
        <f t="shared" si="8"/>
        <v>75999.99999999999</v>
      </c>
      <c r="I272" s="131">
        <f t="shared" si="8"/>
        <v>3799.999999999999</v>
      </c>
      <c r="J272" s="131">
        <f t="shared" si="8"/>
        <v>85500.00000000001</v>
      </c>
      <c r="K272" s="132">
        <f t="shared" si="8"/>
        <v>106400</v>
      </c>
    </row>
    <row r="273" spans="1:11" ht="12.75">
      <c r="A273" s="26"/>
      <c r="B273" s="129">
        <v>500</v>
      </c>
      <c r="C273" s="7" t="s">
        <v>9</v>
      </c>
      <c r="D273" s="124"/>
      <c r="E273" s="124"/>
      <c r="F273" s="124"/>
      <c r="G273" s="124"/>
      <c r="H273" s="122">
        <f t="shared" si="8"/>
        <v>19999.999999999996</v>
      </c>
      <c r="I273" s="122">
        <f t="shared" si="8"/>
        <v>999.9999999999998</v>
      </c>
      <c r="J273" s="122">
        <f t="shared" si="8"/>
        <v>11999.999999999998</v>
      </c>
      <c r="K273" s="130">
        <f t="shared" si="8"/>
        <v>28000</v>
      </c>
    </row>
    <row r="274" spans="1:11" ht="12.75">
      <c r="A274" s="26"/>
      <c r="B274" s="6"/>
      <c r="C274" s="10" t="s">
        <v>10</v>
      </c>
      <c r="D274" s="127"/>
      <c r="E274" s="127"/>
      <c r="F274" s="127"/>
      <c r="G274" s="127"/>
      <c r="H274" s="131">
        <f t="shared" si="8"/>
        <v>137499.99999999997</v>
      </c>
      <c r="I274" s="131">
        <f t="shared" si="8"/>
        <v>6249.999999999999</v>
      </c>
      <c r="J274" s="131">
        <f t="shared" si="8"/>
        <v>154687.50000000003</v>
      </c>
      <c r="K274" s="132">
        <f t="shared" si="8"/>
        <v>192500</v>
      </c>
    </row>
    <row r="275" spans="1:11" ht="12.75">
      <c r="A275" s="26"/>
      <c r="B275" s="129">
        <v>1000</v>
      </c>
      <c r="C275" s="7" t="s">
        <v>9</v>
      </c>
      <c r="D275" s="124"/>
      <c r="E275" s="124"/>
      <c r="F275" s="124"/>
      <c r="G275" s="124"/>
      <c r="H275" s="122">
        <f t="shared" si="8"/>
        <v>0</v>
      </c>
      <c r="I275" s="122">
        <f t="shared" si="8"/>
        <v>0</v>
      </c>
      <c r="J275" s="122">
        <f t="shared" si="8"/>
        <v>0</v>
      </c>
      <c r="K275" s="130">
        <f t="shared" si="8"/>
        <v>0</v>
      </c>
    </row>
    <row r="276" spans="1:11" ht="12.75">
      <c r="A276" s="28"/>
      <c r="B276" s="15"/>
      <c r="C276" s="10" t="s">
        <v>10</v>
      </c>
      <c r="D276" s="127"/>
      <c r="E276" s="127"/>
      <c r="F276" s="127"/>
      <c r="G276" s="127"/>
      <c r="H276" s="131">
        <f t="shared" si="8"/>
        <v>59999.999999999985</v>
      </c>
      <c r="I276" s="131">
        <f t="shared" si="8"/>
        <v>2999.9999999999995</v>
      </c>
      <c r="J276" s="131">
        <f t="shared" si="8"/>
        <v>67500.00000000001</v>
      </c>
      <c r="K276" s="132">
        <f t="shared" si="8"/>
        <v>84000</v>
      </c>
    </row>
    <row r="277" spans="1:11" ht="13.5" thickBot="1">
      <c r="A277" s="29" t="s">
        <v>16</v>
      </c>
      <c r="B277" s="30"/>
      <c r="C277" s="30"/>
      <c r="D277" s="31">
        <f>SUM(D269:D276)</f>
        <v>0</v>
      </c>
      <c r="E277" s="31"/>
      <c r="F277" s="31"/>
      <c r="G277" s="31"/>
      <c r="H277" s="56">
        <f>SUM(H269:H276)</f>
        <v>394999.9999999999</v>
      </c>
      <c r="I277" s="56">
        <f>SUM(I269:I276)</f>
        <v>19149.999999999996</v>
      </c>
      <c r="J277" s="56">
        <f>SUM(J269:J276)</f>
        <v>394762.5</v>
      </c>
      <c r="K277" s="57">
        <f>SUM(K269:K276)</f>
        <v>553000</v>
      </c>
    </row>
    <row r="278" ht="13.5" thickBot="1">
      <c r="A278" s="5" t="s">
        <v>119</v>
      </c>
    </row>
    <row r="279" spans="1:11" ht="12.75">
      <c r="A279" s="34" t="s">
        <v>91</v>
      </c>
      <c r="B279" s="16"/>
      <c r="C279" s="16" t="s">
        <v>7</v>
      </c>
      <c r="D279" s="121"/>
      <c r="E279" s="121"/>
      <c r="F279" s="121"/>
      <c r="G279" s="121"/>
      <c r="H279" s="18" t="s">
        <v>56</v>
      </c>
      <c r="I279" s="18"/>
      <c r="J279" s="18"/>
      <c r="K279" s="19"/>
    </row>
    <row r="280" spans="1:11" ht="12.75">
      <c r="A280" s="20" t="s">
        <v>4</v>
      </c>
      <c r="B280" s="21" t="s">
        <v>6</v>
      </c>
      <c r="C280" s="21" t="s">
        <v>8</v>
      </c>
      <c r="D280" s="22" t="s">
        <v>18</v>
      </c>
      <c r="E280" s="22" t="s">
        <v>19</v>
      </c>
      <c r="F280" s="22" t="s">
        <v>7</v>
      </c>
      <c r="G280" s="22" t="s">
        <v>20</v>
      </c>
      <c r="H280" s="21" t="s">
        <v>18</v>
      </c>
      <c r="I280" s="21" t="s">
        <v>19</v>
      </c>
      <c r="J280" s="21" t="s">
        <v>7</v>
      </c>
      <c r="K280" s="23" t="s">
        <v>20</v>
      </c>
    </row>
    <row r="281" spans="1:11" ht="12.75">
      <c r="A281" s="24" t="s">
        <v>5</v>
      </c>
      <c r="B281" s="122">
        <v>100</v>
      </c>
      <c r="C281" s="7" t="s">
        <v>9</v>
      </c>
      <c r="D281" s="124"/>
      <c r="E281" s="124"/>
      <c r="F281" s="124"/>
      <c r="G281" s="124"/>
      <c r="H281" s="122">
        <f>ALL!F$9/ALL!$D$9</f>
        <v>80000</v>
      </c>
      <c r="I281" s="122">
        <f>ALL!G$9/ALL!$D$9</f>
        <v>8000</v>
      </c>
      <c r="J281" s="122">
        <f>ALL!H$9/ALL!$D$9</f>
        <v>48000</v>
      </c>
      <c r="K281" s="130">
        <f>ALL!I$9/ALL!$D$9</f>
        <v>16000</v>
      </c>
    </row>
    <row r="282" spans="1:11" ht="12.75">
      <c r="A282" s="26"/>
      <c r="B282" s="6"/>
      <c r="C282" s="10" t="s">
        <v>10</v>
      </c>
      <c r="D282" s="127"/>
      <c r="E282" s="127"/>
      <c r="F282" s="127"/>
      <c r="G282" s="127"/>
      <c r="H282" s="131">
        <f>ALL!F$10/ALL!$D$10</f>
        <v>90000</v>
      </c>
      <c r="I282" s="131">
        <f>ALL!G$10/ALL!$D$10</f>
        <v>9000</v>
      </c>
      <c r="J282" s="131">
        <f>ALL!H$10/ALL!$D$10</f>
        <v>67500</v>
      </c>
      <c r="K282" s="132">
        <f>ALL!I$10/ALL!$D$10</f>
        <v>18000</v>
      </c>
    </row>
    <row r="283" spans="1:11" ht="12.75">
      <c r="A283" s="26"/>
      <c r="B283" s="129">
        <v>250</v>
      </c>
      <c r="C283" s="7" t="s">
        <v>9</v>
      </c>
      <c r="D283" s="124"/>
      <c r="E283" s="124"/>
      <c r="F283" s="124"/>
      <c r="G283" s="124"/>
      <c r="H283" s="122">
        <f>ALL!F$11/ALL!$D$11</f>
        <v>85000</v>
      </c>
      <c r="I283" s="122">
        <f>ALL!G$11/ALL!$D$11</f>
        <v>8500</v>
      </c>
      <c r="J283" s="122">
        <f>ALL!H$11/ALL!$D$11</f>
        <v>51000</v>
      </c>
      <c r="K283" s="130">
        <f>ALL!I$11/ALL!$D$11</f>
        <v>17000</v>
      </c>
    </row>
    <row r="284" spans="1:11" ht="12.75">
      <c r="A284" s="26"/>
      <c r="B284" s="6"/>
      <c r="C284" s="10" t="s">
        <v>10</v>
      </c>
      <c r="D284" s="127"/>
      <c r="E284" s="127"/>
      <c r="F284" s="127"/>
      <c r="G284" s="127"/>
      <c r="H284" s="131">
        <f>ALL!F$12/ALL!$D$12</f>
        <v>95000</v>
      </c>
      <c r="I284" s="131">
        <f>ALL!G$12/ALL!$D$12</f>
        <v>9500</v>
      </c>
      <c r="J284" s="131">
        <f>ALL!H$12/ALL!$D$12</f>
        <v>71250</v>
      </c>
      <c r="K284" s="132">
        <f>ALL!I$12/ALL!$D$12</f>
        <v>19000</v>
      </c>
    </row>
    <row r="285" spans="1:11" ht="12.75">
      <c r="A285" s="26"/>
      <c r="B285" s="129">
        <v>500</v>
      </c>
      <c r="C285" s="7" t="s">
        <v>9</v>
      </c>
      <c r="D285" s="124"/>
      <c r="E285" s="124"/>
      <c r="F285" s="124"/>
      <c r="G285" s="124"/>
      <c r="H285" s="122">
        <f>ALL!F$13/ALL!$D$13</f>
        <v>100000</v>
      </c>
      <c r="I285" s="122">
        <f>ALL!G$13/ALL!$D$13</f>
        <v>10000</v>
      </c>
      <c r="J285" s="122">
        <f>ALL!H$13/ALL!$D$13</f>
        <v>60000</v>
      </c>
      <c r="K285" s="130">
        <f>ALL!I$13/ALL!$D$13</f>
        <v>20000</v>
      </c>
    </row>
    <row r="286" spans="1:11" ht="12.75">
      <c r="A286" s="26"/>
      <c r="B286" s="6"/>
      <c r="C286" s="10" t="s">
        <v>10</v>
      </c>
      <c r="D286" s="127"/>
      <c r="E286" s="127"/>
      <c r="F286" s="127"/>
      <c r="G286" s="127"/>
      <c r="H286" s="131">
        <f>ALL!F$14/ALL!$D$14</f>
        <v>125000</v>
      </c>
      <c r="I286" s="131">
        <f>ALL!G$14/ALL!$D$14</f>
        <v>12500</v>
      </c>
      <c r="J286" s="131">
        <f>ALL!H$14/ALL!$D$14</f>
        <v>93750</v>
      </c>
      <c r="K286" s="132">
        <f>ALL!I$14/ALL!$D$14</f>
        <v>25000</v>
      </c>
    </row>
    <row r="287" spans="1:11" ht="12.75">
      <c r="A287" s="26"/>
      <c r="B287" s="129">
        <v>1000</v>
      </c>
      <c r="C287" s="7" t="s">
        <v>9</v>
      </c>
      <c r="D287" s="124"/>
      <c r="E287" s="124"/>
      <c r="F287" s="124"/>
      <c r="G287" s="124"/>
      <c r="H287" s="122">
        <f>ALL!F$15/ALL!$D$15</f>
        <v>125000</v>
      </c>
      <c r="I287" s="122">
        <f>ALL!G$15/ALL!$D$15</f>
        <v>12500</v>
      </c>
      <c r="J287" s="122">
        <f>ALL!H$15/ALL!$D$15</f>
        <v>75000</v>
      </c>
      <c r="K287" s="130">
        <f>ALL!I$15/ALL!$D$15</f>
        <v>25000</v>
      </c>
    </row>
    <row r="288" spans="1:11" ht="12.75">
      <c r="A288" s="28"/>
      <c r="B288" s="15"/>
      <c r="C288" s="10" t="s">
        <v>10</v>
      </c>
      <c r="D288" s="127"/>
      <c r="E288" s="127"/>
      <c r="F288" s="127"/>
      <c r="G288" s="127"/>
      <c r="H288" s="131">
        <f>ALL!F$16/ALL!$D$16</f>
        <v>150000</v>
      </c>
      <c r="I288" s="131">
        <f>ALL!G$16/ALL!$D$16</f>
        <v>15000</v>
      </c>
      <c r="J288" s="131">
        <f>ALL!H$16/ALL!$D$16</f>
        <v>112500</v>
      </c>
      <c r="K288" s="132">
        <f>ALL!I$16/ALL!$D$16</f>
        <v>30000</v>
      </c>
    </row>
    <row r="289" spans="1:11" ht="13.5" thickBot="1">
      <c r="A289" s="29" t="s">
        <v>16</v>
      </c>
      <c r="B289" s="30"/>
      <c r="C289" s="30"/>
      <c r="D289" s="31">
        <f>SUM(D281:D288)</f>
        <v>0</v>
      </c>
      <c r="E289" s="31"/>
      <c r="F289" s="31"/>
      <c r="G289" s="31"/>
      <c r="H289" s="56">
        <f>ALL!F$17/ALL!$D$17</f>
        <v>107142.85714285714</v>
      </c>
      <c r="I289" s="56">
        <f>ALL!G$17/ALL!$D$17</f>
        <v>10714.285714285714</v>
      </c>
      <c r="J289" s="56">
        <f>ALL!H$17/ALL!$D$17</f>
        <v>76581.32530120482</v>
      </c>
      <c r="K289" s="57">
        <f>ALL!I$17/ALL!$D$17</f>
        <v>21428.571428571428</v>
      </c>
    </row>
    <row r="290" ht="13.5" thickBot="1"/>
    <row r="291" spans="1:11" ht="12.75">
      <c r="A291" s="34" t="s">
        <v>92</v>
      </c>
      <c r="B291" s="16"/>
      <c r="C291" s="16" t="s">
        <v>7</v>
      </c>
      <c r="D291" s="121"/>
      <c r="E291" s="121"/>
      <c r="F291" s="121"/>
      <c r="G291" s="121"/>
      <c r="H291" s="18"/>
      <c r="I291" s="18"/>
      <c r="J291" s="18"/>
      <c r="K291" s="19"/>
    </row>
    <row r="292" spans="1:11" ht="12.75">
      <c r="A292" s="20" t="s">
        <v>4</v>
      </c>
      <c r="B292" s="21" t="s">
        <v>6</v>
      </c>
      <c r="C292" s="21" t="s">
        <v>8</v>
      </c>
      <c r="D292" s="22" t="s">
        <v>18</v>
      </c>
      <c r="E292" s="22" t="s">
        <v>19</v>
      </c>
      <c r="F292" s="22" t="s">
        <v>7</v>
      </c>
      <c r="G292" s="22" t="s">
        <v>20</v>
      </c>
      <c r="H292" s="21" t="s">
        <v>18</v>
      </c>
      <c r="I292" s="21" t="s">
        <v>19</v>
      </c>
      <c r="J292" s="21" t="s">
        <v>7</v>
      </c>
      <c r="K292" s="23" t="s">
        <v>20</v>
      </c>
    </row>
    <row r="293" spans="1:11" ht="12.75">
      <c r="A293" s="24" t="s">
        <v>5</v>
      </c>
      <c r="B293" s="122">
        <v>100</v>
      </c>
      <c r="C293" s="7" t="s">
        <v>9</v>
      </c>
      <c r="D293" s="124"/>
      <c r="E293" s="124"/>
      <c r="F293" s="124"/>
      <c r="G293" s="124"/>
      <c r="H293" s="123">
        <f>H305-0.1</f>
        <v>0.85</v>
      </c>
      <c r="I293" s="123">
        <f>I305-0.1</f>
        <v>0.65</v>
      </c>
      <c r="J293" s="123">
        <f>J305-0.1</f>
        <v>0.55</v>
      </c>
      <c r="K293" s="133">
        <v>0.2</v>
      </c>
    </row>
    <row r="294" spans="1:11" ht="12.75">
      <c r="A294" s="26"/>
      <c r="B294" s="6"/>
      <c r="C294" s="10" t="s">
        <v>10</v>
      </c>
      <c r="D294" s="127"/>
      <c r="E294" s="127"/>
      <c r="F294" s="127"/>
      <c r="G294" s="127"/>
      <c r="H294" s="126">
        <f>H293</f>
        <v>0.85</v>
      </c>
      <c r="I294" s="126">
        <f>I293</f>
        <v>0.65</v>
      </c>
      <c r="J294" s="126">
        <f>J293*1.5</f>
        <v>0.8250000000000001</v>
      </c>
      <c r="K294" s="134">
        <f>K293</f>
        <v>0.2</v>
      </c>
    </row>
    <row r="295" spans="1:11" ht="12.75">
      <c r="A295" s="26"/>
      <c r="B295" s="129">
        <v>250</v>
      </c>
      <c r="C295" s="7" t="s">
        <v>9</v>
      </c>
      <c r="D295" s="124"/>
      <c r="E295" s="124"/>
      <c r="F295" s="124"/>
      <c r="G295" s="124"/>
      <c r="H295" s="123">
        <f>H307-0.1</f>
        <v>0.85</v>
      </c>
      <c r="I295" s="123">
        <f>I307-0.1</f>
        <v>0.65</v>
      </c>
      <c r="J295" s="123">
        <f>J307-0.1</f>
        <v>0.55</v>
      </c>
      <c r="K295" s="133">
        <v>0.2</v>
      </c>
    </row>
    <row r="296" spans="1:11" ht="12.75">
      <c r="A296" s="26"/>
      <c r="B296" s="6"/>
      <c r="C296" s="10" t="s">
        <v>10</v>
      </c>
      <c r="D296" s="127"/>
      <c r="E296" s="127"/>
      <c r="F296" s="127"/>
      <c r="G296" s="127"/>
      <c r="H296" s="126">
        <f>H295</f>
        <v>0.85</v>
      </c>
      <c r="I296" s="126">
        <f>I295</f>
        <v>0.65</v>
      </c>
      <c r="J296" s="126">
        <f>J295*1.5</f>
        <v>0.8250000000000001</v>
      </c>
      <c r="K296" s="134">
        <f>K295</f>
        <v>0.2</v>
      </c>
    </row>
    <row r="297" spans="1:11" ht="12.75">
      <c r="A297" s="26"/>
      <c r="B297" s="129">
        <v>500</v>
      </c>
      <c r="C297" s="7" t="s">
        <v>9</v>
      </c>
      <c r="D297" s="124"/>
      <c r="E297" s="124"/>
      <c r="F297" s="124"/>
      <c r="G297" s="124"/>
      <c r="H297" s="123">
        <f>H309-0.1</f>
        <v>0.85</v>
      </c>
      <c r="I297" s="123">
        <f>I309-0.1</f>
        <v>0.65</v>
      </c>
      <c r="J297" s="123">
        <f>J309-0.1</f>
        <v>0.55</v>
      </c>
      <c r="K297" s="133">
        <v>0.2</v>
      </c>
    </row>
    <row r="298" spans="1:11" ht="12.75">
      <c r="A298" s="26"/>
      <c r="B298" s="6"/>
      <c r="C298" s="10" t="s">
        <v>10</v>
      </c>
      <c r="D298" s="127"/>
      <c r="E298" s="127"/>
      <c r="F298" s="127"/>
      <c r="G298" s="127"/>
      <c r="H298" s="126">
        <f>H297</f>
        <v>0.85</v>
      </c>
      <c r="I298" s="126">
        <f>I297</f>
        <v>0.65</v>
      </c>
      <c r="J298" s="126">
        <f>J297*1.5</f>
        <v>0.8250000000000001</v>
      </c>
      <c r="K298" s="134">
        <f>K297</f>
        <v>0.2</v>
      </c>
    </row>
    <row r="299" spans="1:11" ht="12.75">
      <c r="A299" s="26"/>
      <c r="B299" s="129">
        <v>1000</v>
      </c>
      <c r="C299" s="7" t="s">
        <v>9</v>
      </c>
      <c r="D299" s="124"/>
      <c r="E299" s="124"/>
      <c r="F299" s="124"/>
      <c r="G299" s="124"/>
      <c r="H299" s="123">
        <f>H311-0.1</f>
        <v>0.85</v>
      </c>
      <c r="I299" s="123">
        <f>I311-0.1</f>
        <v>0.65</v>
      </c>
      <c r="J299" s="123">
        <f>J311-0.1</f>
        <v>0.55</v>
      </c>
      <c r="K299" s="133">
        <v>0.2</v>
      </c>
    </row>
    <row r="300" spans="1:11" ht="12.75">
      <c r="A300" s="28"/>
      <c r="B300" s="15"/>
      <c r="C300" s="10" t="s">
        <v>10</v>
      </c>
      <c r="D300" s="127"/>
      <c r="E300" s="127"/>
      <c r="F300" s="127"/>
      <c r="G300" s="127"/>
      <c r="H300" s="126">
        <f>H299</f>
        <v>0.85</v>
      </c>
      <c r="I300" s="126">
        <f>I299</f>
        <v>0.65</v>
      </c>
      <c r="J300" s="126">
        <f>J299*1.5</f>
        <v>0.8250000000000001</v>
      </c>
      <c r="K300" s="134">
        <f>K299</f>
        <v>0.2</v>
      </c>
    </row>
    <row r="301" spans="1:11" ht="13.5" thickBot="1">
      <c r="A301" s="29" t="s">
        <v>16</v>
      </c>
      <c r="B301" s="30"/>
      <c r="C301" s="30"/>
      <c r="D301" s="31">
        <f>SUM(D293:D300)</f>
        <v>0</v>
      </c>
      <c r="E301" s="31"/>
      <c r="F301" s="31"/>
      <c r="G301" s="31"/>
      <c r="H301" s="48">
        <f>IF(H253*H241=0,"",H265/(H253*H241))</f>
      </c>
      <c r="I301" s="48">
        <f>IF(I253*I241=0,"",I265/(I253*I241))</f>
      </c>
      <c r="J301" s="48">
        <f>IF(J253*J241=0,"",J265/(J253*J241))</f>
      </c>
      <c r="K301" s="49">
        <f>IF(K253*K241=0,"",K265/(K253*K241))</f>
      </c>
    </row>
    <row r="302" ht="13.5" thickBot="1"/>
    <row r="303" spans="1:11" ht="12.75">
      <c r="A303" s="34" t="s">
        <v>95</v>
      </c>
      <c r="B303" s="16"/>
      <c r="C303" s="16" t="s">
        <v>7</v>
      </c>
      <c r="D303" s="121"/>
      <c r="E303" s="121"/>
      <c r="F303" s="121"/>
      <c r="G303" s="121"/>
      <c r="H303" s="18"/>
      <c r="I303" s="18"/>
      <c r="J303" s="18"/>
      <c r="K303" s="19"/>
    </row>
    <row r="304" spans="1:11" ht="12.75">
      <c r="A304" s="20" t="s">
        <v>4</v>
      </c>
      <c r="B304" s="21" t="s">
        <v>6</v>
      </c>
      <c r="C304" s="21" t="s">
        <v>8</v>
      </c>
      <c r="D304" s="22" t="s">
        <v>18</v>
      </c>
      <c r="E304" s="22" t="s">
        <v>19</v>
      </c>
      <c r="F304" s="22" t="s">
        <v>7</v>
      </c>
      <c r="G304" s="22" t="s">
        <v>20</v>
      </c>
      <c r="H304" s="21" t="s">
        <v>18</v>
      </c>
      <c r="I304" s="21" t="s">
        <v>19</v>
      </c>
      <c r="J304" s="21" t="s">
        <v>7</v>
      </c>
      <c r="K304" s="23" t="s">
        <v>20</v>
      </c>
    </row>
    <row r="305" spans="1:11" ht="12.75">
      <c r="A305" s="24" t="s">
        <v>5</v>
      </c>
      <c r="B305" s="122">
        <v>100</v>
      </c>
      <c r="C305" s="7" t="s">
        <v>9</v>
      </c>
      <c r="D305" s="124"/>
      <c r="E305" s="124"/>
      <c r="F305" s="124"/>
      <c r="G305" s="124"/>
      <c r="H305" s="123">
        <v>0.95</v>
      </c>
      <c r="I305" s="123">
        <v>0.75</v>
      </c>
      <c r="J305" s="123">
        <v>0.65</v>
      </c>
      <c r="K305" s="133">
        <v>0.9</v>
      </c>
    </row>
    <row r="306" spans="1:11" ht="12.75">
      <c r="A306" s="26"/>
      <c r="B306" s="6"/>
      <c r="C306" s="10" t="s">
        <v>10</v>
      </c>
      <c r="D306" s="127"/>
      <c r="E306" s="127"/>
      <c r="F306" s="127"/>
      <c r="G306" s="127"/>
      <c r="H306" s="126">
        <f>H305</f>
        <v>0.95</v>
      </c>
      <c r="I306" s="126">
        <f>I305</f>
        <v>0.75</v>
      </c>
      <c r="J306" s="126">
        <f>J305*1.5</f>
        <v>0.9750000000000001</v>
      </c>
      <c r="K306" s="134">
        <f>K305</f>
        <v>0.9</v>
      </c>
    </row>
    <row r="307" spans="1:11" ht="12.75">
      <c r="A307" s="26"/>
      <c r="B307" s="129">
        <v>250</v>
      </c>
      <c r="C307" s="7" t="s">
        <v>9</v>
      </c>
      <c r="D307" s="124"/>
      <c r="E307" s="124"/>
      <c r="F307" s="124"/>
      <c r="G307" s="124"/>
      <c r="H307" s="123">
        <v>0.95</v>
      </c>
      <c r="I307" s="123">
        <v>0.75</v>
      </c>
      <c r="J307" s="123">
        <v>0.65</v>
      </c>
      <c r="K307" s="133">
        <v>0.9</v>
      </c>
    </row>
    <row r="308" spans="1:11" ht="12.75">
      <c r="A308" s="26"/>
      <c r="B308" s="6"/>
      <c r="C308" s="10" t="s">
        <v>10</v>
      </c>
      <c r="D308" s="127"/>
      <c r="E308" s="127"/>
      <c r="F308" s="127"/>
      <c r="G308" s="127"/>
      <c r="H308" s="126">
        <f>H307</f>
        <v>0.95</v>
      </c>
      <c r="I308" s="126">
        <f>I307</f>
        <v>0.75</v>
      </c>
      <c r="J308" s="126">
        <f>J307*1.5</f>
        <v>0.9750000000000001</v>
      </c>
      <c r="K308" s="134">
        <f>K307</f>
        <v>0.9</v>
      </c>
    </row>
    <row r="309" spans="1:11" ht="12.75">
      <c r="A309" s="26"/>
      <c r="B309" s="129">
        <v>500</v>
      </c>
      <c r="C309" s="7" t="s">
        <v>9</v>
      </c>
      <c r="D309" s="124"/>
      <c r="E309" s="124"/>
      <c r="F309" s="124"/>
      <c r="G309" s="124"/>
      <c r="H309" s="123">
        <v>0.95</v>
      </c>
      <c r="I309" s="123">
        <v>0.75</v>
      </c>
      <c r="J309" s="123">
        <v>0.65</v>
      </c>
      <c r="K309" s="133">
        <v>0.9</v>
      </c>
    </row>
    <row r="310" spans="1:11" ht="12.75">
      <c r="A310" s="26"/>
      <c r="B310" s="6"/>
      <c r="C310" s="10" t="s">
        <v>10</v>
      </c>
      <c r="D310" s="127"/>
      <c r="E310" s="127"/>
      <c r="F310" s="127"/>
      <c r="G310" s="127"/>
      <c r="H310" s="126">
        <f>H309</f>
        <v>0.95</v>
      </c>
      <c r="I310" s="126">
        <f>I309</f>
        <v>0.75</v>
      </c>
      <c r="J310" s="126">
        <f>J309*1.5</f>
        <v>0.9750000000000001</v>
      </c>
      <c r="K310" s="134">
        <f>K309</f>
        <v>0.9</v>
      </c>
    </row>
    <row r="311" spans="1:11" ht="12.75">
      <c r="A311" s="26"/>
      <c r="B311" s="129">
        <v>1000</v>
      </c>
      <c r="C311" s="7" t="s">
        <v>9</v>
      </c>
      <c r="D311" s="124"/>
      <c r="E311" s="124"/>
      <c r="F311" s="124"/>
      <c r="G311" s="124"/>
      <c r="H311" s="123">
        <v>0.95</v>
      </c>
      <c r="I311" s="123">
        <v>0.75</v>
      </c>
      <c r="J311" s="123">
        <v>0.65</v>
      </c>
      <c r="K311" s="133">
        <v>0.9</v>
      </c>
    </row>
    <row r="312" spans="1:11" ht="12.75">
      <c r="A312" s="28"/>
      <c r="B312" s="15"/>
      <c r="C312" s="10" t="s">
        <v>10</v>
      </c>
      <c r="D312" s="127"/>
      <c r="E312" s="127"/>
      <c r="F312" s="127"/>
      <c r="G312" s="127"/>
      <c r="H312" s="126">
        <f>H311</f>
        <v>0.95</v>
      </c>
      <c r="I312" s="126">
        <f>I311</f>
        <v>0.75</v>
      </c>
      <c r="J312" s="126">
        <f>J311*1.5</f>
        <v>0.9750000000000001</v>
      </c>
      <c r="K312" s="134">
        <f>K311</f>
        <v>0.9</v>
      </c>
    </row>
    <row r="313" spans="1:11" ht="13.5" thickBot="1">
      <c r="A313" s="29" t="s">
        <v>16</v>
      </c>
      <c r="B313" s="30"/>
      <c r="C313" s="30"/>
      <c r="D313" s="31">
        <f>SUM(D305:D312)</f>
        <v>0</v>
      </c>
      <c r="E313" s="31"/>
      <c r="F313" s="31"/>
      <c r="G313" s="31"/>
      <c r="H313" s="48">
        <f>IF(H265*H253=0,"",H277/(H265*H253))</f>
      </c>
      <c r="I313" s="48">
        <f>IF(I265*I253=0,"",I277/(I265*I253))</f>
      </c>
      <c r="J313" s="48">
        <f>IF(J265*J253=0,"",J277/(J265*J253))</f>
      </c>
      <c r="K313" s="49">
        <f>IF(K265*K253=0,"",K277/(K265*K253))</f>
      </c>
    </row>
    <row r="314" ht="12.75">
      <c r="A314" s="5" t="s">
        <v>96</v>
      </c>
    </row>
    <row r="315" ht="13.5" thickBot="1"/>
    <row r="316" spans="1:11" ht="12.75">
      <c r="A316" s="34" t="s">
        <v>97</v>
      </c>
      <c r="B316" s="16"/>
      <c r="C316" s="16" t="s">
        <v>7</v>
      </c>
      <c r="D316" s="135"/>
      <c r="E316" s="121"/>
      <c r="F316" s="121"/>
      <c r="G316" s="121"/>
      <c r="H316" s="18" t="s">
        <v>115</v>
      </c>
      <c r="I316" s="18"/>
      <c r="J316" s="18"/>
      <c r="K316" s="19"/>
    </row>
    <row r="317" spans="1:11" ht="12.75">
      <c r="A317" s="20" t="s">
        <v>4</v>
      </c>
      <c r="B317" s="21" t="s">
        <v>6</v>
      </c>
      <c r="C317" s="21" t="s">
        <v>8</v>
      </c>
      <c r="D317" s="22" t="s">
        <v>18</v>
      </c>
      <c r="E317" s="22" t="s">
        <v>19</v>
      </c>
      <c r="F317" s="22" t="s">
        <v>7</v>
      </c>
      <c r="G317" s="22" t="s">
        <v>20</v>
      </c>
      <c r="H317" s="21" t="s">
        <v>18</v>
      </c>
      <c r="I317" s="21" t="s">
        <v>19</v>
      </c>
      <c r="J317" s="21" t="s">
        <v>7</v>
      </c>
      <c r="K317" s="23" t="s">
        <v>20</v>
      </c>
    </row>
    <row r="318" spans="1:11" ht="12.75">
      <c r="A318" s="24" t="s">
        <v>5</v>
      </c>
      <c r="B318" s="122">
        <v>100</v>
      </c>
      <c r="C318" s="7" t="s">
        <v>9</v>
      </c>
      <c r="D318" s="124"/>
      <c r="E318" s="124"/>
      <c r="F318" s="124"/>
      <c r="G318" s="124"/>
      <c r="H318" s="122">
        <f aca="true" t="shared" si="9" ref="H318:K325">Pursue_Repair_Factor*((Demand_Surge_Factor-1)*(H257+H269+H244*$B244)-H244*$B244)+H257+H269</f>
        <v>334040</v>
      </c>
      <c r="I318" s="122">
        <f t="shared" si="9"/>
        <v>13020.000000000002</v>
      </c>
      <c r="J318" s="122">
        <f t="shared" si="9"/>
        <v>136920.00000000003</v>
      </c>
      <c r="K318" s="130">
        <f t="shared" si="9"/>
        <v>63000.00000000001</v>
      </c>
    </row>
    <row r="319" spans="1:11" ht="12.75">
      <c r="A319" s="26"/>
      <c r="B319" s="6"/>
      <c r="C319" s="10" t="s">
        <v>10</v>
      </c>
      <c r="D319" s="127"/>
      <c r="E319" s="127"/>
      <c r="F319" s="127"/>
      <c r="G319" s="127"/>
      <c r="H319" s="131">
        <f t="shared" si="9"/>
        <v>282150</v>
      </c>
      <c r="I319" s="131">
        <f t="shared" si="9"/>
        <v>14850.000000000002</v>
      </c>
      <c r="J319" s="131">
        <f t="shared" si="9"/>
        <v>217181.25000000003</v>
      </c>
      <c r="K319" s="132">
        <f t="shared" si="9"/>
        <v>53460</v>
      </c>
    </row>
    <row r="320" spans="1:11" ht="12.75">
      <c r="A320" s="26"/>
      <c r="B320" s="129">
        <v>250</v>
      </c>
      <c r="C320" s="7" t="s">
        <v>9</v>
      </c>
      <c r="D320" s="124"/>
      <c r="E320" s="124"/>
      <c r="F320" s="124"/>
      <c r="G320" s="124"/>
      <c r="H320" s="122">
        <f t="shared" si="9"/>
        <v>443000.00000000006</v>
      </c>
      <c r="I320" s="122">
        <f t="shared" si="9"/>
        <v>13575.000000000002</v>
      </c>
      <c r="J320" s="122">
        <f t="shared" si="9"/>
        <v>181200</v>
      </c>
      <c r="K320" s="130">
        <f t="shared" si="9"/>
        <v>83025</v>
      </c>
    </row>
    <row r="321" spans="1:11" ht="12.75">
      <c r="A321" s="26"/>
      <c r="B321" s="6"/>
      <c r="C321" s="10" t="s">
        <v>10</v>
      </c>
      <c r="D321" s="127"/>
      <c r="E321" s="127"/>
      <c r="F321" s="127"/>
      <c r="G321" s="127"/>
      <c r="H321" s="131">
        <f t="shared" si="9"/>
        <v>794200</v>
      </c>
      <c r="I321" s="131">
        <f t="shared" si="9"/>
        <v>31350.000000000004</v>
      </c>
      <c r="J321" s="131">
        <f t="shared" si="9"/>
        <v>611325.0000000001</v>
      </c>
      <c r="K321" s="132">
        <f t="shared" si="9"/>
        <v>150480</v>
      </c>
    </row>
    <row r="322" spans="1:11" ht="12.75">
      <c r="A322" s="26"/>
      <c r="B322" s="129">
        <v>500</v>
      </c>
      <c r="C322" s="7" t="s">
        <v>9</v>
      </c>
      <c r="D322" s="124"/>
      <c r="E322" s="124"/>
      <c r="F322" s="124"/>
      <c r="G322" s="124"/>
      <c r="H322" s="122">
        <f t="shared" si="9"/>
        <v>208100.00000000003</v>
      </c>
      <c r="I322" s="122">
        <f t="shared" si="9"/>
        <v>7800.000000000001</v>
      </c>
      <c r="J322" s="122">
        <f t="shared" si="9"/>
        <v>84900</v>
      </c>
      <c r="K322" s="130">
        <f t="shared" si="9"/>
        <v>38700</v>
      </c>
    </row>
    <row r="323" spans="1:11" ht="12.75">
      <c r="A323" s="26"/>
      <c r="B323" s="6"/>
      <c r="C323" s="10" t="s">
        <v>10</v>
      </c>
      <c r="D323" s="127"/>
      <c r="E323" s="127"/>
      <c r="F323" s="127"/>
      <c r="G323" s="127"/>
      <c r="H323" s="131">
        <f t="shared" si="9"/>
        <v>1436875</v>
      </c>
      <c r="I323" s="131">
        <f t="shared" si="9"/>
        <v>51562.50000000001</v>
      </c>
      <c r="J323" s="131">
        <f t="shared" si="9"/>
        <v>1106015.6250000002</v>
      </c>
      <c r="K323" s="132">
        <f t="shared" si="9"/>
        <v>272250</v>
      </c>
    </row>
    <row r="324" spans="1:11" ht="12.75">
      <c r="A324" s="26"/>
      <c r="B324" s="129">
        <v>1000</v>
      </c>
      <c r="C324" s="7" t="s">
        <v>9</v>
      </c>
      <c r="D324" s="124"/>
      <c r="E324" s="124"/>
      <c r="F324" s="124"/>
      <c r="G324" s="124"/>
      <c r="H324" s="122">
        <f t="shared" si="9"/>
        <v>0</v>
      </c>
      <c r="I324" s="122">
        <f t="shared" si="9"/>
        <v>0</v>
      </c>
      <c r="J324" s="122">
        <f t="shared" si="9"/>
        <v>0</v>
      </c>
      <c r="K324" s="130">
        <f t="shared" si="9"/>
        <v>0</v>
      </c>
    </row>
    <row r="325" spans="1:11" ht="12.75">
      <c r="A325" s="28"/>
      <c r="B325" s="15"/>
      <c r="C325" s="10" t="s">
        <v>10</v>
      </c>
      <c r="D325" s="127"/>
      <c r="E325" s="127"/>
      <c r="F325" s="127"/>
      <c r="G325" s="127"/>
      <c r="H325" s="131">
        <f t="shared" si="9"/>
        <v>627000</v>
      </c>
      <c r="I325" s="131">
        <f t="shared" si="9"/>
        <v>24750</v>
      </c>
      <c r="J325" s="131">
        <f t="shared" si="9"/>
        <v>482625.0000000001</v>
      </c>
      <c r="K325" s="132">
        <f t="shared" si="9"/>
        <v>118800</v>
      </c>
    </row>
    <row r="326" spans="1:11" ht="13.5" thickBot="1">
      <c r="A326" s="29" t="s">
        <v>16</v>
      </c>
      <c r="B326" s="30"/>
      <c r="C326" s="30"/>
      <c r="D326" s="31">
        <f>SUM(D318:D325)</f>
        <v>0</v>
      </c>
      <c r="E326" s="31"/>
      <c r="F326" s="31"/>
      <c r="G326" s="31"/>
      <c r="H326" s="56">
        <f>SUM(H318:H325)</f>
        <v>4125365</v>
      </c>
      <c r="I326" s="56">
        <f>SUM(I318:I325)</f>
        <v>156907.50000000003</v>
      </c>
      <c r="J326" s="56">
        <f>SUM(J318:J325)</f>
        <v>2820166.875</v>
      </c>
      <c r="K326" s="57">
        <f>SUM(K318:K325)</f>
        <v>779715</v>
      </c>
    </row>
    <row r="327" ht="12.75">
      <c r="A327" s="5" t="s">
        <v>98</v>
      </c>
    </row>
    <row r="328" ht="13.5" thickBot="1">
      <c r="A328" s="5"/>
    </row>
    <row r="329" spans="1:11" ht="12.75">
      <c r="A329" s="34" t="s">
        <v>69</v>
      </c>
      <c r="B329" s="16"/>
      <c r="C329" s="16" t="s">
        <v>7</v>
      </c>
      <c r="D329" s="120" t="str">
        <f>A329&amp;" Frequency"</f>
        <v># Reported Frequency</v>
      </c>
      <c r="E329" s="121"/>
      <c r="F329" s="121"/>
      <c r="G329" s="121"/>
      <c r="H329" s="18" t="s">
        <v>67</v>
      </c>
      <c r="I329" s="18"/>
      <c r="J329" s="18"/>
      <c r="K329" s="19"/>
    </row>
    <row r="330" spans="1:11" ht="12.75">
      <c r="A330" s="20" t="s">
        <v>4</v>
      </c>
      <c r="B330" s="21" t="s">
        <v>6</v>
      </c>
      <c r="C330" s="21" t="s">
        <v>8</v>
      </c>
      <c r="D330" s="22" t="s">
        <v>18</v>
      </c>
      <c r="E330" s="22" t="s">
        <v>19</v>
      </c>
      <c r="F330" s="22" t="s">
        <v>7</v>
      </c>
      <c r="G330" s="22" t="s">
        <v>20</v>
      </c>
      <c r="H330" s="21" t="s">
        <v>18</v>
      </c>
      <c r="I330" s="21" t="s">
        <v>19</v>
      </c>
      <c r="J330" s="21" t="s">
        <v>7</v>
      </c>
      <c r="K330" s="23" t="s">
        <v>20</v>
      </c>
    </row>
    <row r="331" spans="1:11" ht="12.75">
      <c r="A331" s="24" t="s">
        <v>5</v>
      </c>
      <c r="B331" s="122">
        <v>100</v>
      </c>
      <c r="C331" s="7" t="s">
        <v>9</v>
      </c>
      <c r="D331" s="123">
        <f>IF(ALL!$D9=0,"",H331/ALL!$D9)</f>
        <v>0.056</v>
      </c>
      <c r="E331" s="123">
        <f>IF(ALL!$D9=0,"",I331/ALL!$D9)</f>
        <v>0.024</v>
      </c>
      <c r="F331" s="123">
        <f>IF(ALL!$D9=0,"",J331/ALL!$D9)</f>
        <v>0.056</v>
      </c>
      <c r="G331" s="123">
        <f>IF(ALL!$D9=0,"",K331/ALL!$D9)</f>
        <v>0.056</v>
      </c>
      <c r="H331" s="124">
        <f aca="true" t="shared" si="10" ref="H331:K338">H10+H22+H82+H119+H244</f>
        <v>7</v>
      </c>
      <c r="I331" s="124">
        <f t="shared" si="10"/>
        <v>3</v>
      </c>
      <c r="J331" s="124">
        <f t="shared" si="10"/>
        <v>7</v>
      </c>
      <c r="K331" s="125">
        <f t="shared" si="10"/>
        <v>7</v>
      </c>
    </row>
    <row r="332" spans="1:11" ht="12.75">
      <c r="A332" s="26"/>
      <c r="B332" s="6"/>
      <c r="C332" s="10" t="s">
        <v>10</v>
      </c>
      <c r="D332" s="126">
        <f>IF(ALL!$D10=0,"",H332/ALL!$D10)</f>
        <v>0.06</v>
      </c>
      <c r="E332" s="126">
        <f>IF(ALL!$D10=0,"",I332/ALL!$D10)</f>
        <v>0.03</v>
      </c>
      <c r="F332" s="126">
        <f>IF(ALL!$D10=0,"",J332/ALL!$D10)</f>
        <v>0.06</v>
      </c>
      <c r="G332" s="126">
        <f>IF(ALL!$D10=0,"",K332/ALL!$D10)</f>
        <v>0.06</v>
      </c>
      <c r="H332" s="127">
        <f t="shared" si="10"/>
        <v>6</v>
      </c>
      <c r="I332" s="127">
        <f t="shared" si="10"/>
        <v>3</v>
      </c>
      <c r="J332" s="127">
        <f t="shared" si="10"/>
        <v>6</v>
      </c>
      <c r="K332" s="128">
        <f t="shared" si="10"/>
        <v>6</v>
      </c>
    </row>
    <row r="333" spans="1:11" ht="12.75">
      <c r="A333" s="26"/>
      <c r="B333" s="129">
        <v>250</v>
      </c>
      <c r="C333" s="7" t="s">
        <v>9</v>
      </c>
      <c r="D333" s="123">
        <f>IF(ALL!$D11=0,"",H333/ALL!$D11)</f>
        <v>0.05333333333333334</v>
      </c>
      <c r="E333" s="123">
        <f>IF(ALL!$D11=0,"",I333/ALL!$D11)</f>
        <v>0.02</v>
      </c>
      <c r="F333" s="123">
        <f>IF(ALL!$D11=0,"",J333/ALL!$D11)</f>
        <v>0.05333333333333334</v>
      </c>
      <c r="G333" s="123">
        <f>IF(ALL!$D11=0,"",K333/ALL!$D11)</f>
        <v>0.05333333333333334</v>
      </c>
      <c r="H333" s="124">
        <f t="shared" si="10"/>
        <v>8</v>
      </c>
      <c r="I333" s="124">
        <f t="shared" si="10"/>
        <v>3</v>
      </c>
      <c r="J333" s="124">
        <f t="shared" si="10"/>
        <v>8</v>
      </c>
      <c r="K333" s="125">
        <f t="shared" si="10"/>
        <v>8</v>
      </c>
    </row>
    <row r="334" spans="1:11" ht="12.75">
      <c r="A334" s="26"/>
      <c r="B334" s="6"/>
      <c r="C334" s="10" t="s">
        <v>10</v>
      </c>
      <c r="D334" s="126">
        <f>IF(ALL!$D12=0,"",H334/ALL!$D12)</f>
        <v>0.052</v>
      </c>
      <c r="E334" s="126">
        <f>IF(ALL!$D12=0,"",I334/ALL!$D12)</f>
        <v>0.028</v>
      </c>
      <c r="F334" s="126">
        <f>IF(ALL!$D12=0,"",J334/ALL!$D12)</f>
        <v>0.052</v>
      </c>
      <c r="G334" s="126">
        <f>IF(ALL!$D12=0,"",K334/ALL!$D12)</f>
        <v>0.052</v>
      </c>
      <c r="H334" s="127">
        <f t="shared" si="10"/>
        <v>13</v>
      </c>
      <c r="I334" s="127">
        <f t="shared" si="10"/>
        <v>7</v>
      </c>
      <c r="J334" s="127">
        <f t="shared" si="10"/>
        <v>13</v>
      </c>
      <c r="K334" s="128">
        <f t="shared" si="10"/>
        <v>13</v>
      </c>
    </row>
    <row r="335" spans="1:11" ht="12.75">
      <c r="A335" s="26"/>
      <c r="B335" s="129">
        <v>500</v>
      </c>
      <c r="C335" s="7" t="s">
        <v>9</v>
      </c>
      <c r="D335" s="123">
        <f>IF(ALL!$D13=0,"",H335/ALL!$D13)</f>
        <v>0.06</v>
      </c>
      <c r="E335" s="123">
        <f>IF(ALL!$D13=0,"",I335/ALL!$D13)</f>
        <v>0.02</v>
      </c>
      <c r="F335" s="123">
        <f>IF(ALL!$D13=0,"",J335/ALL!$D13)</f>
        <v>0.06</v>
      </c>
      <c r="G335" s="123">
        <f>IF(ALL!$D13=0,"",K335/ALL!$D13)</f>
        <v>0.06</v>
      </c>
      <c r="H335" s="124">
        <f t="shared" si="10"/>
        <v>3</v>
      </c>
      <c r="I335" s="124">
        <f t="shared" si="10"/>
        <v>1</v>
      </c>
      <c r="J335" s="124">
        <f t="shared" si="10"/>
        <v>3</v>
      </c>
      <c r="K335" s="125">
        <f t="shared" si="10"/>
        <v>3</v>
      </c>
    </row>
    <row r="336" spans="1:11" ht="12.75">
      <c r="A336" s="26"/>
      <c r="B336" s="6"/>
      <c r="C336" s="10" t="s">
        <v>10</v>
      </c>
      <c r="D336" s="126">
        <f>IF(ALL!$D14=0,"",H336/ALL!$D14)</f>
        <v>0.05142857142857143</v>
      </c>
      <c r="E336" s="126">
        <f>IF(ALL!$D14=0,"",I336/ALL!$D14)</f>
        <v>0.025714285714285714</v>
      </c>
      <c r="F336" s="126">
        <f>IF(ALL!$D14=0,"",J336/ALL!$D14)</f>
        <v>0.05142857142857143</v>
      </c>
      <c r="G336" s="126">
        <f>IF(ALL!$D14=0,"",K336/ALL!$D14)</f>
        <v>0.05142857142857143</v>
      </c>
      <c r="H336" s="127">
        <f t="shared" si="10"/>
        <v>18</v>
      </c>
      <c r="I336" s="127">
        <f t="shared" si="10"/>
        <v>9</v>
      </c>
      <c r="J336" s="127">
        <f t="shared" si="10"/>
        <v>18</v>
      </c>
      <c r="K336" s="128">
        <f t="shared" si="10"/>
        <v>18</v>
      </c>
    </row>
    <row r="337" spans="1:11" ht="12.75">
      <c r="A337" s="26"/>
      <c r="B337" s="129">
        <v>1000</v>
      </c>
      <c r="C337" s="7" t="s">
        <v>9</v>
      </c>
      <c r="D337" s="123">
        <f>IF(ALL!$D15=0,"",H337/ALL!$D15)</f>
        <v>0</v>
      </c>
      <c r="E337" s="123">
        <f>IF(ALL!$D15=0,"",I337/ALL!$D15)</f>
        <v>0</v>
      </c>
      <c r="F337" s="123">
        <f>IF(ALL!$D15=0,"",J337/ALL!$D15)</f>
        <v>0</v>
      </c>
      <c r="G337" s="123">
        <f>IF(ALL!$D15=0,"",K337/ALL!$D15)</f>
        <v>0</v>
      </c>
      <c r="H337" s="124">
        <f t="shared" si="10"/>
        <v>0</v>
      </c>
      <c r="I337" s="124">
        <f t="shared" si="10"/>
        <v>0</v>
      </c>
      <c r="J337" s="124">
        <f t="shared" si="10"/>
        <v>0</v>
      </c>
      <c r="K337" s="125">
        <f t="shared" si="10"/>
        <v>0</v>
      </c>
    </row>
    <row r="338" spans="1:11" ht="12.75">
      <c r="A338" s="28"/>
      <c r="B338" s="15"/>
      <c r="C338" s="10" t="s">
        <v>10</v>
      </c>
      <c r="D338" s="126">
        <f>IF(ALL!$D16=0,"",H338/ALL!$D16)</f>
        <v>0.056</v>
      </c>
      <c r="E338" s="126">
        <f>IF(ALL!$D16=0,"",I338/ALL!$D16)</f>
        <v>0.024</v>
      </c>
      <c r="F338" s="126">
        <f>IF(ALL!$D16=0,"",J338/ALL!$D16)</f>
        <v>0.056</v>
      </c>
      <c r="G338" s="126">
        <f>IF(ALL!$D16=0,"",K338/ALL!$D16)</f>
        <v>0.056</v>
      </c>
      <c r="H338" s="127">
        <f t="shared" si="10"/>
        <v>7</v>
      </c>
      <c r="I338" s="127">
        <f t="shared" si="10"/>
        <v>3</v>
      </c>
      <c r="J338" s="127">
        <f t="shared" si="10"/>
        <v>7</v>
      </c>
      <c r="K338" s="128">
        <f t="shared" si="10"/>
        <v>7</v>
      </c>
    </row>
    <row r="339" spans="1:11" ht="13.5" thickBot="1">
      <c r="A339" s="29" t="s">
        <v>16</v>
      </c>
      <c r="B339" s="30"/>
      <c r="C339" s="30"/>
      <c r="D339" s="48">
        <f>IF(ALL!$D17=0,"",H339/ALL!$D17)</f>
        <v>0.05335628227194492</v>
      </c>
      <c r="E339" s="48">
        <f>IF(ALL!$D17=0,"",I339/ALL!$D17)</f>
        <v>0.02495697074010327</v>
      </c>
      <c r="F339" s="48">
        <f>IF(ALL!$D17=0,"",J339/ALL!$D17)</f>
        <v>0.05335628227194492</v>
      </c>
      <c r="G339" s="48">
        <f>IF(ALL!$D17=0,"",K339/ALL!$D17)</f>
        <v>0.05335628227194492</v>
      </c>
      <c r="H339" s="31">
        <f>SUM(H331:H338)</f>
        <v>62</v>
      </c>
      <c r="I339" s="31">
        <f>SUM(I331:I338)</f>
        <v>29</v>
      </c>
      <c r="J339" s="31">
        <f>SUM(J331:J338)</f>
        <v>62</v>
      </c>
      <c r="K339" s="42">
        <f>SUM(K331:K338)</f>
        <v>62</v>
      </c>
    </row>
    <row r="340" ht="13.5" thickBot="1"/>
    <row r="341" spans="1:11" ht="12.75">
      <c r="A341" s="34" t="s">
        <v>72</v>
      </c>
      <c r="B341" s="16"/>
      <c r="C341" s="16" t="s">
        <v>7</v>
      </c>
      <c r="D341" s="120" t="s">
        <v>79</v>
      </c>
      <c r="E341" s="121"/>
      <c r="F341" s="121"/>
      <c r="G341" s="121"/>
      <c r="H341" s="18" t="s">
        <v>67</v>
      </c>
      <c r="I341" s="18"/>
      <c r="J341" s="18"/>
      <c r="K341" s="19"/>
    </row>
    <row r="342" spans="1:11" ht="12.75">
      <c r="A342" s="20" t="s">
        <v>4</v>
      </c>
      <c r="B342" s="21" t="s">
        <v>6</v>
      </c>
      <c r="C342" s="21" t="s">
        <v>8</v>
      </c>
      <c r="D342" s="22" t="s">
        <v>18</v>
      </c>
      <c r="E342" s="22" t="s">
        <v>19</v>
      </c>
      <c r="F342" s="22" t="s">
        <v>7</v>
      </c>
      <c r="G342" s="22" t="s">
        <v>20</v>
      </c>
      <c r="H342" s="21" t="s">
        <v>18</v>
      </c>
      <c r="I342" s="21" t="s">
        <v>19</v>
      </c>
      <c r="J342" s="21" t="s">
        <v>7</v>
      </c>
      <c r="K342" s="23" t="s">
        <v>20</v>
      </c>
    </row>
    <row r="343" spans="1:11" ht="12.75">
      <c r="A343" s="24" t="s">
        <v>5</v>
      </c>
      <c r="B343" s="122">
        <v>100</v>
      </c>
      <c r="C343" s="7" t="s">
        <v>9</v>
      </c>
      <c r="D343" s="44">
        <f>VLOOKUP(1+as_of_date-Loss_Date,Rpt_Patterns!pattern_table,3)</f>
        <v>0.9816843611105017</v>
      </c>
      <c r="E343" s="44">
        <f>VLOOKUP(1+as_of_date-Loss_Date,Rpt_Patterns!pattern_table,3)</f>
        <v>0.9816843611105017</v>
      </c>
      <c r="F343" s="44">
        <f>VLOOKUP(1+as_of_date-Loss_Date,Rpt_Patterns!pattern_table,3)</f>
        <v>0.9816843611105017</v>
      </c>
      <c r="G343" s="44">
        <f>VLOOKUP(1+as_of_date-Loss_Date,Rpt_Patterns!pattern_table,3)</f>
        <v>0.9816843611105017</v>
      </c>
      <c r="H343" s="124">
        <f aca="true" t="shared" si="11" ref="H343:K350">H331/D343-H331</f>
        <v>0.13060152255196833</v>
      </c>
      <c r="I343" s="124">
        <f t="shared" si="11"/>
        <v>0.055972081093700776</v>
      </c>
      <c r="J343" s="124">
        <f t="shared" si="11"/>
        <v>0.13060152255196833</v>
      </c>
      <c r="K343" s="125">
        <f t="shared" si="11"/>
        <v>0.13060152255196833</v>
      </c>
    </row>
    <row r="344" spans="1:11" ht="12.75">
      <c r="A344" s="26"/>
      <c r="B344" s="6"/>
      <c r="C344" s="10" t="s">
        <v>10</v>
      </c>
      <c r="D344" s="46">
        <f>VLOOKUP(1+as_of_date-Loss_Date,Rpt_Patterns!pattern_table,3)</f>
        <v>0.9816843611105017</v>
      </c>
      <c r="E344" s="46">
        <f>VLOOKUP(1+as_of_date-Loss_Date,Rpt_Patterns!pattern_table,3)</f>
        <v>0.9816843611105017</v>
      </c>
      <c r="F344" s="46">
        <f>VLOOKUP(1+as_of_date-Loss_Date,Rpt_Patterns!pattern_table,3)</f>
        <v>0.9816843611105017</v>
      </c>
      <c r="G344" s="46">
        <f>VLOOKUP(1+as_of_date-Loss_Date,Rpt_Patterns!pattern_table,3)</f>
        <v>0.9816843611105017</v>
      </c>
      <c r="H344" s="127">
        <f t="shared" si="11"/>
        <v>0.11194416218740155</v>
      </c>
      <c r="I344" s="127">
        <f t="shared" si="11"/>
        <v>0.055972081093700776</v>
      </c>
      <c r="J344" s="127">
        <f t="shared" si="11"/>
        <v>0.11194416218740155</v>
      </c>
      <c r="K344" s="128">
        <f t="shared" si="11"/>
        <v>0.11194416218740155</v>
      </c>
    </row>
    <row r="345" spans="1:11" ht="12.75">
      <c r="A345" s="26"/>
      <c r="B345" s="129">
        <v>250</v>
      </c>
      <c r="C345" s="7" t="s">
        <v>9</v>
      </c>
      <c r="D345" s="44">
        <f>VLOOKUP(1+as_of_date-Loss_Date,Rpt_Patterns!pattern_table,3)</f>
        <v>0.9816843611105017</v>
      </c>
      <c r="E345" s="44">
        <f>VLOOKUP(1+as_of_date-Loss_Date,Rpt_Patterns!pattern_table,3)</f>
        <v>0.9816843611105017</v>
      </c>
      <c r="F345" s="44">
        <f>VLOOKUP(1+as_of_date-Loss_Date,Rpt_Patterns!pattern_table,3)</f>
        <v>0.9816843611105017</v>
      </c>
      <c r="G345" s="44">
        <f>VLOOKUP(1+as_of_date-Loss_Date,Rpt_Patterns!pattern_table,3)</f>
        <v>0.9816843611105017</v>
      </c>
      <c r="H345" s="124">
        <f t="shared" si="11"/>
        <v>0.149258882916536</v>
      </c>
      <c r="I345" s="124">
        <f t="shared" si="11"/>
        <v>0.055972081093700776</v>
      </c>
      <c r="J345" s="124">
        <f t="shared" si="11"/>
        <v>0.149258882916536</v>
      </c>
      <c r="K345" s="125">
        <f t="shared" si="11"/>
        <v>0.149258882916536</v>
      </c>
    </row>
    <row r="346" spans="1:11" ht="12.75">
      <c r="A346" s="26"/>
      <c r="B346" s="6"/>
      <c r="C346" s="10" t="s">
        <v>10</v>
      </c>
      <c r="D346" s="46">
        <f>VLOOKUP(1+as_of_date-Loss_Date,Rpt_Patterns!pattern_table,3)</f>
        <v>0.9816843611105017</v>
      </c>
      <c r="E346" s="46">
        <f>VLOOKUP(1+as_of_date-Loss_Date,Rpt_Patterns!pattern_table,3)</f>
        <v>0.9816843611105017</v>
      </c>
      <c r="F346" s="46">
        <f>VLOOKUP(1+as_of_date-Loss_Date,Rpt_Patterns!pattern_table,3)</f>
        <v>0.9816843611105017</v>
      </c>
      <c r="G346" s="46">
        <f>VLOOKUP(1+as_of_date-Loss_Date,Rpt_Patterns!pattern_table,3)</f>
        <v>0.9816843611105017</v>
      </c>
      <c r="H346" s="127">
        <f t="shared" si="11"/>
        <v>0.24254568473937077</v>
      </c>
      <c r="I346" s="127">
        <f t="shared" si="11"/>
        <v>0.13060152255196833</v>
      </c>
      <c r="J346" s="127">
        <f t="shared" si="11"/>
        <v>0.24254568473937077</v>
      </c>
      <c r="K346" s="128">
        <f t="shared" si="11"/>
        <v>0.24254568473937077</v>
      </c>
    </row>
    <row r="347" spans="1:11" ht="12.75">
      <c r="A347" s="26"/>
      <c r="B347" s="129">
        <v>500</v>
      </c>
      <c r="C347" s="7" t="s">
        <v>9</v>
      </c>
      <c r="D347" s="44">
        <f>VLOOKUP(1+as_of_date-Loss_Date,Rpt_Patterns!pattern_table,3)</f>
        <v>0.9816843611105017</v>
      </c>
      <c r="E347" s="44">
        <f>VLOOKUP(1+as_of_date-Loss_Date,Rpt_Patterns!pattern_table,3)</f>
        <v>0.9816843611105017</v>
      </c>
      <c r="F347" s="44">
        <f>VLOOKUP(1+as_of_date-Loss_Date,Rpt_Patterns!pattern_table,3)</f>
        <v>0.9816843611105017</v>
      </c>
      <c r="G347" s="44">
        <f>VLOOKUP(1+as_of_date-Loss_Date,Rpt_Patterns!pattern_table,3)</f>
        <v>0.9816843611105017</v>
      </c>
      <c r="H347" s="124">
        <f t="shared" si="11"/>
        <v>0.055972081093700776</v>
      </c>
      <c r="I347" s="124">
        <f t="shared" si="11"/>
        <v>0.018657360364567</v>
      </c>
      <c r="J347" s="124">
        <f t="shared" si="11"/>
        <v>0.055972081093700776</v>
      </c>
      <c r="K347" s="125">
        <f t="shared" si="11"/>
        <v>0.055972081093700776</v>
      </c>
    </row>
    <row r="348" spans="1:11" ht="12.75">
      <c r="A348" s="26"/>
      <c r="B348" s="6"/>
      <c r="C348" s="10" t="s">
        <v>10</v>
      </c>
      <c r="D348" s="46">
        <f>VLOOKUP(1+as_of_date-Loss_Date,Rpt_Patterns!pattern_table,3)</f>
        <v>0.9816843611105017</v>
      </c>
      <c r="E348" s="46">
        <f>VLOOKUP(1+as_of_date-Loss_Date,Rpt_Patterns!pattern_table,3)</f>
        <v>0.9816843611105017</v>
      </c>
      <c r="F348" s="46">
        <f>VLOOKUP(1+as_of_date-Loss_Date,Rpt_Patterns!pattern_table,3)</f>
        <v>0.9816843611105017</v>
      </c>
      <c r="G348" s="46">
        <f>VLOOKUP(1+as_of_date-Loss_Date,Rpt_Patterns!pattern_table,3)</f>
        <v>0.9816843611105017</v>
      </c>
      <c r="H348" s="127">
        <f t="shared" si="11"/>
        <v>0.33583248656220377</v>
      </c>
      <c r="I348" s="127">
        <f t="shared" si="11"/>
        <v>0.16791624328110188</v>
      </c>
      <c r="J348" s="127">
        <f t="shared" si="11"/>
        <v>0.33583248656220377</v>
      </c>
      <c r="K348" s="128">
        <f t="shared" si="11"/>
        <v>0.33583248656220377</v>
      </c>
    </row>
    <row r="349" spans="1:11" ht="12.75">
      <c r="A349" s="26"/>
      <c r="B349" s="129">
        <v>1000</v>
      </c>
      <c r="C349" s="7" t="s">
        <v>9</v>
      </c>
      <c r="D349" s="44">
        <f>VLOOKUP(1+as_of_date-Loss_Date,Rpt_Patterns!pattern_table,3)</f>
        <v>0.9816843611105017</v>
      </c>
      <c r="E349" s="44">
        <f>VLOOKUP(1+as_of_date-Loss_Date,Rpt_Patterns!pattern_table,3)</f>
        <v>0.9816843611105017</v>
      </c>
      <c r="F349" s="44">
        <f>VLOOKUP(1+as_of_date-Loss_Date,Rpt_Patterns!pattern_table,3)</f>
        <v>0.9816843611105017</v>
      </c>
      <c r="G349" s="44">
        <f>VLOOKUP(1+as_of_date-Loss_Date,Rpt_Patterns!pattern_table,3)</f>
        <v>0.9816843611105017</v>
      </c>
      <c r="H349" s="124">
        <f t="shared" si="11"/>
        <v>0</v>
      </c>
      <c r="I349" s="124">
        <f t="shared" si="11"/>
        <v>0</v>
      </c>
      <c r="J349" s="124">
        <f t="shared" si="11"/>
        <v>0</v>
      </c>
      <c r="K349" s="125">
        <f t="shared" si="11"/>
        <v>0</v>
      </c>
    </row>
    <row r="350" spans="1:11" ht="12.75">
      <c r="A350" s="28"/>
      <c r="B350" s="15"/>
      <c r="C350" s="10" t="s">
        <v>10</v>
      </c>
      <c r="D350" s="46">
        <f>VLOOKUP(1+as_of_date-Loss_Date,Rpt_Patterns!pattern_table,3)</f>
        <v>0.9816843611105017</v>
      </c>
      <c r="E350" s="46">
        <f>VLOOKUP(1+as_of_date-Loss_Date,Rpt_Patterns!pattern_table,3)</f>
        <v>0.9816843611105017</v>
      </c>
      <c r="F350" s="46">
        <f>VLOOKUP(1+as_of_date-Loss_Date,Rpt_Patterns!pattern_table,3)</f>
        <v>0.9816843611105017</v>
      </c>
      <c r="G350" s="46">
        <f>VLOOKUP(1+as_of_date-Loss_Date,Rpt_Patterns!pattern_table,3)</f>
        <v>0.9816843611105017</v>
      </c>
      <c r="H350" s="127">
        <f t="shared" si="11"/>
        <v>0.13060152255196833</v>
      </c>
      <c r="I350" s="127">
        <f t="shared" si="11"/>
        <v>0.055972081093700776</v>
      </c>
      <c r="J350" s="127">
        <f t="shared" si="11"/>
        <v>0.13060152255196833</v>
      </c>
      <c r="K350" s="128">
        <f t="shared" si="11"/>
        <v>0.13060152255196833</v>
      </c>
    </row>
    <row r="351" spans="1:11" ht="13.5" thickBot="1">
      <c r="A351" s="29" t="s">
        <v>16</v>
      </c>
      <c r="B351" s="30"/>
      <c r="C351" s="30"/>
      <c r="D351" s="48">
        <f>#N/A</f>
        <v>0.6381950494797869</v>
      </c>
      <c r="E351" s="48">
        <f>#N/A</f>
        <v>0.6381950494797869</v>
      </c>
      <c r="F351" s="48">
        <f>#N/A</f>
        <v>0.6381950494797869</v>
      </c>
      <c r="G351" s="48">
        <f>#N/A</f>
        <v>0.6381950494797869</v>
      </c>
      <c r="H351" s="31">
        <f>SUM(H343:H350)</f>
        <v>1.1567563426031495</v>
      </c>
      <c r="I351" s="31">
        <f>SUM(I343:I350)</f>
        <v>0.5410634505724403</v>
      </c>
      <c r="J351" s="31">
        <f>SUM(J343:J350)</f>
        <v>1.1567563426031495</v>
      </c>
      <c r="K351" s="42">
        <f>SUM(K343:K350)</f>
        <v>1.1567563426031495</v>
      </c>
    </row>
    <row r="352" ht="12.75">
      <c r="A352" s="5" t="s">
        <v>80</v>
      </c>
    </row>
    <row r="353" ht="13.5" thickBot="1"/>
    <row r="354" spans="1:11" ht="12.75">
      <c r="A354" s="34" t="s">
        <v>81</v>
      </c>
      <c r="B354" s="16"/>
      <c r="C354" s="16" t="s">
        <v>7</v>
      </c>
      <c r="D354" s="120" t="str">
        <f>A354&amp;" Frequency"</f>
        <v>Estimated Ultimate # Reported Frequency</v>
      </c>
      <c r="E354" s="121"/>
      <c r="F354" s="121"/>
      <c r="G354" s="121"/>
      <c r="H354" s="18" t="s">
        <v>67</v>
      </c>
      <c r="I354" s="18"/>
      <c r="J354" s="18"/>
      <c r="K354" s="19"/>
    </row>
    <row r="355" spans="1:11" ht="12.75">
      <c r="A355" s="20" t="s">
        <v>4</v>
      </c>
      <c r="B355" s="21" t="s">
        <v>6</v>
      </c>
      <c r="C355" s="21" t="s">
        <v>8</v>
      </c>
      <c r="D355" s="22" t="s">
        <v>18</v>
      </c>
      <c r="E355" s="22" t="s">
        <v>19</v>
      </c>
      <c r="F355" s="22" t="s">
        <v>7</v>
      </c>
      <c r="G355" s="22" t="s">
        <v>20</v>
      </c>
      <c r="H355" s="21" t="s">
        <v>18</v>
      </c>
      <c r="I355" s="21" t="s">
        <v>19</v>
      </c>
      <c r="J355" s="21" t="s">
        <v>7</v>
      </c>
      <c r="K355" s="23" t="s">
        <v>20</v>
      </c>
    </row>
    <row r="356" spans="1:11" ht="12.75">
      <c r="A356" s="24" t="s">
        <v>5</v>
      </c>
      <c r="B356" s="122">
        <v>100</v>
      </c>
      <c r="C356" s="7" t="s">
        <v>9</v>
      </c>
      <c r="D356" s="123">
        <f>IF(ALL!$D9=0,"",H356/ALL!$D9)</f>
        <v>0.057044812180415745</v>
      </c>
      <c r="E356" s="123">
        <f>IF(ALL!$D9=0,"",I356/ALL!$D9)</f>
        <v>0.024447776648749607</v>
      </c>
      <c r="F356" s="123">
        <f>IF(ALL!$D9=0,"",J356/ALL!$D9)</f>
        <v>0.057044812180415745</v>
      </c>
      <c r="G356" s="123">
        <f>IF(ALL!$D9=0,"",K356/ALL!$D9)</f>
        <v>0.057044812180415745</v>
      </c>
      <c r="H356" s="124">
        <f aca="true" t="shared" si="12" ref="H356:K363">H331+H343</f>
        <v>7.130601522551968</v>
      </c>
      <c r="I356" s="124">
        <f t="shared" si="12"/>
        <v>3.0559720810937008</v>
      </c>
      <c r="J356" s="124">
        <f t="shared" si="12"/>
        <v>7.130601522551968</v>
      </c>
      <c r="K356" s="125">
        <f t="shared" si="12"/>
        <v>7.130601522551968</v>
      </c>
    </row>
    <row r="357" spans="1:11" ht="12.75">
      <c r="A357" s="26"/>
      <c r="B357" s="6"/>
      <c r="C357" s="10" t="s">
        <v>10</v>
      </c>
      <c r="D357" s="126">
        <f>IF(ALL!$D10=0,"",H357/ALL!$D10)</f>
        <v>0.061119441621874014</v>
      </c>
      <c r="E357" s="126">
        <f>IF(ALL!$D10=0,"",I357/ALL!$D10)</f>
        <v>0.030559720810937007</v>
      </c>
      <c r="F357" s="126">
        <f>IF(ALL!$D10=0,"",J357/ALL!$D10)</f>
        <v>0.061119441621874014</v>
      </c>
      <c r="G357" s="126">
        <f>IF(ALL!$D10=0,"",K357/ALL!$D10)</f>
        <v>0.061119441621874014</v>
      </c>
      <c r="H357" s="127">
        <f t="shared" si="12"/>
        <v>6.1119441621874016</v>
      </c>
      <c r="I357" s="127">
        <f t="shared" si="12"/>
        <v>3.0559720810937008</v>
      </c>
      <c r="J357" s="127">
        <f t="shared" si="12"/>
        <v>6.1119441621874016</v>
      </c>
      <c r="K357" s="128">
        <f t="shared" si="12"/>
        <v>6.1119441621874016</v>
      </c>
    </row>
    <row r="358" spans="1:11" ht="12.75">
      <c r="A358" s="26"/>
      <c r="B358" s="129">
        <v>250</v>
      </c>
      <c r="C358" s="7" t="s">
        <v>9</v>
      </c>
      <c r="D358" s="123">
        <f>IF(ALL!$D11=0,"",H358/ALL!$D11)</f>
        <v>0.054328392552776904</v>
      </c>
      <c r="E358" s="123">
        <f>IF(ALL!$D11=0,"",I358/ALL!$D11)</f>
        <v>0.020373147207291338</v>
      </c>
      <c r="F358" s="123">
        <f>IF(ALL!$D11=0,"",J358/ALL!$D11)</f>
        <v>0.054328392552776904</v>
      </c>
      <c r="G358" s="123">
        <f>IF(ALL!$D11=0,"",K358/ALL!$D11)</f>
        <v>0.054328392552776904</v>
      </c>
      <c r="H358" s="124">
        <f t="shared" si="12"/>
        <v>8.149258882916536</v>
      </c>
      <c r="I358" s="124">
        <f t="shared" si="12"/>
        <v>3.0559720810937008</v>
      </c>
      <c r="J358" s="124">
        <f t="shared" si="12"/>
        <v>8.149258882916536</v>
      </c>
      <c r="K358" s="125">
        <f t="shared" si="12"/>
        <v>8.149258882916536</v>
      </c>
    </row>
    <row r="359" spans="1:11" ht="12.75">
      <c r="A359" s="26"/>
      <c r="B359" s="6"/>
      <c r="C359" s="10" t="s">
        <v>10</v>
      </c>
      <c r="D359" s="126">
        <f>IF(ALL!$D12=0,"",H359/ALL!$D12)</f>
        <v>0.05297018273895748</v>
      </c>
      <c r="E359" s="126">
        <f>IF(ALL!$D12=0,"",I359/ALL!$D12)</f>
        <v>0.028522406090207873</v>
      </c>
      <c r="F359" s="126">
        <f>IF(ALL!$D12=0,"",J359/ALL!$D12)</f>
        <v>0.05297018273895748</v>
      </c>
      <c r="G359" s="126">
        <f>IF(ALL!$D12=0,"",K359/ALL!$D12)</f>
        <v>0.05297018273895748</v>
      </c>
      <c r="H359" s="127">
        <f t="shared" si="12"/>
        <v>13.24254568473937</v>
      </c>
      <c r="I359" s="127">
        <f t="shared" si="12"/>
        <v>7.130601522551968</v>
      </c>
      <c r="J359" s="127">
        <f t="shared" si="12"/>
        <v>13.24254568473937</v>
      </c>
      <c r="K359" s="128">
        <f t="shared" si="12"/>
        <v>13.24254568473937</v>
      </c>
    </row>
    <row r="360" spans="1:11" ht="12.75">
      <c r="A360" s="26"/>
      <c r="B360" s="129">
        <v>500</v>
      </c>
      <c r="C360" s="7" t="s">
        <v>9</v>
      </c>
      <c r="D360" s="123">
        <f>IF(ALL!$D13=0,"",H360/ALL!$D13)</f>
        <v>0.061119441621874014</v>
      </c>
      <c r="E360" s="123">
        <f>IF(ALL!$D13=0,"",I360/ALL!$D13)</f>
        <v>0.02037314720729134</v>
      </c>
      <c r="F360" s="123">
        <f>IF(ALL!$D13=0,"",J360/ALL!$D13)</f>
        <v>0.061119441621874014</v>
      </c>
      <c r="G360" s="123">
        <f>IF(ALL!$D13=0,"",K360/ALL!$D13)</f>
        <v>0.061119441621874014</v>
      </c>
      <c r="H360" s="124">
        <f t="shared" si="12"/>
        <v>3.0559720810937008</v>
      </c>
      <c r="I360" s="124">
        <f t="shared" si="12"/>
        <v>1.018657360364567</v>
      </c>
      <c r="J360" s="124">
        <f t="shared" si="12"/>
        <v>3.0559720810937008</v>
      </c>
      <c r="K360" s="125">
        <f t="shared" si="12"/>
        <v>3.0559720810937008</v>
      </c>
    </row>
    <row r="361" spans="1:11" ht="12.75">
      <c r="A361" s="26"/>
      <c r="B361" s="6"/>
      <c r="C361" s="10" t="s">
        <v>10</v>
      </c>
      <c r="D361" s="126">
        <f>IF(ALL!$D14=0,"",H361/ALL!$D14)</f>
        <v>0.052388092818749156</v>
      </c>
      <c r="E361" s="126">
        <f>IF(ALL!$D14=0,"",I361/ALL!$D14)</f>
        <v>0.026194046409374578</v>
      </c>
      <c r="F361" s="126">
        <f>IF(ALL!$D14=0,"",J361/ALL!$D14)</f>
        <v>0.052388092818749156</v>
      </c>
      <c r="G361" s="126">
        <f>IF(ALL!$D14=0,"",K361/ALL!$D14)</f>
        <v>0.052388092818749156</v>
      </c>
      <c r="H361" s="127">
        <f t="shared" si="12"/>
        <v>18.335832486562204</v>
      </c>
      <c r="I361" s="127">
        <f t="shared" si="12"/>
        <v>9.167916243281102</v>
      </c>
      <c r="J361" s="127">
        <f t="shared" si="12"/>
        <v>18.335832486562204</v>
      </c>
      <c r="K361" s="128">
        <f t="shared" si="12"/>
        <v>18.335832486562204</v>
      </c>
    </row>
    <row r="362" spans="1:11" ht="12.75">
      <c r="A362" s="26"/>
      <c r="B362" s="129">
        <v>1000</v>
      </c>
      <c r="C362" s="7" t="s">
        <v>9</v>
      </c>
      <c r="D362" s="123">
        <f>IF(ALL!$D15=0,"",H362/ALL!$D15)</f>
        <v>0</v>
      </c>
      <c r="E362" s="123">
        <f>IF(ALL!$D15=0,"",I362/ALL!$D15)</f>
        <v>0</v>
      </c>
      <c r="F362" s="123">
        <f>IF(ALL!$D15=0,"",J362/ALL!$D15)</f>
        <v>0</v>
      </c>
      <c r="G362" s="123">
        <f>IF(ALL!$D15=0,"",K362/ALL!$D15)</f>
        <v>0</v>
      </c>
      <c r="H362" s="124">
        <f t="shared" si="12"/>
        <v>0</v>
      </c>
      <c r="I362" s="124">
        <f t="shared" si="12"/>
        <v>0</v>
      </c>
      <c r="J362" s="124">
        <f t="shared" si="12"/>
        <v>0</v>
      </c>
      <c r="K362" s="125">
        <f t="shared" si="12"/>
        <v>0</v>
      </c>
    </row>
    <row r="363" spans="1:11" ht="12.75">
      <c r="A363" s="28"/>
      <c r="B363" s="15"/>
      <c r="C363" s="10" t="s">
        <v>10</v>
      </c>
      <c r="D363" s="126">
        <f>IF(ALL!$D16=0,"",H363/ALL!$D16)</f>
        <v>0.057044812180415745</v>
      </c>
      <c r="E363" s="126">
        <f>IF(ALL!$D16=0,"",I363/ALL!$D16)</f>
        <v>0.024447776648749607</v>
      </c>
      <c r="F363" s="126">
        <f>IF(ALL!$D16=0,"",J363/ALL!$D16)</f>
        <v>0.057044812180415745</v>
      </c>
      <c r="G363" s="126">
        <f>IF(ALL!$D16=0,"",K363/ALL!$D16)</f>
        <v>0.057044812180415745</v>
      </c>
      <c r="H363" s="127">
        <f t="shared" si="12"/>
        <v>7.130601522551968</v>
      </c>
      <c r="I363" s="127">
        <f t="shared" si="12"/>
        <v>3.0559720810937008</v>
      </c>
      <c r="J363" s="127">
        <f t="shared" si="12"/>
        <v>7.130601522551968</v>
      </c>
      <c r="K363" s="128">
        <f t="shared" si="12"/>
        <v>7.130601522551968</v>
      </c>
    </row>
    <row r="364" spans="1:11" ht="13.5" thickBot="1">
      <c r="A364" s="29" t="s">
        <v>16</v>
      </c>
      <c r="B364" s="30"/>
      <c r="C364" s="30"/>
      <c r="D364" s="48">
        <f>IF(ALL!$D42=0,"",H364/ALL!$D42)</f>
      </c>
      <c r="E364" s="48">
        <f>IF(ALL!$D42=0,"",I364/ALL!$D42)</f>
      </c>
      <c r="F364" s="48">
        <f>IF(ALL!$D42=0,"",J364/ALL!$D42)</f>
      </c>
      <c r="G364" s="48">
        <f>IF(ALL!$D42=0,"",K364/ALL!$D42)</f>
      </c>
      <c r="H364" s="31">
        <f>SUM(H356:H363)</f>
        <v>63.156756342603146</v>
      </c>
      <c r="I364" s="31">
        <f>SUM(I356:I363)</f>
        <v>29.541063450572437</v>
      </c>
      <c r="J364" s="31">
        <f>SUM(J356:J363)</f>
        <v>63.156756342603146</v>
      </c>
      <c r="K364" s="42">
        <f>SUM(K356:K363)</f>
        <v>63.156756342603146</v>
      </c>
    </row>
    <row r="365" ht="13.5" thickBot="1">
      <c r="A365" s="5" t="s">
        <v>87</v>
      </c>
    </row>
    <row r="366" spans="1:11" ht="12.75">
      <c r="A366" s="34" t="s">
        <v>109</v>
      </c>
      <c r="B366" s="16"/>
      <c r="C366" s="16" t="s">
        <v>7</v>
      </c>
      <c r="D366" s="121"/>
      <c r="E366" s="121"/>
      <c r="F366" s="121"/>
      <c r="G366" s="121"/>
      <c r="H366" s="18"/>
      <c r="I366" s="18"/>
      <c r="J366" s="18"/>
      <c r="K366" s="19"/>
    </row>
    <row r="367" spans="1:11" ht="12.75">
      <c r="A367" s="20" t="s">
        <v>4</v>
      </c>
      <c r="B367" s="21" t="s">
        <v>6</v>
      </c>
      <c r="C367" s="21" t="s">
        <v>8</v>
      </c>
      <c r="D367" s="22" t="s">
        <v>18</v>
      </c>
      <c r="E367" s="22" t="s">
        <v>19</v>
      </c>
      <c r="F367" s="22" t="s">
        <v>7</v>
      </c>
      <c r="G367" s="22" t="s">
        <v>20</v>
      </c>
      <c r="H367" s="21" t="s">
        <v>18</v>
      </c>
      <c r="I367" s="21" t="s">
        <v>19</v>
      </c>
      <c r="J367" s="21" t="s">
        <v>7</v>
      </c>
      <c r="K367" s="23" t="s">
        <v>20</v>
      </c>
    </row>
    <row r="368" spans="1:11" ht="12.75">
      <c r="A368" s="24" t="s">
        <v>5</v>
      </c>
      <c r="B368" s="122">
        <v>100</v>
      </c>
      <c r="C368" s="7" t="s">
        <v>9</v>
      </c>
      <c r="D368" s="124"/>
      <c r="E368" s="124"/>
      <c r="F368" s="124"/>
      <c r="G368" s="124"/>
      <c r="H368" s="61">
        <v>1</v>
      </c>
      <c r="I368" s="61">
        <v>1</v>
      </c>
      <c r="J368" s="61">
        <v>1</v>
      </c>
      <c r="K368" s="61">
        <v>1</v>
      </c>
    </row>
    <row r="369" spans="1:11" ht="12.75">
      <c r="A369" s="26"/>
      <c r="B369" s="6"/>
      <c r="C369" s="10" t="s">
        <v>10</v>
      </c>
      <c r="D369" s="127"/>
      <c r="E369" s="127"/>
      <c r="F369" s="127"/>
      <c r="G369" s="127"/>
      <c r="H369" s="61">
        <v>1</v>
      </c>
      <c r="I369" s="61">
        <v>1</v>
      </c>
      <c r="J369" s="61">
        <v>1</v>
      </c>
      <c r="K369" s="61">
        <v>1</v>
      </c>
    </row>
    <row r="370" spans="1:11" ht="12.75">
      <c r="A370" s="26"/>
      <c r="B370" s="129">
        <v>250</v>
      </c>
      <c r="C370" s="7" t="s">
        <v>9</v>
      </c>
      <c r="D370" s="124"/>
      <c r="E370" s="124"/>
      <c r="F370" s="124"/>
      <c r="G370" s="124"/>
      <c r="H370" s="61">
        <v>1</v>
      </c>
      <c r="I370" s="61">
        <v>1</v>
      </c>
      <c r="J370" s="61">
        <v>1</v>
      </c>
      <c r="K370" s="61">
        <v>1</v>
      </c>
    </row>
    <row r="371" spans="1:11" ht="12.75">
      <c r="A371" s="26"/>
      <c r="B371" s="6"/>
      <c r="C371" s="10" t="s">
        <v>10</v>
      </c>
      <c r="D371" s="127"/>
      <c r="E371" s="127"/>
      <c r="F371" s="127"/>
      <c r="G371" s="127"/>
      <c r="H371" s="61">
        <v>1</v>
      </c>
      <c r="I371" s="61">
        <v>1</v>
      </c>
      <c r="J371" s="61">
        <v>1</v>
      </c>
      <c r="K371" s="61">
        <v>1</v>
      </c>
    </row>
    <row r="372" spans="1:11" ht="12.75">
      <c r="A372" s="26"/>
      <c r="B372" s="129">
        <v>500</v>
      </c>
      <c r="C372" s="7" t="s">
        <v>9</v>
      </c>
      <c r="D372" s="124"/>
      <c r="E372" s="124"/>
      <c r="F372" s="124"/>
      <c r="G372" s="124"/>
      <c r="H372" s="61">
        <v>1</v>
      </c>
      <c r="I372" s="61">
        <v>1</v>
      </c>
      <c r="J372" s="61">
        <v>1</v>
      </c>
      <c r="K372" s="61">
        <v>1</v>
      </c>
    </row>
    <row r="373" spans="1:11" ht="12.75">
      <c r="A373" s="26"/>
      <c r="B373" s="6"/>
      <c r="C373" s="10" t="s">
        <v>10</v>
      </c>
      <c r="D373" s="127"/>
      <c r="E373" s="127"/>
      <c r="F373" s="127"/>
      <c r="G373" s="127"/>
      <c r="H373" s="61">
        <v>1</v>
      </c>
      <c r="I373" s="61">
        <v>1</v>
      </c>
      <c r="J373" s="61">
        <v>1</v>
      </c>
      <c r="K373" s="61">
        <v>1</v>
      </c>
    </row>
    <row r="374" spans="1:11" ht="12.75">
      <c r="A374" s="26"/>
      <c r="B374" s="129">
        <v>1000</v>
      </c>
      <c r="C374" s="7" t="s">
        <v>9</v>
      </c>
      <c r="D374" s="124"/>
      <c r="E374" s="124"/>
      <c r="F374" s="124"/>
      <c r="G374" s="124"/>
      <c r="H374" s="61">
        <v>1</v>
      </c>
      <c r="I374" s="61">
        <v>1</v>
      </c>
      <c r="J374" s="61">
        <v>1</v>
      </c>
      <c r="K374" s="61">
        <v>1</v>
      </c>
    </row>
    <row r="375" spans="1:11" ht="12.75">
      <c r="A375" s="28"/>
      <c r="B375" s="15"/>
      <c r="C375" s="10" t="s">
        <v>10</v>
      </c>
      <c r="D375" s="127"/>
      <c r="E375" s="127"/>
      <c r="F375" s="127"/>
      <c r="G375" s="127"/>
      <c r="H375" s="61">
        <v>1</v>
      </c>
      <c r="I375" s="61">
        <v>1</v>
      </c>
      <c r="J375" s="61">
        <v>1</v>
      </c>
      <c r="K375" s="61">
        <v>1</v>
      </c>
    </row>
    <row r="376" spans="1:11" ht="13.5" thickBot="1">
      <c r="A376" s="29" t="s">
        <v>16</v>
      </c>
      <c r="B376" s="30"/>
      <c r="C376" s="30"/>
      <c r="D376" s="31">
        <f>SUM(D368:D375)</f>
        <v>0</v>
      </c>
      <c r="E376" s="31"/>
      <c r="F376" s="31"/>
      <c r="G376" s="31"/>
      <c r="H376" s="48">
        <f>IF(H351=0,"",H388/H351)</f>
        <v>1</v>
      </c>
      <c r="I376" s="48">
        <f>IF(I351=0,"",I388/I351)</f>
        <v>1</v>
      </c>
      <c r="J376" s="48">
        <f>IF(J351=0,"",J388/J351)</f>
        <v>1</v>
      </c>
      <c r="K376" s="49">
        <f>IF(K351=0,"",K388/K351)</f>
        <v>1</v>
      </c>
    </row>
    <row r="377" ht="13.5" thickBot="1"/>
    <row r="378" spans="1:11" ht="12.75">
      <c r="A378" s="34" t="s">
        <v>84</v>
      </c>
      <c r="B378" s="16"/>
      <c r="C378" s="16" t="s">
        <v>7</v>
      </c>
      <c r="D378" s="120"/>
      <c r="E378" s="121"/>
      <c r="F378" s="121"/>
      <c r="G378" s="121"/>
      <c r="H378" s="18" t="s">
        <v>48</v>
      </c>
      <c r="I378" s="18"/>
      <c r="J378" s="18"/>
      <c r="K378" s="19"/>
    </row>
    <row r="379" spans="1:11" ht="12.75">
      <c r="A379" s="20" t="s">
        <v>4</v>
      </c>
      <c r="B379" s="21" t="s">
        <v>6</v>
      </c>
      <c r="C379" s="21" t="s">
        <v>8</v>
      </c>
      <c r="D379" s="22" t="s">
        <v>18</v>
      </c>
      <c r="E379" s="22" t="s">
        <v>19</v>
      </c>
      <c r="F379" s="22" t="s">
        <v>7</v>
      </c>
      <c r="G379" s="22" t="s">
        <v>20</v>
      </c>
      <c r="H379" s="21" t="s">
        <v>18</v>
      </c>
      <c r="I379" s="21" t="s">
        <v>19</v>
      </c>
      <c r="J379" s="21" t="s">
        <v>7</v>
      </c>
      <c r="K379" s="23" t="s">
        <v>20</v>
      </c>
    </row>
    <row r="380" spans="1:11" ht="12.75">
      <c r="A380" s="24" t="s">
        <v>5</v>
      </c>
      <c r="B380" s="122">
        <v>100</v>
      </c>
      <c r="C380" s="7" t="s">
        <v>9</v>
      </c>
      <c r="D380" s="123"/>
      <c r="E380" s="123"/>
      <c r="F380" s="123"/>
      <c r="G380" s="123"/>
      <c r="H380" s="124">
        <f aca="true" t="shared" si="13" ref="H380:K387">H368*H343</f>
        <v>0.13060152255196833</v>
      </c>
      <c r="I380" s="124">
        <f t="shared" si="13"/>
        <v>0.055972081093700776</v>
      </c>
      <c r="J380" s="124">
        <f t="shared" si="13"/>
        <v>0.13060152255196833</v>
      </c>
      <c r="K380" s="125">
        <f t="shared" si="13"/>
        <v>0.13060152255196833</v>
      </c>
    </row>
    <row r="381" spans="1:11" ht="12.75">
      <c r="A381" s="26"/>
      <c r="B381" s="6"/>
      <c r="C381" s="10" t="s">
        <v>10</v>
      </c>
      <c r="D381" s="126"/>
      <c r="E381" s="126"/>
      <c r="F381" s="126"/>
      <c r="G381" s="126"/>
      <c r="H381" s="127">
        <f t="shared" si="13"/>
        <v>0.11194416218740155</v>
      </c>
      <c r="I381" s="127">
        <f t="shared" si="13"/>
        <v>0.055972081093700776</v>
      </c>
      <c r="J381" s="127">
        <f t="shared" si="13"/>
        <v>0.11194416218740155</v>
      </c>
      <c r="K381" s="128">
        <f t="shared" si="13"/>
        <v>0.11194416218740155</v>
      </c>
    </row>
    <row r="382" spans="1:11" ht="12.75">
      <c r="A382" s="26"/>
      <c r="B382" s="129">
        <v>250</v>
      </c>
      <c r="C382" s="7" t="s">
        <v>9</v>
      </c>
      <c r="D382" s="123"/>
      <c r="E382" s="123"/>
      <c r="F382" s="123"/>
      <c r="G382" s="123"/>
      <c r="H382" s="124">
        <f t="shared" si="13"/>
        <v>0.149258882916536</v>
      </c>
      <c r="I382" s="124">
        <f t="shared" si="13"/>
        <v>0.055972081093700776</v>
      </c>
      <c r="J382" s="124">
        <f t="shared" si="13"/>
        <v>0.149258882916536</v>
      </c>
      <c r="K382" s="125">
        <f t="shared" si="13"/>
        <v>0.149258882916536</v>
      </c>
    </row>
    <row r="383" spans="1:11" ht="12.75">
      <c r="A383" s="26"/>
      <c r="B383" s="6"/>
      <c r="C383" s="10" t="s">
        <v>10</v>
      </c>
      <c r="D383" s="126"/>
      <c r="E383" s="126"/>
      <c r="F383" s="126"/>
      <c r="G383" s="126"/>
      <c r="H383" s="127">
        <f t="shared" si="13"/>
        <v>0.24254568473937077</v>
      </c>
      <c r="I383" s="127">
        <f t="shared" si="13"/>
        <v>0.13060152255196833</v>
      </c>
      <c r="J383" s="127">
        <f t="shared" si="13"/>
        <v>0.24254568473937077</v>
      </c>
      <c r="K383" s="128">
        <f t="shared" si="13"/>
        <v>0.24254568473937077</v>
      </c>
    </row>
    <row r="384" spans="1:11" ht="12.75">
      <c r="A384" s="26"/>
      <c r="B384" s="129">
        <v>500</v>
      </c>
      <c r="C384" s="7" t="s">
        <v>9</v>
      </c>
      <c r="D384" s="123"/>
      <c r="E384" s="123"/>
      <c r="F384" s="123"/>
      <c r="G384" s="123"/>
      <c r="H384" s="124">
        <f t="shared" si="13"/>
        <v>0.055972081093700776</v>
      </c>
      <c r="I384" s="124">
        <f t="shared" si="13"/>
        <v>0.018657360364567</v>
      </c>
      <c r="J384" s="124">
        <f t="shared" si="13"/>
        <v>0.055972081093700776</v>
      </c>
      <c r="K384" s="125">
        <f t="shared" si="13"/>
        <v>0.055972081093700776</v>
      </c>
    </row>
    <row r="385" spans="1:11" ht="12.75">
      <c r="A385" s="26"/>
      <c r="B385" s="6"/>
      <c r="C385" s="10" t="s">
        <v>10</v>
      </c>
      <c r="D385" s="126"/>
      <c r="E385" s="126"/>
      <c r="F385" s="126"/>
      <c r="G385" s="126"/>
      <c r="H385" s="127">
        <f t="shared" si="13"/>
        <v>0.33583248656220377</v>
      </c>
      <c r="I385" s="127">
        <f t="shared" si="13"/>
        <v>0.16791624328110188</v>
      </c>
      <c r="J385" s="127">
        <f t="shared" si="13"/>
        <v>0.33583248656220377</v>
      </c>
      <c r="K385" s="128">
        <f t="shared" si="13"/>
        <v>0.33583248656220377</v>
      </c>
    </row>
    <row r="386" spans="1:11" ht="12.75">
      <c r="A386" s="26"/>
      <c r="B386" s="129">
        <v>1000</v>
      </c>
      <c r="C386" s="7" t="s">
        <v>9</v>
      </c>
      <c r="D386" s="123"/>
      <c r="E386" s="123"/>
      <c r="F386" s="123"/>
      <c r="G386" s="123"/>
      <c r="H386" s="124">
        <f t="shared" si="13"/>
        <v>0</v>
      </c>
      <c r="I386" s="124">
        <f t="shared" si="13"/>
        <v>0</v>
      </c>
      <c r="J386" s="124">
        <f t="shared" si="13"/>
        <v>0</v>
      </c>
      <c r="K386" s="125">
        <f t="shared" si="13"/>
        <v>0</v>
      </c>
    </row>
    <row r="387" spans="1:11" ht="12.75">
      <c r="A387" s="28"/>
      <c r="B387" s="15"/>
      <c r="C387" s="10" t="s">
        <v>10</v>
      </c>
      <c r="D387" s="126"/>
      <c r="E387" s="126"/>
      <c r="F387" s="126"/>
      <c r="G387" s="126"/>
      <c r="H387" s="127">
        <f t="shared" si="13"/>
        <v>0.13060152255196833</v>
      </c>
      <c r="I387" s="127">
        <f t="shared" si="13"/>
        <v>0.055972081093700776</v>
      </c>
      <c r="J387" s="127">
        <f t="shared" si="13"/>
        <v>0.13060152255196833</v>
      </c>
      <c r="K387" s="128">
        <f t="shared" si="13"/>
        <v>0.13060152255196833</v>
      </c>
    </row>
    <row r="388" spans="1:11" ht="13.5" thickBot="1">
      <c r="A388" s="29" t="s">
        <v>16</v>
      </c>
      <c r="B388" s="30"/>
      <c r="C388" s="30"/>
      <c r="D388" s="31"/>
      <c r="E388" s="31"/>
      <c r="F388" s="31"/>
      <c r="G388" s="31"/>
      <c r="H388" s="31">
        <f>SUM(H380:H387)</f>
        <v>1.1567563426031495</v>
      </c>
      <c r="I388" s="31">
        <f>SUM(I380:I387)</f>
        <v>0.5410634505724403</v>
      </c>
      <c r="J388" s="31">
        <f>SUM(J380:J387)</f>
        <v>1.1567563426031495</v>
      </c>
      <c r="K388" s="42">
        <f>SUM(K380:K387)</f>
        <v>1.1567563426031495</v>
      </c>
    </row>
    <row r="389" ht="12.75">
      <c r="A389" s="5" t="s">
        <v>85</v>
      </c>
    </row>
    <row r="390" ht="13.5" thickBot="1"/>
    <row r="391" spans="1:11" ht="12.75">
      <c r="A391" s="34" t="s">
        <v>82</v>
      </c>
      <c r="B391" s="16"/>
      <c r="C391" s="16" t="s">
        <v>7</v>
      </c>
      <c r="D391" s="120" t="str">
        <f>A391&amp;" Frequency"</f>
        <v>Estimated Ultimate # Paid Frequency</v>
      </c>
      <c r="E391" s="121"/>
      <c r="F391" s="121"/>
      <c r="G391" s="121"/>
      <c r="H391" s="18" t="s">
        <v>67</v>
      </c>
      <c r="I391" s="18"/>
      <c r="J391" s="18"/>
      <c r="K391" s="19"/>
    </row>
    <row r="392" spans="1:11" ht="12.75">
      <c r="A392" s="20" t="s">
        <v>4</v>
      </c>
      <c r="B392" s="21" t="s">
        <v>6</v>
      </c>
      <c r="C392" s="21" t="s">
        <v>8</v>
      </c>
      <c r="D392" s="22" t="s">
        <v>18</v>
      </c>
      <c r="E392" s="22" t="s">
        <v>19</v>
      </c>
      <c r="F392" s="22" t="s">
        <v>7</v>
      </c>
      <c r="G392" s="22" t="s">
        <v>20</v>
      </c>
      <c r="H392" s="21" t="s">
        <v>18</v>
      </c>
      <c r="I392" s="21" t="s">
        <v>19</v>
      </c>
      <c r="J392" s="21" t="s">
        <v>7</v>
      </c>
      <c r="K392" s="23" t="s">
        <v>20</v>
      </c>
    </row>
    <row r="393" spans="1:11" ht="12.75">
      <c r="A393" s="24" t="s">
        <v>5</v>
      </c>
      <c r="B393" s="122">
        <v>100</v>
      </c>
      <c r="C393" s="7" t="s">
        <v>9</v>
      </c>
      <c r="D393" s="123">
        <f>IF(ALL!$D46=0,"",H393/ALL!$D46)</f>
      </c>
      <c r="E393" s="123">
        <f>IF(ALL!$D46=0,"",I393/ALL!$D46)</f>
      </c>
      <c r="F393" s="123">
        <f>IF(ALL!$D46=0,"",J393/ALL!$D46)</f>
      </c>
      <c r="G393" s="123">
        <f>IF(ALL!$D46=0,"",K393/ALL!$D46)</f>
      </c>
      <c r="H393" s="124">
        <f aca="true" t="shared" si="14" ref="H393:K400">H22+H107+H144+H244+H380</f>
        <v>7.130601522551968</v>
      </c>
      <c r="I393" s="124">
        <f t="shared" si="14"/>
        <v>3.0559720810937008</v>
      </c>
      <c r="J393" s="124">
        <f t="shared" si="14"/>
        <v>7.130601522551968</v>
      </c>
      <c r="K393" s="125">
        <f t="shared" si="14"/>
        <v>7.130601522551968</v>
      </c>
    </row>
    <row r="394" spans="1:11" ht="12.75">
      <c r="A394" s="26"/>
      <c r="B394" s="6"/>
      <c r="C394" s="10" t="s">
        <v>10</v>
      </c>
      <c r="D394" s="126">
        <f>IF(ALL!$D47=0,"",H394/ALL!$D47)</f>
      </c>
      <c r="E394" s="126">
        <f>IF(ALL!$D47=0,"",I394/ALL!$D47)</f>
      </c>
      <c r="F394" s="126">
        <f>IF(ALL!$D47=0,"",J394/ALL!$D47)</f>
      </c>
      <c r="G394" s="126">
        <f>IF(ALL!$D47=0,"",K394/ALL!$D47)</f>
      </c>
      <c r="H394" s="127">
        <f t="shared" si="14"/>
        <v>6.1119441621874016</v>
      </c>
      <c r="I394" s="127">
        <f t="shared" si="14"/>
        <v>3.0559720810937008</v>
      </c>
      <c r="J394" s="127">
        <f t="shared" si="14"/>
        <v>6.1119441621874016</v>
      </c>
      <c r="K394" s="128">
        <f t="shared" si="14"/>
        <v>6.1119441621874016</v>
      </c>
    </row>
    <row r="395" spans="1:11" ht="12.75">
      <c r="A395" s="26"/>
      <c r="B395" s="129">
        <v>250</v>
      </c>
      <c r="C395" s="7" t="s">
        <v>9</v>
      </c>
      <c r="D395" s="123">
        <f>IF(ALL!$D48=0,"",H395/ALL!$D48)</f>
      </c>
      <c r="E395" s="123">
        <f>IF(ALL!$D48=0,"",I395/ALL!$D48)</f>
      </c>
      <c r="F395" s="123">
        <f>IF(ALL!$D48=0,"",J395/ALL!$D48)</f>
      </c>
      <c r="G395" s="123">
        <f>IF(ALL!$D48=0,"",K395/ALL!$D48)</f>
      </c>
      <c r="H395" s="124">
        <f t="shared" si="14"/>
        <v>8.149258882916536</v>
      </c>
      <c r="I395" s="124">
        <f t="shared" si="14"/>
        <v>3.0559720810937008</v>
      </c>
      <c r="J395" s="124">
        <f t="shared" si="14"/>
        <v>8.149258882916536</v>
      </c>
      <c r="K395" s="125">
        <f t="shared" si="14"/>
        <v>8.149258882916536</v>
      </c>
    </row>
    <row r="396" spans="1:11" ht="12.75">
      <c r="A396" s="26"/>
      <c r="B396" s="6"/>
      <c r="C396" s="10" t="s">
        <v>10</v>
      </c>
      <c r="D396" s="126">
        <f>IF(ALL!$D49=0,"",H396/ALL!$D49)</f>
      </c>
      <c r="E396" s="126">
        <f>IF(ALL!$D49=0,"",I396/ALL!$D49)</f>
      </c>
      <c r="F396" s="126">
        <f>IF(ALL!$D49=0,"",J396/ALL!$D49)</f>
      </c>
      <c r="G396" s="126">
        <f>IF(ALL!$D49=0,"",K396/ALL!$D49)</f>
      </c>
      <c r="H396" s="127">
        <f t="shared" si="14"/>
        <v>13.24254568473937</v>
      </c>
      <c r="I396" s="127">
        <f t="shared" si="14"/>
        <v>7.130601522551968</v>
      </c>
      <c r="J396" s="127">
        <f t="shared" si="14"/>
        <v>13.24254568473937</v>
      </c>
      <c r="K396" s="128">
        <f t="shared" si="14"/>
        <v>13.24254568473937</v>
      </c>
    </row>
    <row r="397" spans="1:11" ht="12.75">
      <c r="A397" s="26"/>
      <c r="B397" s="129">
        <v>500</v>
      </c>
      <c r="C397" s="7" t="s">
        <v>9</v>
      </c>
      <c r="D397" s="123">
        <f>IF(ALL!$D50=0,"",H397/ALL!$D50)</f>
      </c>
      <c r="E397" s="123">
        <f>IF(ALL!$D50=0,"",I397/ALL!$D50)</f>
      </c>
      <c r="F397" s="123">
        <f>IF(ALL!$D50=0,"",J397/ALL!$D50)</f>
      </c>
      <c r="G397" s="123">
        <f>IF(ALL!$D50=0,"",K397/ALL!$D50)</f>
      </c>
      <c r="H397" s="124">
        <f t="shared" si="14"/>
        <v>3.0559720810937008</v>
      </c>
      <c r="I397" s="124">
        <f t="shared" si="14"/>
        <v>1.018657360364567</v>
      </c>
      <c r="J397" s="124">
        <f t="shared" si="14"/>
        <v>3.0559720810937008</v>
      </c>
      <c r="K397" s="125">
        <f t="shared" si="14"/>
        <v>3.0559720810937008</v>
      </c>
    </row>
    <row r="398" spans="1:11" ht="12.75">
      <c r="A398" s="26"/>
      <c r="B398" s="6"/>
      <c r="C398" s="10" t="s">
        <v>10</v>
      </c>
      <c r="D398" s="126">
        <f>IF(ALL!$D51=0,"",H398/ALL!$D51)</f>
      </c>
      <c r="E398" s="126">
        <f>IF(ALL!$D51=0,"",I398/ALL!$D51)</f>
      </c>
      <c r="F398" s="126">
        <f>IF(ALL!$D51=0,"",J398/ALL!$D51)</f>
      </c>
      <c r="G398" s="126">
        <f>IF(ALL!$D51=0,"",K398/ALL!$D51)</f>
      </c>
      <c r="H398" s="127">
        <f t="shared" si="14"/>
        <v>18.335832486562204</v>
      </c>
      <c r="I398" s="127">
        <f t="shared" si="14"/>
        <v>9.167916243281102</v>
      </c>
      <c r="J398" s="127">
        <f t="shared" si="14"/>
        <v>18.335832486562204</v>
      </c>
      <c r="K398" s="128">
        <f t="shared" si="14"/>
        <v>18.335832486562204</v>
      </c>
    </row>
    <row r="399" spans="1:11" ht="12.75">
      <c r="A399" s="26"/>
      <c r="B399" s="129">
        <v>1000</v>
      </c>
      <c r="C399" s="7" t="s">
        <v>9</v>
      </c>
      <c r="D399" s="123">
        <f>IF(ALL!$D52=0,"",H399/ALL!$D52)</f>
      </c>
      <c r="E399" s="123">
        <f>IF(ALL!$D52=0,"",I399/ALL!$D52)</f>
      </c>
      <c r="F399" s="123">
        <f>IF(ALL!$D52=0,"",J399/ALL!$D52)</f>
      </c>
      <c r="G399" s="123">
        <f>IF(ALL!$D52=0,"",K399/ALL!$D52)</f>
      </c>
      <c r="H399" s="124">
        <f t="shared" si="14"/>
        <v>0</v>
      </c>
      <c r="I399" s="124">
        <f t="shared" si="14"/>
        <v>0</v>
      </c>
      <c r="J399" s="124">
        <f t="shared" si="14"/>
        <v>0</v>
      </c>
      <c r="K399" s="125">
        <f t="shared" si="14"/>
        <v>0</v>
      </c>
    </row>
    <row r="400" spans="1:11" ht="12.75">
      <c r="A400" s="28"/>
      <c r="B400" s="15"/>
      <c r="C400" s="10" t="s">
        <v>10</v>
      </c>
      <c r="D400" s="126">
        <f>IF(ALL!$D53=0,"",H400/ALL!$D53)</f>
      </c>
      <c r="E400" s="126">
        <f>IF(ALL!$D53=0,"",I400/ALL!$D53)</f>
      </c>
      <c r="F400" s="126">
        <f>IF(ALL!$D53=0,"",J400/ALL!$D53)</f>
      </c>
      <c r="G400" s="126">
        <f>IF(ALL!$D53=0,"",K400/ALL!$D53)</f>
      </c>
      <c r="H400" s="127">
        <f t="shared" si="14"/>
        <v>7.130601522551968</v>
      </c>
      <c r="I400" s="127">
        <f t="shared" si="14"/>
        <v>3.0559720810937008</v>
      </c>
      <c r="J400" s="127">
        <f t="shared" si="14"/>
        <v>7.130601522551968</v>
      </c>
      <c r="K400" s="128">
        <f t="shared" si="14"/>
        <v>7.130601522551968</v>
      </c>
    </row>
    <row r="401" spans="1:11" ht="13.5" thickBot="1">
      <c r="A401" s="29" t="s">
        <v>16</v>
      </c>
      <c r="B401" s="30"/>
      <c r="C401" s="30"/>
      <c r="D401" s="48">
        <f>IF(ALL!$D79=0,"",H401/ALL!$D79)</f>
      </c>
      <c r="E401" s="48">
        <f>IF(ALL!$D79=0,"",I401/ALL!$D79)</f>
      </c>
      <c r="F401" s="48">
        <f>IF(ALL!$D79=0,"",J401/ALL!$D79)</f>
      </c>
      <c r="G401" s="48">
        <f>IF(ALL!$D79=0,"",K401/ALL!$D79)</f>
      </c>
      <c r="H401" s="31">
        <f>SUM(H393:H400)</f>
        <v>63.156756342603146</v>
      </c>
      <c r="I401" s="31">
        <f>SUM(I393:I400)</f>
        <v>29.541063450572437</v>
      </c>
      <c r="J401" s="31">
        <f>SUM(J393:J400)</f>
        <v>63.156756342603146</v>
      </c>
      <c r="K401" s="42">
        <f>SUM(K393:K400)</f>
        <v>63.156756342603146</v>
      </c>
    </row>
    <row r="402" ht="12.75">
      <c r="A402" s="5" t="s">
        <v>88</v>
      </c>
    </row>
    <row r="403" ht="13.5" thickBot="1"/>
    <row r="404" spans="1:11" ht="12.75">
      <c r="A404" s="34" t="s">
        <v>86</v>
      </c>
      <c r="B404" s="16"/>
      <c r="C404" s="16" t="s">
        <v>7</v>
      </c>
      <c r="D404" s="121"/>
      <c r="E404" s="121"/>
      <c r="F404" s="121"/>
      <c r="G404" s="121"/>
      <c r="H404" s="18" t="s">
        <v>130</v>
      </c>
      <c r="I404" s="18"/>
      <c r="J404" s="18"/>
      <c r="K404" s="19"/>
    </row>
    <row r="405" spans="1:11" ht="12.75">
      <c r="A405" s="20" t="s">
        <v>4</v>
      </c>
      <c r="B405" s="21" t="s">
        <v>6</v>
      </c>
      <c r="C405" s="21" t="s">
        <v>8</v>
      </c>
      <c r="D405" s="22" t="s">
        <v>18</v>
      </c>
      <c r="E405" s="22" t="s">
        <v>19</v>
      </c>
      <c r="F405" s="22" t="s">
        <v>7</v>
      </c>
      <c r="G405" s="22" t="s">
        <v>20</v>
      </c>
      <c r="H405" s="21" t="s">
        <v>18</v>
      </c>
      <c r="I405" s="21" t="s">
        <v>19</v>
      </c>
      <c r="J405" s="21" t="s">
        <v>7</v>
      </c>
      <c r="K405" s="23" t="s">
        <v>20</v>
      </c>
    </row>
    <row r="406" spans="1:11" ht="12.75">
      <c r="A406" s="24" t="s">
        <v>5</v>
      </c>
      <c r="B406" s="122">
        <v>100</v>
      </c>
      <c r="C406" s="7" t="s">
        <v>9</v>
      </c>
      <c r="D406" s="124"/>
      <c r="E406" s="124"/>
      <c r="F406" s="124"/>
      <c r="G406" s="124"/>
      <c r="H406" s="122">
        <f>ALL!F$9/ALL!$D$9</f>
        <v>80000</v>
      </c>
      <c r="I406" s="122">
        <f>ALL!G$9/ALL!$D$9</f>
        <v>8000</v>
      </c>
      <c r="J406" s="122">
        <f>ALL!H$9/ALL!$D$9</f>
        <v>48000</v>
      </c>
      <c r="K406" s="130">
        <f>ALL!I$9/ALL!$D$9</f>
        <v>16000</v>
      </c>
    </row>
    <row r="407" spans="1:11" ht="12.75">
      <c r="A407" s="26"/>
      <c r="B407" s="6"/>
      <c r="C407" s="10" t="s">
        <v>10</v>
      </c>
      <c r="D407" s="127"/>
      <c r="E407" s="127"/>
      <c r="F407" s="127"/>
      <c r="G407" s="127"/>
      <c r="H407" s="131">
        <f>ALL!F$10/ALL!$D$10</f>
        <v>90000</v>
      </c>
      <c r="I407" s="131">
        <f>ALL!G$10/ALL!$D$10</f>
        <v>9000</v>
      </c>
      <c r="J407" s="131">
        <f>ALL!H$10/ALL!$D$10</f>
        <v>67500</v>
      </c>
      <c r="K407" s="132">
        <f>ALL!I$10/ALL!$D$10</f>
        <v>18000</v>
      </c>
    </row>
    <row r="408" spans="1:11" ht="12.75">
      <c r="A408" s="26"/>
      <c r="B408" s="129">
        <v>250</v>
      </c>
      <c r="C408" s="7" t="s">
        <v>9</v>
      </c>
      <c r="D408" s="124"/>
      <c r="E408" s="124"/>
      <c r="F408" s="124"/>
      <c r="G408" s="124"/>
      <c r="H408" s="122">
        <f>ALL!F$11/ALL!$D$11</f>
        <v>85000</v>
      </c>
      <c r="I408" s="122">
        <f>ALL!G$11/ALL!$D$11</f>
        <v>8500</v>
      </c>
      <c r="J408" s="122">
        <f>ALL!H$11/ALL!$D$11</f>
        <v>51000</v>
      </c>
      <c r="K408" s="130">
        <f>ALL!I$11/ALL!$D$11</f>
        <v>17000</v>
      </c>
    </row>
    <row r="409" spans="1:11" ht="12.75">
      <c r="A409" s="26"/>
      <c r="B409" s="6"/>
      <c r="C409" s="10" t="s">
        <v>10</v>
      </c>
      <c r="D409" s="127"/>
      <c r="E409" s="127"/>
      <c r="F409" s="127"/>
      <c r="G409" s="127"/>
      <c r="H409" s="131">
        <f>ALL!F$12/ALL!$D$12</f>
        <v>95000</v>
      </c>
      <c r="I409" s="131">
        <f>ALL!G$12/ALL!$D$12</f>
        <v>9500</v>
      </c>
      <c r="J409" s="131">
        <f>ALL!H$12/ALL!$D$12</f>
        <v>71250</v>
      </c>
      <c r="K409" s="132">
        <f>ALL!I$12/ALL!$D$12</f>
        <v>19000</v>
      </c>
    </row>
    <row r="410" spans="1:11" ht="12.75">
      <c r="A410" s="26"/>
      <c r="B410" s="129">
        <v>500</v>
      </c>
      <c r="C410" s="7" t="s">
        <v>9</v>
      </c>
      <c r="D410" s="124"/>
      <c r="E410" s="124"/>
      <c r="F410" s="124"/>
      <c r="G410" s="124"/>
      <c r="H410" s="122">
        <f>ALL!F$13/ALL!$D$13</f>
        <v>100000</v>
      </c>
      <c r="I410" s="122">
        <f>ALL!G$13/ALL!$D$13</f>
        <v>10000</v>
      </c>
      <c r="J410" s="122">
        <f>ALL!H$13/ALL!$D$13</f>
        <v>60000</v>
      </c>
      <c r="K410" s="130">
        <f>ALL!I$13/ALL!$D$13</f>
        <v>20000</v>
      </c>
    </row>
    <row r="411" spans="1:11" ht="12.75">
      <c r="A411" s="26"/>
      <c r="B411" s="6"/>
      <c r="C411" s="10" t="s">
        <v>10</v>
      </c>
      <c r="D411" s="127"/>
      <c r="E411" s="127"/>
      <c r="F411" s="127"/>
      <c r="G411" s="127"/>
      <c r="H411" s="131">
        <f>ALL!F$14/ALL!$D$14</f>
        <v>125000</v>
      </c>
      <c r="I411" s="131">
        <f>ALL!G$14/ALL!$D$14</f>
        <v>12500</v>
      </c>
      <c r="J411" s="131">
        <f>ALL!H$14/ALL!$D$14</f>
        <v>93750</v>
      </c>
      <c r="K411" s="132">
        <f>ALL!I$14/ALL!$D$14</f>
        <v>25000</v>
      </c>
    </row>
    <row r="412" spans="1:11" ht="12.75">
      <c r="A412" s="26"/>
      <c r="B412" s="129">
        <v>1000</v>
      </c>
      <c r="C412" s="7" t="s">
        <v>9</v>
      </c>
      <c r="D412" s="124"/>
      <c r="E412" s="124"/>
      <c r="F412" s="124"/>
      <c r="G412" s="124"/>
      <c r="H412" s="122">
        <f>ALL!F$15/ALL!$D$15</f>
        <v>125000</v>
      </c>
      <c r="I412" s="122">
        <f>ALL!G$15/ALL!$D$15</f>
        <v>12500</v>
      </c>
      <c r="J412" s="122">
        <f>ALL!H$15/ALL!$D$15</f>
        <v>75000</v>
      </c>
      <c r="K412" s="130">
        <f>ALL!I$15/ALL!$D$15</f>
        <v>25000</v>
      </c>
    </row>
    <row r="413" spans="1:11" ht="12.75">
      <c r="A413" s="28"/>
      <c r="B413" s="15"/>
      <c r="C413" s="10" t="s">
        <v>10</v>
      </c>
      <c r="D413" s="127"/>
      <c r="E413" s="127"/>
      <c r="F413" s="127"/>
      <c r="G413" s="127"/>
      <c r="H413" s="131">
        <f>ALL!F$16/ALL!$D$16</f>
        <v>150000</v>
      </c>
      <c r="I413" s="131">
        <f>ALL!G$16/ALL!$D$16</f>
        <v>15000</v>
      </c>
      <c r="J413" s="131">
        <f>ALL!H$16/ALL!$D$16</f>
        <v>112500</v>
      </c>
      <c r="K413" s="132">
        <f>ALL!I$16/ALL!$D$16</f>
        <v>30000</v>
      </c>
    </row>
    <row r="414" spans="1:11" ht="13.5" thickBot="1">
      <c r="A414" s="29" t="s">
        <v>16</v>
      </c>
      <c r="B414" s="30"/>
      <c r="C414" s="30"/>
      <c r="D414" s="31">
        <f>SUM(D406:D413)</f>
        <v>0</v>
      </c>
      <c r="E414" s="31"/>
      <c r="F414" s="31"/>
      <c r="G414" s="31"/>
      <c r="H414" s="56">
        <f>ALL!F$17/ALL!$D$17</f>
        <v>107142.85714285714</v>
      </c>
      <c r="I414" s="56">
        <f>ALL!G$17/ALL!$D$17</f>
        <v>10714.285714285714</v>
      </c>
      <c r="J414" s="56">
        <f>ALL!H$17/ALL!$D$17</f>
        <v>76581.32530120482</v>
      </c>
      <c r="K414" s="57">
        <f>ALL!I$17/ALL!$D$17</f>
        <v>21428.571428571428</v>
      </c>
    </row>
    <row r="415" ht="13.5" thickBot="1"/>
    <row r="416" spans="1:11" ht="12.75">
      <c r="A416" s="34" t="s">
        <v>100</v>
      </c>
      <c r="B416" s="16"/>
      <c r="C416" s="16" t="s">
        <v>7</v>
      </c>
      <c r="D416" s="135"/>
      <c r="E416" s="121"/>
      <c r="F416" s="121"/>
      <c r="G416" s="121"/>
      <c r="H416" s="18" t="s">
        <v>100</v>
      </c>
      <c r="I416" s="18"/>
      <c r="J416" s="18"/>
      <c r="K416" s="19"/>
    </row>
    <row r="417" spans="1:11" ht="12.75">
      <c r="A417" s="20" t="s">
        <v>4</v>
      </c>
      <c r="B417" s="21" t="s">
        <v>6</v>
      </c>
      <c r="C417" s="21" t="s">
        <v>8</v>
      </c>
      <c r="D417" s="22" t="s">
        <v>18</v>
      </c>
      <c r="E417" s="22" t="s">
        <v>19</v>
      </c>
      <c r="F417" s="22" t="s">
        <v>7</v>
      </c>
      <c r="G417" s="22" t="s">
        <v>20</v>
      </c>
      <c r="H417" s="21" t="s">
        <v>18</v>
      </c>
      <c r="I417" s="21" t="s">
        <v>19</v>
      </c>
      <c r="J417" s="21" t="s">
        <v>7</v>
      </c>
      <c r="K417" s="23" t="s">
        <v>20</v>
      </c>
    </row>
    <row r="418" spans="1:11" ht="12.75">
      <c r="A418" s="24" t="s">
        <v>5</v>
      </c>
      <c r="B418" s="122">
        <v>100</v>
      </c>
      <c r="C418" s="7" t="s">
        <v>9</v>
      </c>
      <c r="D418" s="124"/>
      <c r="E418" s="124"/>
      <c r="F418" s="124"/>
      <c r="G418" s="124"/>
      <c r="H418" s="122">
        <f aca="true" t="shared" si="15" ref="H418:K425">H218*H406*H380</f>
        <v>10336.23983317128</v>
      </c>
      <c r="I418" s="122">
        <f t="shared" si="15"/>
        <v>325.1977911544015</v>
      </c>
      <c r="J418" s="122">
        <f t="shared" si="15"/>
        <v>3900.1968018102816</v>
      </c>
      <c r="K418" s="130">
        <f t="shared" si="15"/>
        <v>1946.398024432835</v>
      </c>
    </row>
    <row r="419" spans="1:11" ht="12.75">
      <c r="A419" s="26"/>
      <c r="B419" s="6"/>
      <c r="C419" s="10" t="s">
        <v>10</v>
      </c>
      <c r="D419" s="127"/>
      <c r="E419" s="127"/>
      <c r="F419" s="127"/>
      <c r="G419" s="127"/>
      <c r="H419" s="131">
        <f t="shared" si="15"/>
        <v>9863.400130331951</v>
      </c>
      <c r="I419" s="131">
        <f t="shared" si="15"/>
        <v>369.4157352184251</v>
      </c>
      <c r="J419" s="131">
        <f t="shared" si="15"/>
        <v>6857.279584992018</v>
      </c>
      <c r="K419" s="132">
        <f t="shared" si="15"/>
        <v>1861.8553055008626</v>
      </c>
    </row>
    <row r="420" spans="1:11" ht="12.75">
      <c r="A420" s="26"/>
      <c r="B420" s="129">
        <v>250</v>
      </c>
      <c r="C420" s="7" t="s">
        <v>9</v>
      </c>
      <c r="D420" s="124"/>
      <c r="E420" s="124"/>
      <c r="F420" s="124"/>
      <c r="G420" s="124"/>
      <c r="H420" s="122">
        <f t="shared" si="15"/>
        <v>12636.896708640721</v>
      </c>
      <c r="I420" s="122">
        <f t="shared" si="15"/>
        <v>340.9632606624606</v>
      </c>
      <c r="J420" s="122">
        <f t="shared" si="15"/>
        <v>4821.701599130898</v>
      </c>
      <c r="K420" s="130">
        <f t="shared" si="15"/>
        <v>2369.484766300009</v>
      </c>
    </row>
    <row r="421" spans="1:11" ht="12.75">
      <c r="A421" s="26"/>
      <c r="B421" s="6"/>
      <c r="C421" s="10" t="s">
        <v>10</v>
      </c>
      <c r="D421" s="127"/>
      <c r="E421" s="127"/>
      <c r="F421" s="127"/>
      <c r="G421" s="127"/>
      <c r="H421" s="131">
        <f t="shared" si="15"/>
        <v>22811.421649737822</v>
      </c>
      <c r="I421" s="131">
        <f t="shared" si="15"/>
        <v>909.8572737787126</v>
      </c>
      <c r="J421" s="131">
        <f t="shared" si="15"/>
        <v>16158.09033523096</v>
      </c>
      <c r="K421" s="132">
        <f t="shared" si="15"/>
        <v>4308.824089394921</v>
      </c>
    </row>
    <row r="422" spans="1:11" ht="12.75">
      <c r="A422" s="26"/>
      <c r="B422" s="129">
        <v>500</v>
      </c>
      <c r="C422" s="7" t="s">
        <v>9</v>
      </c>
      <c r="D422" s="124"/>
      <c r="E422" s="124"/>
      <c r="F422" s="124"/>
      <c r="G422" s="124"/>
      <c r="H422" s="122">
        <f t="shared" si="15"/>
        <v>5525.377271966495</v>
      </c>
      <c r="I422" s="122">
        <f t="shared" si="15"/>
        <v>145.52741084362262</v>
      </c>
      <c r="J422" s="122">
        <f t="shared" si="15"/>
        <v>2077.497076594527</v>
      </c>
      <c r="K422" s="130">
        <f t="shared" si="15"/>
        <v>1030.8191601423225</v>
      </c>
    </row>
    <row r="423" spans="1:11" ht="12.75">
      <c r="A423" s="26"/>
      <c r="B423" s="6"/>
      <c r="C423" s="10" t="s">
        <v>10</v>
      </c>
      <c r="D423" s="127"/>
      <c r="E423" s="127"/>
      <c r="F423" s="127"/>
      <c r="G423" s="127"/>
      <c r="H423" s="131">
        <f t="shared" si="15"/>
        <v>41703.57323364241</v>
      </c>
      <c r="I423" s="131">
        <f t="shared" si="15"/>
        <v>1515.1817264818178</v>
      </c>
      <c r="J423" s="131">
        <f t="shared" si="15"/>
        <v>29708.384565661367</v>
      </c>
      <c r="K423" s="132">
        <f t="shared" si="15"/>
        <v>7878.944977705452</v>
      </c>
    </row>
    <row r="424" spans="1:11" ht="12.75">
      <c r="A424" s="26"/>
      <c r="B424" s="129">
        <v>1000</v>
      </c>
      <c r="C424" s="7" t="s">
        <v>9</v>
      </c>
      <c r="D424" s="124"/>
      <c r="E424" s="124"/>
      <c r="F424" s="124"/>
      <c r="G424" s="124"/>
      <c r="H424" s="122">
        <f t="shared" si="15"/>
        <v>0</v>
      </c>
      <c r="I424" s="122">
        <f t="shared" si="15"/>
        <v>0</v>
      </c>
      <c r="J424" s="122">
        <f t="shared" si="15"/>
        <v>0</v>
      </c>
      <c r="K424" s="130">
        <f t="shared" si="15"/>
        <v>0</v>
      </c>
    </row>
    <row r="425" spans="1:11" ht="12.75">
      <c r="A425" s="28"/>
      <c r="B425" s="15"/>
      <c r="C425" s="10" t="s">
        <v>10</v>
      </c>
      <c r="D425" s="127"/>
      <c r="E425" s="127"/>
      <c r="F425" s="127"/>
      <c r="G425" s="127"/>
      <c r="H425" s="131">
        <f t="shared" si="15"/>
        <v>19394.326098967296</v>
      </c>
      <c r="I425" s="131">
        <f t="shared" si="15"/>
        <v>615.6928920307085</v>
      </c>
      <c r="J425" s="131">
        <f t="shared" si="15"/>
        <v>13737.647653435175</v>
      </c>
      <c r="K425" s="132">
        <f t="shared" si="15"/>
        <v>3663.3727075827114</v>
      </c>
    </row>
    <row r="426" spans="1:11" ht="13.5" thickBot="1">
      <c r="A426" s="29" t="s">
        <v>16</v>
      </c>
      <c r="B426" s="30"/>
      <c r="C426" s="30"/>
      <c r="D426" s="31">
        <f>SUM(D418:D425)</f>
        <v>0</v>
      </c>
      <c r="E426" s="31"/>
      <c r="F426" s="31"/>
      <c r="G426" s="31"/>
      <c r="H426" s="56">
        <f>SUM(H418:H425)</f>
        <v>122271.23492645797</v>
      </c>
      <c r="I426" s="56">
        <f>SUM(I418:I425)</f>
        <v>4221.836090170148</v>
      </c>
      <c r="J426" s="56">
        <f>SUM(J418:J425)</f>
        <v>77260.79761685521</v>
      </c>
      <c r="K426" s="57">
        <f>SUM(K418:K425)</f>
        <v>23059.699031059114</v>
      </c>
    </row>
    <row r="427" ht="12.75">
      <c r="A427" s="5" t="s">
        <v>120</v>
      </c>
    </row>
  </sheetData>
  <printOptions/>
  <pageMargins left="0.75" right="0.75" top="1" bottom="1" header="0.5" footer="0.5"/>
  <pageSetup horizontalDpi="300" verticalDpi="300" orientation="landscape" scale="78" r:id="rId1"/>
  <headerFooter alignWithMargins="0">
    <oddFooter>&amp;L&amp;"Times New Roman,Bold"&amp;18September, 2000&amp;C&amp;"Times New Roman,Bold"&amp;18Casualty Loss Reserve Seminar&amp;R&amp;"Times New Roman,Bold"&amp;18Appendix B, Page &amp;P</oddFooter>
  </headerFooter>
  <rowBreaks count="12" manualBreakCount="12">
    <brk id="43" max="255" man="1"/>
    <brk id="79" max="255" man="1"/>
    <brk id="116" max="255" man="1"/>
    <brk id="154" max="255" man="1"/>
    <brk id="190" max="255" man="1"/>
    <brk id="228" max="255" man="1"/>
    <brk id="241" max="255" man="1"/>
    <brk id="278" max="255" man="1"/>
    <brk id="290" max="255" man="1"/>
    <brk id="328" max="255" man="1"/>
    <brk id="365" max="255" man="1"/>
    <brk id="4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734"/>
  <sheetViews>
    <sheetView workbookViewId="0" topLeftCell="A1">
      <pane ySplit="4" topLeftCell="BM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9.140625" style="85" customWidth="1"/>
    <col min="2" max="2" width="10.7109375" style="87" customWidth="1"/>
    <col min="3" max="3" width="10.7109375" style="0" customWidth="1"/>
  </cols>
  <sheetData>
    <row r="1" ht="12.75">
      <c r="A1" s="35" t="s">
        <v>74</v>
      </c>
    </row>
    <row r="2" spans="1:4" ht="12.75">
      <c r="A2" s="90"/>
      <c r="B2" s="92">
        <v>1.5</v>
      </c>
      <c r="C2" s="92">
        <v>1</v>
      </c>
      <c r="D2" t="s">
        <v>77</v>
      </c>
    </row>
    <row r="3" spans="1:4" s="64" customFormat="1" ht="12.75">
      <c r="A3" s="88"/>
      <c r="B3" s="92">
        <v>10</v>
      </c>
      <c r="C3" s="92">
        <v>4</v>
      </c>
      <c r="D3" t="s">
        <v>78</v>
      </c>
    </row>
    <row r="4" spans="1:3" s="4" customFormat="1" ht="12.75">
      <c r="A4" s="86" t="s">
        <v>73</v>
      </c>
      <c r="B4" s="91" t="s">
        <v>75</v>
      </c>
      <c r="C4" s="63" t="s">
        <v>76</v>
      </c>
    </row>
    <row r="5" spans="1:3" ht="12.75">
      <c r="A5" s="85">
        <v>1</v>
      </c>
      <c r="B5" s="89">
        <f aca="true" t="shared" si="0" ref="B5:B11">GAMMADIST($A5,Alpha1,Beta1,TRUE)</f>
        <v>0.02241070223774148</v>
      </c>
      <c r="C5" s="89">
        <f>GAMMADIST($A5,Alpha2,Beta2,TRUE)</f>
        <v>0.22119921663469522</v>
      </c>
    </row>
    <row r="6" spans="1:3" ht="12.75">
      <c r="A6" s="85">
        <v>2</v>
      </c>
      <c r="B6" s="89">
        <f t="shared" si="0"/>
        <v>0.059757504822547304</v>
      </c>
      <c r="C6" s="89">
        <f aca="true" t="shared" si="1" ref="C6:C69">GAMMADIST($A6,Alpha2,Beta2,TRUE)</f>
        <v>0.3934693368682903</v>
      </c>
    </row>
    <row r="7" spans="1:3" ht="12.75">
      <c r="A7" s="85">
        <v>3</v>
      </c>
      <c r="B7" s="89">
        <f t="shared" si="0"/>
        <v>0.10356762643438694</v>
      </c>
      <c r="C7" s="89">
        <f t="shared" si="1"/>
        <v>0.5276334394176355</v>
      </c>
    </row>
    <row r="8" spans="1:3" ht="12.75">
      <c r="A8" s="85">
        <v>4</v>
      </c>
      <c r="B8" s="89">
        <f t="shared" si="0"/>
        <v>0.1505329665160052</v>
      </c>
      <c r="C8" s="89">
        <f t="shared" si="1"/>
        <v>0.6321205588132113</v>
      </c>
    </row>
    <row r="9" spans="1:3" ht="12.75">
      <c r="A9" s="85">
        <v>5</v>
      </c>
      <c r="B9" s="89">
        <f t="shared" si="0"/>
        <v>0.1987480423357543</v>
      </c>
      <c r="C9" s="89">
        <f t="shared" si="1"/>
        <v>0.7134952031278581</v>
      </c>
    </row>
    <row r="10" spans="1:3" ht="12.75">
      <c r="A10" s="85">
        <v>6</v>
      </c>
      <c r="B10" s="89">
        <f t="shared" si="0"/>
        <v>0.2469956843514374</v>
      </c>
      <c r="C10" s="89">
        <f t="shared" si="1"/>
        <v>0.776869839842262</v>
      </c>
    </row>
    <row r="11" spans="1:3" ht="12.75">
      <c r="A11" s="85">
        <v>7</v>
      </c>
      <c r="B11" s="89">
        <f t="shared" si="0"/>
        <v>0.29446526776516013</v>
      </c>
      <c r="C11" s="89">
        <f t="shared" si="1"/>
        <v>0.8262260565423057</v>
      </c>
    </row>
    <row r="12" spans="1:3" ht="12.75">
      <c r="A12" s="85">
        <v>8</v>
      </c>
      <c r="B12" s="89">
        <f>GAMMADIST($A11,Alpha1,Beta1,TRUE)</f>
        <v>0.29446526776516013</v>
      </c>
      <c r="C12" s="89">
        <f t="shared" si="1"/>
        <v>0.8646647167577417</v>
      </c>
    </row>
    <row r="13" spans="1:3" ht="12.75">
      <c r="A13" s="85">
        <v>9</v>
      </c>
      <c r="B13" s="89">
        <f aca="true" t="shared" si="2" ref="B13:B21">GAMMADIST($A13,Alpha1,Beta1,TRUE)</f>
        <v>0.3850650632897301</v>
      </c>
      <c r="C13" s="89">
        <f t="shared" si="1"/>
        <v>0.8946007754337388</v>
      </c>
    </row>
    <row r="14" spans="1:3" ht="12.75">
      <c r="A14" s="85">
        <v>10</v>
      </c>
      <c r="B14" s="89">
        <f t="shared" si="2"/>
        <v>0.4275932926363651</v>
      </c>
      <c r="C14" s="89">
        <f t="shared" si="1"/>
        <v>0.9179150013726769</v>
      </c>
    </row>
    <row r="15" spans="1:3" ht="12.75">
      <c r="A15" s="85">
        <v>11</v>
      </c>
      <c r="B15" s="89">
        <f t="shared" si="2"/>
        <v>0.4680516208439363</v>
      </c>
      <c r="C15" s="89">
        <f t="shared" si="1"/>
        <v>0.9360721387906257</v>
      </c>
    </row>
    <row r="16" spans="1:3" ht="12.75">
      <c r="A16" s="85">
        <v>12</v>
      </c>
      <c r="B16" s="89">
        <f t="shared" si="2"/>
        <v>0.5063653754347426</v>
      </c>
      <c r="C16" s="89">
        <f t="shared" si="1"/>
        <v>0.9502129316300592</v>
      </c>
    </row>
    <row r="17" spans="1:3" ht="12.75">
      <c r="A17" s="85">
        <v>13</v>
      </c>
      <c r="B17" s="89">
        <f t="shared" si="2"/>
        <v>0.5425104484773052</v>
      </c>
      <c r="C17" s="89">
        <f t="shared" si="1"/>
        <v>0.9612257921666605</v>
      </c>
    </row>
    <row r="18" spans="1:3" ht="12.75">
      <c r="A18" s="85">
        <v>14</v>
      </c>
      <c r="B18" s="89">
        <f t="shared" si="2"/>
        <v>0.5765000722020587</v>
      </c>
      <c r="C18" s="89">
        <f t="shared" si="1"/>
        <v>0.9698026165764217</v>
      </c>
    </row>
    <row r="19" spans="1:3" ht="12.75">
      <c r="A19" s="85">
        <v>15</v>
      </c>
      <c r="B19" s="89">
        <f t="shared" si="2"/>
        <v>0.6083748891469791</v>
      </c>
      <c r="C19" s="89">
        <f t="shared" si="1"/>
        <v>0.9764822541430098</v>
      </c>
    </row>
    <row r="20" spans="1:3" ht="12.75">
      <c r="A20" s="85">
        <v>16</v>
      </c>
      <c r="B20" s="89">
        <f t="shared" si="2"/>
        <v>0.6381950494797869</v>
      </c>
      <c r="C20" s="89">
        <f t="shared" si="1"/>
        <v>0.9816843611105017</v>
      </c>
    </row>
    <row r="21" spans="1:3" ht="12.75">
      <c r="A21" s="85">
        <v>17</v>
      </c>
      <c r="B21" s="89">
        <f t="shared" si="2"/>
        <v>0.6660347961280724</v>
      </c>
      <c r="C21" s="89">
        <f t="shared" si="1"/>
        <v>0.9857357660904057</v>
      </c>
    </row>
    <row r="22" spans="1:3" ht="12.75">
      <c r="A22" s="85">
        <v>18</v>
      </c>
      <c r="B22" s="89">
        <f>GAMMADIST($A21,Alpha1,Beta1,TRUE)</f>
        <v>0.6660347961280724</v>
      </c>
      <c r="C22" s="89">
        <f t="shared" si="1"/>
        <v>0.9888910034612942</v>
      </c>
    </row>
    <row r="23" spans="1:3" ht="12.75">
      <c r="A23" s="85">
        <v>19</v>
      </c>
      <c r="B23" s="89">
        <f aca="true" t="shared" si="3" ref="B23:B31">GAMMADIST($A23,Alpha1,Beta1,TRUE)</f>
        <v>0.7161139067969136</v>
      </c>
      <c r="C23" s="89">
        <f t="shared" si="1"/>
        <v>0.9913483047965185</v>
      </c>
    </row>
    <row r="24" spans="1:3" ht="12.75">
      <c r="A24" s="85">
        <v>20</v>
      </c>
      <c r="B24" s="89">
        <f t="shared" si="3"/>
        <v>0.7385358935323795</v>
      </c>
      <c r="C24" s="89">
        <f t="shared" si="1"/>
        <v>0.9932620530006334</v>
      </c>
    </row>
    <row r="25" spans="1:3" ht="12.75">
      <c r="A25" s="85">
        <v>21</v>
      </c>
      <c r="B25" s="89">
        <f t="shared" si="3"/>
        <v>0.7593381520575276</v>
      </c>
      <c r="C25" s="89">
        <f t="shared" si="1"/>
        <v>0.9947524816005997</v>
      </c>
    </row>
    <row r="26" spans="1:3" ht="12.75">
      <c r="A26" s="85">
        <v>22</v>
      </c>
      <c r="B26" s="89">
        <f t="shared" si="3"/>
        <v>0.7786146371263778</v>
      </c>
      <c r="C26" s="89">
        <f t="shared" si="1"/>
        <v>0.9959132285613654</v>
      </c>
    </row>
    <row r="27" spans="1:3" ht="12.75">
      <c r="A27" s="85">
        <v>23</v>
      </c>
      <c r="B27" s="89">
        <f t="shared" si="3"/>
        <v>0.796457934329566</v>
      </c>
      <c r="C27" s="89">
        <f t="shared" si="1"/>
        <v>0.9968172192033575</v>
      </c>
    </row>
    <row r="28" spans="1:3" ht="12.75">
      <c r="A28" s="85">
        <v>24</v>
      </c>
      <c r="B28" s="89">
        <f t="shared" si="3"/>
        <v>0.8129582617237002</v>
      </c>
      <c r="C28" s="89">
        <f t="shared" si="1"/>
        <v>0.9975212478232303</v>
      </c>
    </row>
    <row r="29" spans="1:3" ht="12.75">
      <c r="A29" s="85">
        <v>25</v>
      </c>
      <c r="B29" s="89">
        <f t="shared" si="3"/>
        <v>0.8282028761814308</v>
      </c>
      <c r="C29" s="89">
        <f t="shared" si="1"/>
        <v>0.9980695458636918</v>
      </c>
    </row>
    <row r="30" spans="1:3" ht="12.75">
      <c r="A30" s="85">
        <v>26</v>
      </c>
      <c r="B30" s="89">
        <f t="shared" si="3"/>
        <v>0.8422755636969399</v>
      </c>
      <c r="C30" s="89">
        <f t="shared" si="1"/>
        <v>0.9984965608069597</v>
      </c>
    </row>
    <row r="31" spans="1:3" ht="12.75">
      <c r="A31" s="85">
        <v>27</v>
      </c>
      <c r="B31" s="89">
        <f t="shared" si="3"/>
        <v>0.8552564303484419</v>
      </c>
      <c r="C31" s="89">
        <f t="shared" si="1"/>
        <v>0.9988291203791599</v>
      </c>
    </row>
    <row r="32" spans="1:3" ht="12.75">
      <c r="A32" s="85">
        <v>28</v>
      </c>
      <c r="B32" s="89">
        <f>GAMMADIST($A31,Alpha1,Beta1,TRUE)</f>
        <v>0.8552564303484419</v>
      </c>
      <c r="C32" s="89">
        <f t="shared" si="1"/>
        <v>0.9990881180344074</v>
      </c>
    </row>
    <row r="33" spans="1:3" ht="12.75">
      <c r="A33" s="85">
        <v>29</v>
      </c>
      <c r="B33" s="89">
        <f aca="true" t="shared" si="4" ref="B33:B41">GAMMADIST($A33,Alpha1,Beta1,TRUE)</f>
        <v>0.8782433850598367</v>
      </c>
      <c r="C33" s="89">
        <f t="shared" si="1"/>
        <v>0.9992898256111278</v>
      </c>
    </row>
    <row r="34" spans="1:3" ht="12.75">
      <c r="A34" s="85">
        <v>30</v>
      </c>
      <c r="B34" s="89">
        <f t="shared" si="4"/>
        <v>0.8883897863708485</v>
      </c>
      <c r="C34" s="89">
        <f t="shared" si="1"/>
        <v>0.9994469156298291</v>
      </c>
    </row>
    <row r="35" spans="1:3" ht="12.75">
      <c r="A35" s="85">
        <v>31</v>
      </c>
      <c r="B35" s="89">
        <f t="shared" si="4"/>
        <v>0.8977249817421944</v>
      </c>
      <c r="C35" s="89">
        <f t="shared" si="1"/>
        <v>0.9995692574594064</v>
      </c>
    </row>
    <row r="36" spans="1:3" ht="12.75">
      <c r="A36" s="85">
        <v>32</v>
      </c>
      <c r="B36" s="89">
        <f t="shared" si="4"/>
        <v>0.9063092156130178</v>
      </c>
      <c r="C36" s="89">
        <f t="shared" si="1"/>
        <v>0.9996645373720835</v>
      </c>
    </row>
    <row r="37" spans="1:3" ht="12.75">
      <c r="A37" s="85">
        <v>33</v>
      </c>
      <c r="B37" s="89">
        <f t="shared" si="4"/>
        <v>0.9141989169922207</v>
      </c>
      <c r="C37" s="89">
        <f t="shared" si="1"/>
        <v>0.9997387414426875</v>
      </c>
    </row>
    <row r="38" spans="1:3" ht="12.75">
      <c r="A38" s="85">
        <v>34</v>
      </c>
      <c r="B38" s="89">
        <f t="shared" si="4"/>
        <v>0.9214468433811096</v>
      </c>
      <c r="C38" s="89">
        <f t="shared" si="1"/>
        <v>0.9997965316309809</v>
      </c>
    </row>
    <row r="39" spans="1:3" ht="12.75">
      <c r="A39" s="85">
        <v>35</v>
      </c>
      <c r="B39" s="89">
        <f t="shared" si="4"/>
        <v>0.9281022298704689</v>
      </c>
      <c r="C39" s="89">
        <f t="shared" si="1"/>
        <v>0.9998415386748777</v>
      </c>
    </row>
    <row r="40" spans="1:3" ht="12.75">
      <c r="A40" s="85">
        <v>36</v>
      </c>
      <c r="B40" s="89">
        <f t="shared" si="4"/>
        <v>0.9342109490625619</v>
      </c>
      <c r="C40" s="89">
        <f t="shared" si="1"/>
        <v>0.9998765901959081</v>
      </c>
    </row>
    <row r="41" spans="1:3" ht="12.75">
      <c r="A41" s="85">
        <v>37</v>
      </c>
      <c r="B41" s="89">
        <f t="shared" si="4"/>
        <v>0.9398156774233144</v>
      </c>
      <c r="C41" s="89">
        <f t="shared" si="1"/>
        <v>0.9999038883479346</v>
      </c>
    </row>
    <row r="42" spans="1:3" ht="12.75">
      <c r="A42" s="85">
        <v>38</v>
      </c>
      <c r="B42" s="89">
        <f>GAMMADIST($A41,Alpha1,Beta1,TRUE)</f>
        <v>0.9398156774233144</v>
      </c>
      <c r="C42" s="89">
        <f t="shared" si="1"/>
        <v>0.9999251481701091</v>
      </c>
    </row>
    <row r="43" spans="1:3" ht="12.75">
      <c r="A43" s="85">
        <v>39</v>
      </c>
      <c r="B43" s="89">
        <f aca="true" t="shared" si="5" ref="B43:B51">GAMMADIST($A43,Alpha1,Beta1,TRUE)</f>
        <v>0.9496689053249717</v>
      </c>
      <c r="C43" s="89">
        <f t="shared" si="1"/>
        <v>0.9999417053362667</v>
      </c>
    </row>
    <row r="44" spans="1:3" ht="12.75">
      <c r="A44" s="85">
        <v>40</v>
      </c>
      <c r="B44" s="89">
        <f t="shared" si="5"/>
        <v>0.9539882967396051</v>
      </c>
      <c r="C44" s="89">
        <f t="shared" si="1"/>
        <v>0.9999546000702356</v>
      </c>
    </row>
    <row r="45" spans="1:3" ht="12.75">
      <c r="A45" s="85">
        <v>41</v>
      </c>
      <c r="B45" s="89">
        <f t="shared" si="5"/>
        <v>0.9579458189626517</v>
      </c>
      <c r="C45" s="89">
        <f t="shared" si="1"/>
        <v>0.9999646424991481</v>
      </c>
    </row>
    <row r="46" spans="1:3" ht="12.75">
      <c r="A46" s="85">
        <v>42</v>
      </c>
      <c r="B46" s="89">
        <f t="shared" si="5"/>
        <v>0.9615706825667661</v>
      </c>
      <c r="C46" s="89">
        <f t="shared" si="1"/>
        <v>0.9999724635506491</v>
      </c>
    </row>
    <row r="47" spans="1:3" ht="12.75">
      <c r="A47" s="85">
        <v>43</v>
      </c>
      <c r="B47" s="89">
        <f t="shared" si="5"/>
        <v>0.9648898854195131</v>
      </c>
      <c r="C47" s="89">
        <f t="shared" si="1"/>
        <v>0.9999785545916825</v>
      </c>
    </row>
    <row r="48" spans="1:3" ht="12.75">
      <c r="A48" s="85">
        <v>44</v>
      </c>
      <c r="B48" s="89">
        <f t="shared" si="5"/>
        <v>0.9679283600192589</v>
      </c>
      <c r="C48" s="89">
        <f t="shared" si="1"/>
        <v>0.9999832982992091</v>
      </c>
    </row>
    <row r="49" spans="1:3" ht="12.75">
      <c r="A49" s="85">
        <v>45</v>
      </c>
      <c r="B49" s="89">
        <f t="shared" si="5"/>
        <v>0.9707091141177497</v>
      </c>
      <c r="C49" s="89">
        <f t="shared" si="1"/>
        <v>0.9999869927023454</v>
      </c>
    </row>
    <row r="50" spans="1:3" ht="12.75">
      <c r="A50" s="85">
        <v>46</v>
      </c>
      <c r="B50" s="89">
        <f t="shared" si="5"/>
        <v>0.9732533643834437</v>
      </c>
      <c r="C50" s="89">
        <f t="shared" si="1"/>
        <v>0.9999898699064009</v>
      </c>
    </row>
    <row r="51" spans="1:3" ht="12.75">
      <c r="A51" s="85">
        <v>47</v>
      </c>
      <c r="B51" s="89">
        <f t="shared" si="5"/>
        <v>0.9755806629967483</v>
      </c>
      <c r="C51" s="89">
        <f t="shared" si="1"/>
        <v>0.9999921106751725</v>
      </c>
    </row>
    <row r="52" spans="1:3" ht="12.75">
      <c r="A52" s="85">
        <v>48</v>
      </c>
      <c r="B52" s="89">
        <f>GAMMADIST($A51,Alpha1,Beta1,TRUE)</f>
        <v>0.9755806629967483</v>
      </c>
      <c r="C52" s="89">
        <f t="shared" si="1"/>
        <v>0.9999938557876464</v>
      </c>
    </row>
    <row r="53" spans="1:3" ht="12.75">
      <c r="A53" s="85">
        <v>49</v>
      </c>
      <c r="B53" s="89">
        <f aca="true" t="shared" si="6" ref="B53:B61">GAMMADIST($A53,Alpha1,Beta1,TRUE)</f>
        <v>0.9796550017228485</v>
      </c>
      <c r="C53" s="89">
        <f t="shared" si="1"/>
        <v>0.9999952148826077</v>
      </c>
    </row>
    <row r="54" spans="1:3" ht="12.75">
      <c r="A54" s="85">
        <v>50</v>
      </c>
      <c r="B54" s="89">
        <f t="shared" si="6"/>
        <v>0.9814338647229224</v>
      </c>
      <c r="C54" s="89">
        <f t="shared" si="1"/>
        <v>0.9999962733468277</v>
      </c>
    </row>
    <row r="55" spans="1:3" ht="12.75">
      <c r="A55" s="85">
        <v>51</v>
      </c>
      <c r="B55" s="89">
        <f t="shared" si="6"/>
        <v>0.9830596266230157</v>
      </c>
      <c r="C55" s="89">
        <f t="shared" si="1"/>
        <v>0.9999970976795912</v>
      </c>
    </row>
    <row r="56" spans="1:3" ht="12.75">
      <c r="A56" s="85">
        <v>52</v>
      </c>
      <c r="B56" s="89">
        <f t="shared" si="6"/>
        <v>0.9845451728972672</v>
      </c>
      <c r="C56" s="89">
        <f t="shared" si="1"/>
        <v>0.9999977396705929</v>
      </c>
    </row>
    <row r="57" spans="1:3" ht="12.75">
      <c r="A57" s="85">
        <v>53</v>
      </c>
      <c r="B57" s="89">
        <f t="shared" si="6"/>
        <v>0.9859023410635892</v>
      </c>
      <c r="C57" s="89">
        <f t="shared" si="1"/>
        <v>0.9999982396536877</v>
      </c>
    </row>
    <row r="58" spans="1:3" ht="12.75">
      <c r="A58" s="85">
        <v>54</v>
      </c>
      <c r="B58" s="89">
        <f t="shared" si="6"/>
        <v>0.9871419993054985</v>
      </c>
      <c r="C58" s="89">
        <f t="shared" si="1"/>
        <v>0.9999986290409135</v>
      </c>
    </row>
    <row r="59" spans="1:3" ht="12.75">
      <c r="A59" s="85">
        <v>55</v>
      </c>
      <c r="B59" s="89">
        <f t="shared" si="6"/>
        <v>0.988274124791961</v>
      </c>
      <c r="C59" s="89">
        <f t="shared" si="1"/>
        <v>0.9999989322959899</v>
      </c>
    </row>
    <row r="60" spans="1:3" ht="12.75">
      <c r="A60" s="85">
        <v>56</v>
      </c>
      <c r="B60" s="89">
        <f t="shared" si="6"/>
        <v>0.9893078712075223</v>
      </c>
      <c r="C60" s="89">
        <f t="shared" si="1"/>
        <v>0.9999991684712809</v>
      </c>
    </row>
    <row r="61" spans="1:3" ht="12.75">
      <c r="A61" s="85">
        <v>57</v>
      </c>
      <c r="B61" s="89">
        <f t="shared" si="6"/>
        <v>0.9902516341778237</v>
      </c>
      <c r="C61" s="89">
        <f t="shared" si="1"/>
        <v>0.9999993524047824</v>
      </c>
    </row>
    <row r="62" spans="1:3" ht="12.75">
      <c r="A62" s="85">
        <v>58</v>
      </c>
      <c r="B62" s="89">
        <f>GAMMADIST($A61,Alpha1,Beta1,TRUE)</f>
        <v>0.9902516341778237</v>
      </c>
      <c r="C62" s="89">
        <f t="shared" si="1"/>
        <v>0.9999994956523374</v>
      </c>
    </row>
    <row r="63" spans="1:3" ht="12.75">
      <c r="A63" s="85">
        <v>59</v>
      </c>
      <c r="B63" s="89">
        <f aca="true" t="shared" si="7" ref="B63:B71">GAMMADIST($A63,Alpha1,Beta1,TRUE)</f>
        <v>0.99189935828063</v>
      </c>
      <c r="C63" s="89">
        <f t="shared" si="1"/>
        <v>0.9999996072136454</v>
      </c>
    </row>
    <row r="64" spans="1:3" ht="12.75">
      <c r="A64" s="85">
        <v>60</v>
      </c>
      <c r="B64" s="89">
        <f t="shared" si="7"/>
        <v>0.9926168396203467</v>
      </c>
      <c r="C64" s="89">
        <f t="shared" si="1"/>
        <v>0.9999996940976795</v>
      </c>
    </row>
    <row r="65" spans="1:3" ht="12.75">
      <c r="A65" s="85">
        <v>61</v>
      </c>
      <c r="B65" s="89">
        <f t="shared" si="7"/>
        <v>0.9932714771712345</v>
      </c>
      <c r="C65" s="89">
        <f t="shared" si="1"/>
        <v>0.9999997617630333</v>
      </c>
    </row>
    <row r="66" spans="1:3" ht="12.75">
      <c r="A66" s="85">
        <v>62</v>
      </c>
      <c r="B66" s="89">
        <f t="shared" si="7"/>
        <v>0.9938686937617993</v>
      </c>
      <c r="C66" s="89">
        <f t="shared" si="1"/>
        <v>0.9999998144608637</v>
      </c>
    </row>
    <row r="67" spans="1:3" ht="12.75">
      <c r="A67" s="85">
        <v>63</v>
      </c>
      <c r="B67" s="89">
        <f t="shared" si="7"/>
        <v>0.9944134539695094</v>
      </c>
      <c r="C67" s="89">
        <f t="shared" si="1"/>
        <v>0.9999998555019753</v>
      </c>
    </row>
    <row r="68" spans="1:3" ht="12.75">
      <c r="A68" s="85">
        <v>64</v>
      </c>
      <c r="B68" s="89">
        <f t="shared" si="7"/>
        <v>0.9949103016608164</v>
      </c>
      <c r="C68" s="89">
        <f t="shared" si="1"/>
        <v>0.9999998874648253</v>
      </c>
    </row>
    <row r="69" spans="1:3" ht="12.75">
      <c r="A69" s="85">
        <v>65</v>
      </c>
      <c r="B69" s="89">
        <f t="shared" si="7"/>
        <v>0.9953633946060645</v>
      </c>
      <c r="C69" s="89">
        <f t="shared" si="1"/>
        <v>0.9999999123575178</v>
      </c>
    </row>
    <row r="70" spans="1:3" ht="12.75">
      <c r="A70" s="85">
        <v>66</v>
      </c>
      <c r="B70" s="89">
        <f t="shared" si="7"/>
        <v>0.9957765363772115</v>
      </c>
      <c r="C70" s="89">
        <f aca="true" t="shared" si="8" ref="C70:C133">GAMMADIST($A70,Alpha2,Beta2,TRUE)</f>
        <v>0.9999999317439663</v>
      </c>
    </row>
    <row r="71" spans="1:3" ht="12.75">
      <c r="A71" s="85">
        <v>67</v>
      </c>
      <c r="B71" s="89">
        <f t="shared" si="7"/>
        <v>0.9961532057243596</v>
      </c>
      <c r="C71" s="89">
        <f t="shared" si="8"/>
        <v>0.9999999468421474</v>
      </c>
    </row>
    <row r="72" spans="1:3" ht="12.75">
      <c r="A72" s="85">
        <v>68</v>
      </c>
      <c r="B72" s="89">
        <f>GAMMADIST($A71,Alpha1,Beta1,TRUE)</f>
        <v>0.9961532057243596</v>
      </c>
      <c r="C72" s="89">
        <f t="shared" si="8"/>
        <v>0.9999999586006229</v>
      </c>
    </row>
    <row r="73" spans="1:3" ht="12.75">
      <c r="A73" s="85">
        <v>69</v>
      </c>
      <c r="B73" s="89">
        <f aca="true" t="shared" si="9" ref="B73:B81">GAMMADIST($A73,Alpha1,Beta1,TRUE)</f>
        <v>0.9968095781116815</v>
      </c>
      <c r="C73" s="89">
        <f t="shared" si="8"/>
        <v>0.9999999677581326</v>
      </c>
    </row>
    <row r="74" spans="1:3" ht="12.75">
      <c r="A74" s="85">
        <v>70</v>
      </c>
      <c r="B74" s="89">
        <f t="shared" si="9"/>
        <v>0.9970948472416523</v>
      </c>
      <c r="C74" s="89">
        <f t="shared" si="8"/>
        <v>0.9999999748900085</v>
      </c>
    </row>
    <row r="75" spans="1:3" ht="12.75">
      <c r="A75" s="85">
        <v>71</v>
      </c>
      <c r="B75" s="89">
        <f t="shared" si="9"/>
        <v>0.9973548200237778</v>
      </c>
      <c r="C75" s="89">
        <f t="shared" si="8"/>
        <v>0.9999999804443189</v>
      </c>
    </row>
    <row r="76" spans="1:3" ht="12.75">
      <c r="A76" s="85">
        <v>72</v>
      </c>
      <c r="B76" s="89">
        <f t="shared" si="9"/>
        <v>0.9975917157800166</v>
      </c>
      <c r="C76" s="89">
        <f t="shared" si="8"/>
        <v>0.9999999847700203</v>
      </c>
    </row>
    <row r="77" spans="1:3" ht="12.75">
      <c r="A77" s="85">
        <v>73</v>
      </c>
      <c r="B77" s="89">
        <f t="shared" si="9"/>
        <v>0.9978075618714327</v>
      </c>
      <c r="C77" s="89">
        <f t="shared" si="8"/>
        <v>0.9999999881388798</v>
      </c>
    </row>
    <row r="78" spans="1:3" ht="12.75">
      <c r="A78" s="85">
        <v>74</v>
      </c>
      <c r="B78" s="89">
        <f t="shared" si="9"/>
        <v>0.9980042099784145</v>
      </c>
      <c r="C78" s="89">
        <f t="shared" si="8"/>
        <v>0.9999999907625503</v>
      </c>
    </row>
    <row r="79" spans="1:3" ht="12.75">
      <c r="A79" s="85">
        <v>75</v>
      </c>
      <c r="B79" s="89">
        <f t="shared" si="9"/>
        <v>0.998183351039312</v>
      </c>
      <c r="C79" s="89">
        <f t="shared" si="8"/>
        <v>0.9999999928058669</v>
      </c>
    </row>
    <row r="80" spans="1:3" ht="12.75">
      <c r="A80" s="85">
        <v>76</v>
      </c>
      <c r="B80" s="89">
        <f t="shared" si="9"/>
        <v>0.9983465289531459</v>
      </c>
      <c r="C80" s="89">
        <f t="shared" si="8"/>
        <v>0.9999999943972036</v>
      </c>
    </row>
    <row r="81" spans="1:3" ht="12.75">
      <c r="A81" s="85">
        <v>77</v>
      </c>
      <c r="B81" s="89">
        <f t="shared" si="9"/>
        <v>0.9984951531443631</v>
      </c>
      <c r="C81" s="89">
        <f t="shared" si="8"/>
        <v>0.9999999956365377</v>
      </c>
    </row>
    <row r="82" spans="1:3" ht="12.75">
      <c r="A82" s="85">
        <v>78</v>
      </c>
      <c r="B82" s="89">
        <f>GAMMADIST($A81,Alpha1,Beta1,TRUE)</f>
        <v>0.9984951531443631</v>
      </c>
      <c r="C82" s="89">
        <f t="shared" si="8"/>
        <v>0.9999999966017322</v>
      </c>
    </row>
    <row r="83" spans="1:3" ht="12.75">
      <c r="A83" s="85">
        <v>79</v>
      </c>
      <c r="B83" s="89">
        <f aca="true" t="shared" si="10" ref="B83:B91">GAMMADIST($A83,Alpha1,Beta1,TRUE)</f>
        <v>0.998753773826068</v>
      </c>
      <c r="C83" s="89">
        <f t="shared" si="8"/>
        <v>0.9999999973534264</v>
      </c>
    </row>
    <row r="84" spans="1:3" ht="12.75">
      <c r="A84" s="85">
        <v>80</v>
      </c>
      <c r="B84" s="89">
        <f t="shared" si="10"/>
        <v>0.9988660157124319</v>
      </c>
      <c r="C84" s="89">
        <f t="shared" si="8"/>
        <v>0.9999999979388464</v>
      </c>
    </row>
    <row r="85" spans="1:3" ht="12.75">
      <c r="A85" s="85">
        <v>81</v>
      </c>
      <c r="B85" s="89">
        <f t="shared" si="10"/>
        <v>0.9989682131919972</v>
      </c>
      <c r="C85" s="89">
        <f t="shared" si="8"/>
        <v>0.9999999983947719</v>
      </c>
    </row>
    <row r="86" spans="1:3" ht="12.75">
      <c r="A86" s="85">
        <v>82</v>
      </c>
      <c r="B86" s="89">
        <f t="shared" si="10"/>
        <v>0.9990612579634005</v>
      </c>
      <c r="C86" s="89">
        <f t="shared" si="8"/>
        <v>0.9999999987498471</v>
      </c>
    </row>
    <row r="87" spans="1:3" ht="12.75">
      <c r="A87" s="85">
        <v>83</v>
      </c>
      <c r="B87" s="89">
        <f t="shared" si="10"/>
        <v>0.9991459633224513</v>
      </c>
      <c r="C87" s="89">
        <f t="shared" si="8"/>
        <v>0.9999999990263799</v>
      </c>
    </row>
    <row r="88" spans="1:3" ht="12.75">
      <c r="A88" s="85">
        <v>84</v>
      </c>
      <c r="B88" s="89">
        <f t="shared" si="10"/>
        <v>0.9992230710639418</v>
      </c>
      <c r="C88" s="89">
        <f t="shared" si="8"/>
        <v>0.999999999241744</v>
      </c>
    </row>
    <row r="89" spans="1:3" ht="12.75">
      <c r="A89" s="85">
        <v>85</v>
      </c>
      <c r="B89" s="89">
        <f t="shared" si="10"/>
        <v>0.9992932576185892</v>
      </c>
      <c r="C89" s="89">
        <f t="shared" si="8"/>
        <v>0.9999999994094696</v>
      </c>
    </row>
    <row r="90" spans="1:3" ht="12.75">
      <c r="A90" s="85">
        <v>86</v>
      </c>
      <c r="B90" s="89">
        <f t="shared" si="10"/>
        <v>0.9993571397569345</v>
      </c>
      <c r="C90" s="89">
        <f t="shared" si="8"/>
        <v>0.9999999995400944</v>
      </c>
    </row>
    <row r="91" spans="1:3" ht="12.75">
      <c r="A91" s="85">
        <v>87</v>
      </c>
      <c r="B91" s="89">
        <f t="shared" si="10"/>
        <v>0.9994152797871273</v>
      </c>
      <c r="C91" s="89">
        <f t="shared" si="8"/>
        <v>0.9999999996418252</v>
      </c>
    </row>
    <row r="92" spans="1:3" ht="12.75">
      <c r="A92" s="85">
        <v>88</v>
      </c>
      <c r="B92" s="89">
        <f>GAMMADIST($A91,Alpha1,Beta1,TRUE)</f>
        <v>0.9994152797871273</v>
      </c>
      <c r="C92" s="89">
        <f t="shared" si="8"/>
        <v>0.9999999997210532</v>
      </c>
    </row>
    <row r="93" spans="1:3" ht="12.75">
      <c r="A93" s="85">
        <v>89</v>
      </c>
      <c r="B93" s="89">
        <f aca="true" t="shared" si="11" ref="B93:B101">GAMMADIST($A93,Alpha1,Beta1,TRUE)</f>
        <v>0.9995163385498462</v>
      </c>
      <c r="C93" s="89">
        <f t="shared" si="8"/>
        <v>0.999999999782756</v>
      </c>
    </row>
    <row r="94" spans="1:3" ht="12.75">
      <c r="A94" s="85">
        <v>90</v>
      </c>
      <c r="B94" s="89">
        <f t="shared" si="11"/>
        <v>0.9995601503517856</v>
      </c>
      <c r="C94" s="89">
        <f t="shared" si="8"/>
        <v>0.9999999998308102</v>
      </c>
    </row>
    <row r="95" spans="1:3" ht="12.75">
      <c r="A95" s="85">
        <v>91</v>
      </c>
      <c r="B95" s="89">
        <f t="shared" si="11"/>
        <v>0.9996000137828485</v>
      </c>
      <c r="C95" s="89">
        <f t="shared" si="8"/>
        <v>0.9999999998682348</v>
      </c>
    </row>
    <row r="96" spans="1:3" ht="12.75">
      <c r="A96" s="85">
        <v>92</v>
      </c>
      <c r="B96" s="89">
        <f t="shared" si="11"/>
        <v>0.9996362824600538</v>
      </c>
      <c r="C96" s="89">
        <f t="shared" si="8"/>
        <v>0.9999999998973812</v>
      </c>
    </row>
    <row r="97" spans="1:3" ht="12.75">
      <c r="A97" s="85">
        <v>93</v>
      </c>
      <c r="B97" s="89">
        <f t="shared" si="11"/>
        <v>0.9996692785754162</v>
      </c>
      <c r="C97" s="89">
        <f t="shared" si="8"/>
        <v>0.9999999999200804</v>
      </c>
    </row>
    <row r="98" spans="1:3" ht="12.75">
      <c r="A98" s="85">
        <v>94</v>
      </c>
      <c r="B98" s="89">
        <f t="shared" si="11"/>
        <v>0.9996992956611171</v>
      </c>
      <c r="C98" s="89">
        <f t="shared" si="8"/>
        <v>0.9999999999377586</v>
      </c>
    </row>
    <row r="99" spans="1:3" ht="12.75">
      <c r="A99" s="85">
        <v>95</v>
      </c>
      <c r="B99" s="89">
        <f t="shared" si="11"/>
        <v>0.9997266011144954</v>
      </c>
      <c r="C99" s="89">
        <f t="shared" si="8"/>
        <v>0.9999999999515263</v>
      </c>
    </row>
    <row r="100" spans="1:3" ht="12.75">
      <c r="A100" s="85">
        <v>96</v>
      </c>
      <c r="B100" s="89">
        <f t="shared" si="11"/>
        <v>0.9997514385033535</v>
      </c>
      <c r="C100" s="89">
        <f t="shared" si="8"/>
        <v>0.9999999999622486</v>
      </c>
    </row>
    <row r="101" spans="1:3" ht="12.75">
      <c r="A101" s="85">
        <v>97</v>
      </c>
      <c r="B101" s="89">
        <f t="shared" si="11"/>
        <v>0.9997740296703734</v>
      </c>
      <c r="C101" s="89">
        <f t="shared" si="8"/>
        <v>0.9999999999705992</v>
      </c>
    </row>
    <row r="102" spans="1:3" ht="12.75">
      <c r="A102" s="85">
        <v>98</v>
      </c>
      <c r="B102" s="89">
        <f>GAMMADIST($A101,Alpha1,Beta1,TRUE)</f>
        <v>0.9997740296703734</v>
      </c>
      <c r="C102" s="89">
        <f t="shared" si="8"/>
        <v>0.9999999999771026</v>
      </c>
    </row>
    <row r="103" spans="1:3" ht="12.75">
      <c r="A103" s="85">
        <v>99</v>
      </c>
      <c r="B103" s="89">
        <f aca="true" t="shared" si="12" ref="B103:B111">GAMMADIST($A103,Alpha1,Beta1,TRUE)</f>
        <v>0.999813263440612</v>
      </c>
      <c r="C103" s="89">
        <f t="shared" si="8"/>
        <v>0.9999999999821675</v>
      </c>
    </row>
    <row r="104" spans="1:3" ht="12.75">
      <c r="A104" s="85">
        <v>100</v>
      </c>
      <c r="B104" s="89">
        <f t="shared" si="12"/>
        <v>0.9998302575653115</v>
      </c>
      <c r="C104" s="89">
        <f t="shared" si="8"/>
        <v>0.9999999999861121</v>
      </c>
    </row>
    <row r="105" spans="1:3" ht="12.75">
      <c r="A105" s="85">
        <v>101</v>
      </c>
      <c r="B105" s="89">
        <f t="shared" si="12"/>
        <v>0.9998457115697726</v>
      </c>
      <c r="C105" s="89">
        <f t="shared" si="8"/>
        <v>0.9999999999891841</v>
      </c>
    </row>
    <row r="106" spans="1:3" ht="12.75">
      <c r="A106" s="85">
        <v>102</v>
      </c>
      <c r="B106" s="89">
        <f t="shared" si="12"/>
        <v>0.9998597643340609</v>
      </c>
      <c r="C106" s="89">
        <f t="shared" si="8"/>
        <v>0.9999999999915765</v>
      </c>
    </row>
    <row r="107" spans="1:3" ht="12.75">
      <c r="A107" s="85">
        <v>103</v>
      </c>
      <c r="B107" s="89">
        <f t="shared" si="12"/>
        <v>0.9998725422906339</v>
      </c>
      <c r="C107" s="89">
        <f t="shared" si="8"/>
        <v>0.9999999999934398</v>
      </c>
    </row>
    <row r="108" spans="1:3" ht="12.75">
      <c r="A108" s="85">
        <v>104</v>
      </c>
      <c r="B108" s="89">
        <f t="shared" si="12"/>
        <v>0.9998841605316331</v>
      </c>
      <c r="C108" s="89">
        <f t="shared" si="8"/>
        <v>0.9999999999948909</v>
      </c>
    </row>
    <row r="109" spans="1:3" ht="12.75">
      <c r="A109" s="85">
        <v>105</v>
      </c>
      <c r="B109" s="89">
        <f t="shared" si="12"/>
        <v>0.999894723818609</v>
      </c>
      <c r="C109" s="89">
        <f t="shared" si="8"/>
        <v>0.9999999999960211</v>
      </c>
    </row>
    <row r="110" spans="1:3" ht="12.75">
      <c r="A110" s="85">
        <v>106</v>
      </c>
      <c r="B110" s="89">
        <f t="shared" si="12"/>
        <v>0.999904327503173</v>
      </c>
      <c r="C110" s="89">
        <f t="shared" si="8"/>
        <v>0.9999999999969011</v>
      </c>
    </row>
    <row r="111" spans="1:3" ht="12.75">
      <c r="A111" s="85">
        <v>107</v>
      </c>
      <c r="B111" s="89">
        <f t="shared" si="12"/>
        <v>0.999913058366338</v>
      </c>
      <c r="C111" s="89">
        <f t="shared" si="8"/>
        <v>0.9999999999975866</v>
      </c>
    </row>
    <row r="112" spans="1:3" ht="12.75">
      <c r="A112" s="85">
        <v>108</v>
      </c>
      <c r="B112" s="89">
        <f>GAMMADIST($A111,Alpha1,Beta1,TRUE)</f>
        <v>0.999913058366338</v>
      </c>
      <c r="C112" s="89">
        <f t="shared" si="8"/>
        <v>0.9999999999981205</v>
      </c>
    </row>
    <row r="113" spans="1:3" ht="12.75">
      <c r="A113" s="85">
        <v>109</v>
      </c>
      <c r="B113" s="89">
        <f aca="true" t="shared" si="13" ref="B113:B121">GAMMADIST($A113,Alpha1,Beta1,TRUE)</f>
        <v>0.9999282104225752</v>
      </c>
      <c r="C113" s="89">
        <f t="shared" si="8"/>
        <v>0.9999999999985362</v>
      </c>
    </row>
    <row r="114" spans="1:3" ht="12.75">
      <c r="A114" s="85">
        <v>110</v>
      </c>
      <c r="B114" s="89">
        <f t="shared" si="13"/>
        <v>0.999934768878139</v>
      </c>
      <c r="C114" s="89">
        <f t="shared" si="8"/>
        <v>0.99999999999886</v>
      </c>
    </row>
    <row r="115" spans="1:3" ht="12.75">
      <c r="A115" s="85">
        <v>111</v>
      </c>
      <c r="B115" s="89">
        <f t="shared" si="13"/>
        <v>0.9999407302521246</v>
      </c>
      <c r="C115" s="89">
        <f t="shared" si="8"/>
        <v>0.9999999999991122</v>
      </c>
    </row>
    <row r="116" spans="1:3" ht="12.75">
      <c r="A116" s="85">
        <v>112</v>
      </c>
      <c r="B116" s="89">
        <f t="shared" si="13"/>
        <v>0.9999461486808895</v>
      </c>
      <c r="C116" s="89">
        <f t="shared" si="8"/>
        <v>0.9999999999993086</v>
      </c>
    </row>
    <row r="117" spans="1:3" ht="12.75">
      <c r="A117" s="85">
        <v>113</v>
      </c>
      <c r="B117" s="89">
        <f t="shared" si="13"/>
        <v>0.9999510734162547</v>
      </c>
      <c r="C117" s="89">
        <f t="shared" si="8"/>
        <v>0.9999999999994615</v>
      </c>
    </row>
    <row r="118" spans="1:3" ht="12.75">
      <c r="A118" s="85">
        <v>114</v>
      </c>
      <c r="B118" s="89">
        <f t="shared" si="13"/>
        <v>0.9999555492636184</v>
      </c>
      <c r="C118" s="89">
        <f t="shared" si="8"/>
        <v>0.9999999999995807</v>
      </c>
    </row>
    <row r="119" spans="1:3" ht="12.75">
      <c r="A119" s="85">
        <v>115</v>
      </c>
      <c r="B119" s="89">
        <f t="shared" si="13"/>
        <v>0.9999596169810591</v>
      </c>
      <c r="C119" s="89">
        <f t="shared" si="8"/>
        <v>0.9999999999996734</v>
      </c>
    </row>
    <row r="120" spans="1:3" ht="12.75">
      <c r="A120" s="85">
        <v>116</v>
      </c>
      <c r="B120" s="89">
        <f t="shared" si="13"/>
        <v>0.99996331364287</v>
      </c>
      <c r="C120" s="89">
        <f t="shared" si="8"/>
        <v>0.9999999999997456</v>
      </c>
    </row>
    <row r="121" spans="1:3" ht="12.75">
      <c r="A121" s="85">
        <v>117</v>
      </c>
      <c r="B121" s="89">
        <f t="shared" si="13"/>
        <v>0.999966672970668</v>
      </c>
      <c r="C121" s="89">
        <f t="shared" si="8"/>
        <v>0.9999999999998019</v>
      </c>
    </row>
    <row r="122" spans="1:3" ht="12.75">
      <c r="A122" s="85">
        <v>118</v>
      </c>
      <c r="B122" s="89">
        <f>GAMMADIST($A121,Alpha1,Beta1,TRUE)</f>
        <v>0.999966672970668</v>
      </c>
      <c r="C122" s="89">
        <f t="shared" si="8"/>
        <v>0.9999999999998457</v>
      </c>
    </row>
    <row r="123" spans="1:3" ht="12.75">
      <c r="A123" s="85">
        <v>119</v>
      </c>
      <c r="B123" s="89">
        <f aca="true" t="shared" si="14" ref="B123:B131">GAMMADIST($A123,Alpha1,Beta1,TRUE)</f>
        <v>0.9999724995296574</v>
      </c>
      <c r="C123" s="89">
        <f t="shared" si="8"/>
        <v>0.9999999999998799</v>
      </c>
    </row>
    <row r="124" spans="1:3" ht="12.75">
      <c r="A124" s="85">
        <v>120</v>
      </c>
      <c r="B124" s="89">
        <f t="shared" si="14"/>
        <v>0.9999750200223096</v>
      </c>
      <c r="C124" s="89">
        <f t="shared" si="8"/>
        <v>0.9999999999999064</v>
      </c>
    </row>
    <row r="125" spans="1:3" ht="12.75">
      <c r="A125" s="85">
        <v>121</v>
      </c>
      <c r="B125" s="89">
        <f t="shared" si="14"/>
        <v>0.9999773101815941</v>
      </c>
      <c r="C125" s="89">
        <f t="shared" si="8"/>
        <v>0.9999999999999272</v>
      </c>
    </row>
    <row r="126" spans="1:3" ht="12.75">
      <c r="A126" s="85">
        <v>122</v>
      </c>
      <c r="B126" s="89">
        <f t="shared" si="14"/>
        <v>0.99997939098469</v>
      </c>
      <c r="C126" s="89">
        <f t="shared" si="8"/>
        <v>0.9999999999999433</v>
      </c>
    </row>
    <row r="127" spans="1:3" ht="12.75">
      <c r="A127" s="85">
        <v>123</v>
      </c>
      <c r="B127" s="89">
        <f t="shared" si="14"/>
        <v>0.9999812815059654</v>
      </c>
      <c r="C127" s="89">
        <f t="shared" si="8"/>
        <v>0.9999999999999558</v>
      </c>
    </row>
    <row r="128" spans="1:3" ht="12.75">
      <c r="A128" s="85">
        <v>124</v>
      </c>
      <c r="B128" s="89">
        <f t="shared" si="14"/>
        <v>0.9999829990887558</v>
      </c>
      <c r="C128" s="89">
        <f t="shared" si="8"/>
        <v>0.9999999999999656</v>
      </c>
    </row>
    <row r="129" spans="1:3" ht="12.75">
      <c r="A129" s="85">
        <v>125</v>
      </c>
      <c r="B129" s="89">
        <f t="shared" si="14"/>
        <v>0.9999845595017245</v>
      </c>
      <c r="C129" s="89">
        <f t="shared" si="8"/>
        <v>0.9999999999999732</v>
      </c>
    </row>
    <row r="130" spans="1:3" ht="12.75">
      <c r="A130" s="85">
        <v>126</v>
      </c>
      <c r="B130" s="89">
        <f t="shared" si="14"/>
        <v>0.9999859770811803</v>
      </c>
      <c r="C130" s="89">
        <f t="shared" si="8"/>
        <v>0.9999999999999791</v>
      </c>
    </row>
    <row r="131" spans="1:3" ht="12.75">
      <c r="A131" s="85">
        <v>127</v>
      </c>
      <c r="B131" s="89">
        <f t="shared" si="14"/>
        <v>0.9999872648606016</v>
      </c>
      <c r="C131" s="89">
        <f t="shared" si="8"/>
        <v>0.9999999999999838</v>
      </c>
    </row>
    <row r="132" spans="1:3" ht="12.75">
      <c r="A132" s="85">
        <v>128</v>
      </c>
      <c r="B132" s="89">
        <f>GAMMADIST($A131,Alpha1,Beta1,TRUE)</f>
        <v>0.9999872648606016</v>
      </c>
      <c r="C132" s="89">
        <f t="shared" si="8"/>
        <v>0.9999999999999873</v>
      </c>
    </row>
    <row r="133" spans="1:3" ht="12.75">
      <c r="A133" s="85">
        <v>129</v>
      </c>
      <c r="B133" s="89">
        <f aca="true" t="shared" si="15" ref="B133:B141">GAMMADIST($A133,Alpha1,Beta1,TRUE)</f>
        <v>0.9999894973357483</v>
      </c>
      <c r="C133" s="89">
        <f t="shared" si="8"/>
        <v>0.9999999999999901</v>
      </c>
    </row>
    <row r="134" spans="1:3" ht="12.75">
      <c r="A134" s="85">
        <v>130</v>
      </c>
      <c r="B134" s="89">
        <f t="shared" si="15"/>
        <v>0.9999904625930645</v>
      </c>
      <c r="C134" s="89">
        <f aca="true" t="shared" si="16" ref="C134:C197">GAMMADIST($A134,Alpha2,Beta2,TRUE)</f>
        <v>0.9999999999999923</v>
      </c>
    </row>
    <row r="135" spans="1:3" ht="12.75">
      <c r="A135" s="85">
        <v>131</v>
      </c>
      <c r="B135" s="89">
        <f t="shared" si="15"/>
        <v>0.9999913393599461</v>
      </c>
      <c r="C135" s="89">
        <f t="shared" si="16"/>
        <v>0.999999999999994</v>
      </c>
    </row>
    <row r="136" spans="1:3" ht="12.75">
      <c r="A136" s="85">
        <v>132</v>
      </c>
      <c r="B136" s="89">
        <f t="shared" si="15"/>
        <v>0.9999921357254118</v>
      </c>
      <c r="C136" s="89">
        <f t="shared" si="16"/>
        <v>0.9999999999999953</v>
      </c>
    </row>
    <row r="137" spans="1:3" ht="12.75">
      <c r="A137" s="85">
        <v>133</v>
      </c>
      <c r="B137" s="89">
        <f t="shared" si="15"/>
        <v>0.9999928590415268</v>
      </c>
      <c r="C137" s="89">
        <f t="shared" si="16"/>
        <v>0.9999999999999963</v>
      </c>
    </row>
    <row r="138" spans="1:3" ht="12.75">
      <c r="A138" s="85">
        <v>134</v>
      </c>
      <c r="B138" s="89">
        <f t="shared" si="15"/>
        <v>0.9999935159902797</v>
      </c>
      <c r="C138" s="89">
        <f t="shared" si="16"/>
        <v>0.9999999999999972</v>
      </c>
    </row>
    <row r="139" spans="1:3" ht="12.75">
      <c r="A139" s="85">
        <v>135</v>
      </c>
      <c r="B139" s="89">
        <f t="shared" si="15"/>
        <v>0.9999941126444196</v>
      </c>
      <c r="C139" s="89">
        <f t="shared" si="16"/>
        <v>0.9999999999999978</v>
      </c>
    </row>
    <row r="140" spans="1:3" ht="12.75">
      <c r="A140" s="85">
        <v>136</v>
      </c>
      <c r="B140" s="89">
        <f t="shared" si="15"/>
        <v>0.9999946545227931</v>
      </c>
      <c r="C140" s="89">
        <f t="shared" si="16"/>
        <v>0.9999999999999983</v>
      </c>
    </row>
    <row r="141" spans="1:3" ht="12.75">
      <c r="A141" s="85">
        <v>137</v>
      </c>
      <c r="B141" s="89">
        <f t="shared" si="15"/>
        <v>0.9999951466406793</v>
      </c>
      <c r="C141" s="89">
        <f t="shared" si="16"/>
        <v>0.9999999999999987</v>
      </c>
    </row>
    <row r="142" spans="1:3" ht="12.75">
      <c r="A142" s="85">
        <v>138</v>
      </c>
      <c r="B142" s="89">
        <f>GAMMADIST($A141,Alpha1,Beta1,TRUE)</f>
        <v>0.9999951466406793</v>
      </c>
      <c r="C142" s="89">
        <f t="shared" si="16"/>
        <v>0.999999999999999</v>
      </c>
    </row>
    <row r="143" spans="1:3" ht="12.75">
      <c r="A143" s="85">
        <v>139</v>
      </c>
      <c r="B143" s="89">
        <f aca="true" t="shared" si="17" ref="B143:B151">GAMMADIST($A143,Alpha1,Beta1,TRUE)</f>
        <v>0.9999959994088058</v>
      </c>
      <c r="C143" s="89">
        <f t="shared" si="16"/>
        <v>0.9999999999999992</v>
      </c>
    </row>
    <row r="144" spans="1:3" ht="12.75">
      <c r="A144" s="85">
        <v>140</v>
      </c>
      <c r="B144" s="89">
        <f t="shared" si="17"/>
        <v>0.9999963679634422</v>
      </c>
      <c r="C144" s="89">
        <f t="shared" si="16"/>
        <v>0.9999999999999993</v>
      </c>
    </row>
    <row r="145" spans="1:3" ht="12.75">
      <c r="A145" s="85">
        <v>141</v>
      </c>
      <c r="B145" s="89">
        <f t="shared" si="17"/>
        <v>0.999996702638683</v>
      </c>
      <c r="C145" s="89">
        <f t="shared" si="16"/>
        <v>0.9999999999999996</v>
      </c>
    </row>
    <row r="146" spans="1:3" ht="12.75">
      <c r="A146" s="85">
        <v>142</v>
      </c>
      <c r="B146" s="89">
        <f t="shared" si="17"/>
        <v>0.999997006541194</v>
      </c>
      <c r="C146" s="89">
        <f t="shared" si="16"/>
        <v>0.9999999999999997</v>
      </c>
    </row>
    <row r="147" spans="1:3" ht="12.75">
      <c r="A147" s="85">
        <v>143</v>
      </c>
      <c r="B147" s="89">
        <f t="shared" si="17"/>
        <v>0.9999972824935749</v>
      </c>
      <c r="C147" s="89">
        <f t="shared" si="16"/>
        <v>0.9999999999999997</v>
      </c>
    </row>
    <row r="148" spans="1:3" ht="12.75">
      <c r="A148" s="85">
        <v>144</v>
      </c>
      <c r="B148" s="89">
        <f t="shared" si="17"/>
        <v>0.9999975330602483</v>
      </c>
      <c r="C148" s="89">
        <f t="shared" si="16"/>
        <v>0.9999999999999998</v>
      </c>
    </row>
    <row r="149" spans="1:3" ht="12.75">
      <c r="A149" s="85">
        <v>145</v>
      </c>
      <c r="B149" s="89">
        <f t="shared" si="17"/>
        <v>0.9999977605709984</v>
      </c>
      <c r="C149" s="89">
        <f t="shared" si="16"/>
        <v>0.9999999999999998</v>
      </c>
    </row>
    <row r="150" spans="1:3" ht="12.75">
      <c r="A150" s="85">
        <v>146</v>
      </c>
      <c r="B150" s="89">
        <f t="shared" si="17"/>
        <v>0.9999979671423715</v>
      </c>
      <c r="C150" s="89">
        <f t="shared" si="16"/>
        <v>0.9999999999999999</v>
      </c>
    </row>
    <row r="151" spans="1:3" ht="12.75">
      <c r="A151" s="85">
        <v>147</v>
      </c>
      <c r="B151" s="89">
        <f t="shared" si="17"/>
        <v>0.9999981546971319</v>
      </c>
      <c r="C151" s="89">
        <f t="shared" si="16"/>
        <v>0.9999999999999999</v>
      </c>
    </row>
    <row r="152" spans="1:3" ht="12.75">
      <c r="A152" s="85">
        <v>148</v>
      </c>
      <c r="B152" s="89">
        <f>GAMMADIST($A151,Alpha1,Beta1,TRUE)</f>
        <v>0.9999981546971319</v>
      </c>
      <c r="C152" s="89">
        <f t="shared" si="16"/>
        <v>0.9999999999999999</v>
      </c>
    </row>
    <row r="153" spans="1:3" ht="12.75">
      <c r="A153" s="85">
        <v>149</v>
      </c>
      <c r="B153" s="89">
        <f aca="true" t="shared" si="18" ref="B153:B161">GAMMADIST($A153,Alpha1,Beta1,TRUE)</f>
        <v>0.9999984795834772</v>
      </c>
      <c r="C153" s="89">
        <f t="shared" si="16"/>
        <v>0.9999999999999999</v>
      </c>
    </row>
    <row r="154" spans="1:3" ht="12.75">
      <c r="A154" s="85">
        <v>150</v>
      </c>
      <c r="B154" s="89">
        <f t="shared" si="18"/>
        <v>0.999998619942969</v>
      </c>
      <c r="C154" s="89">
        <f t="shared" si="16"/>
        <v>1</v>
      </c>
    </row>
    <row r="155" spans="1:3" ht="12.75">
      <c r="A155" s="85">
        <v>151</v>
      </c>
      <c r="B155" s="89">
        <f t="shared" si="18"/>
        <v>0.9999987473695633</v>
      </c>
      <c r="C155" s="89">
        <f t="shared" si="16"/>
        <v>1</v>
      </c>
    </row>
    <row r="156" spans="1:3" ht="12.75">
      <c r="A156" s="85">
        <v>152</v>
      </c>
      <c r="B156" s="89">
        <f t="shared" si="18"/>
        <v>0.9999988630523591</v>
      </c>
      <c r="C156" s="89">
        <f t="shared" si="16"/>
        <v>1</v>
      </c>
    </row>
    <row r="157" spans="1:3" ht="12.75">
      <c r="A157" s="85">
        <v>153</v>
      </c>
      <c r="B157" s="89">
        <f t="shared" si="18"/>
        <v>0.9999989680713919</v>
      </c>
      <c r="C157" s="89">
        <f t="shared" si="16"/>
        <v>1</v>
      </c>
    </row>
    <row r="158" spans="1:3" ht="12.75">
      <c r="A158" s="85">
        <v>154</v>
      </c>
      <c r="B158" s="89">
        <f t="shared" si="18"/>
        <v>0.9999990634076087</v>
      </c>
      <c r="C158" s="89">
        <f t="shared" si="16"/>
        <v>1</v>
      </c>
    </row>
    <row r="159" spans="1:3" ht="12.75">
      <c r="A159" s="85">
        <v>155</v>
      </c>
      <c r="B159" s="89">
        <f t="shared" si="18"/>
        <v>0.999999149951934</v>
      </c>
      <c r="C159" s="89">
        <f t="shared" si="16"/>
        <v>1</v>
      </c>
    </row>
    <row r="160" spans="1:3" ht="12.75">
      <c r="A160" s="85">
        <v>156</v>
      </c>
      <c r="B160" s="89">
        <f t="shared" si="18"/>
        <v>0.9999992285135088</v>
      </c>
      <c r="C160" s="89">
        <f t="shared" si="16"/>
        <v>1</v>
      </c>
    </row>
    <row r="161" spans="1:3" ht="12.75">
      <c r="A161" s="85">
        <v>157</v>
      </c>
      <c r="B161" s="89">
        <f t="shared" si="18"/>
        <v>0.9999992998271783</v>
      </c>
      <c r="C161" s="89">
        <f t="shared" si="16"/>
        <v>1</v>
      </c>
    </row>
    <row r="162" spans="1:3" ht="12.75">
      <c r="A162" s="85">
        <v>158</v>
      </c>
      <c r="B162" s="89">
        <f>GAMMADIST($A161,Alpha1,Beta1,TRUE)</f>
        <v>0.9999992998271783</v>
      </c>
      <c r="C162" s="89">
        <f t="shared" si="16"/>
        <v>1</v>
      </c>
    </row>
    <row r="163" spans="1:3" ht="12.75">
      <c r="A163" s="85">
        <v>159</v>
      </c>
      <c r="B163" s="89">
        <f aca="true" t="shared" si="19" ref="B163:B171">GAMMADIST($A163,Alpha1,Beta1,TRUE)</f>
        <v>0.9999994233189035</v>
      </c>
      <c r="C163" s="89">
        <f t="shared" si="16"/>
        <v>1</v>
      </c>
    </row>
    <row r="164" spans="1:3" ht="12.75">
      <c r="A164" s="85">
        <v>160</v>
      </c>
      <c r="B164" s="89">
        <f t="shared" si="19"/>
        <v>0.9999994766533553</v>
      </c>
      <c r="C164" s="89">
        <f t="shared" si="16"/>
        <v>1</v>
      </c>
    </row>
    <row r="165" spans="1:3" ht="12.75">
      <c r="A165" s="85">
        <v>161</v>
      </c>
      <c r="B165" s="89">
        <f t="shared" si="19"/>
        <v>0.9999995250634169</v>
      </c>
      <c r="C165" s="89">
        <f t="shared" si="16"/>
        <v>1</v>
      </c>
    </row>
    <row r="166" spans="1:3" ht="12.75">
      <c r="A166" s="85">
        <v>162</v>
      </c>
      <c r="B166" s="89">
        <f t="shared" si="19"/>
        <v>0.9999995690029062</v>
      </c>
      <c r="C166" s="89">
        <f t="shared" si="16"/>
        <v>1</v>
      </c>
    </row>
    <row r="167" spans="1:3" ht="12.75">
      <c r="A167" s="85">
        <v>163</v>
      </c>
      <c r="B167" s="89">
        <f t="shared" si="19"/>
        <v>0.9999996088839068</v>
      </c>
      <c r="C167" s="89">
        <f t="shared" si="16"/>
        <v>1</v>
      </c>
    </row>
    <row r="168" spans="1:3" ht="12.75">
      <c r="A168" s="85">
        <v>164</v>
      </c>
      <c r="B168" s="89">
        <f t="shared" si="19"/>
        <v>0.9999996450805972</v>
      </c>
      <c r="C168" s="89">
        <f t="shared" si="16"/>
        <v>1</v>
      </c>
    </row>
    <row r="169" spans="1:3" ht="12.75">
      <c r="A169" s="85">
        <v>165</v>
      </c>
      <c r="B169" s="89">
        <f t="shared" si="19"/>
        <v>0.9999996779327293</v>
      </c>
      <c r="C169" s="89">
        <f t="shared" si="16"/>
        <v>1</v>
      </c>
    </row>
    <row r="170" spans="1:3" ht="12.75">
      <c r="A170" s="85">
        <v>166</v>
      </c>
      <c r="B170" s="89">
        <f t="shared" si="19"/>
        <v>0.9999997077487873</v>
      </c>
      <c r="C170" s="89">
        <f t="shared" si="16"/>
        <v>1</v>
      </c>
    </row>
    <row r="171" spans="1:3" ht="12.75">
      <c r="A171" s="85">
        <v>167</v>
      </c>
      <c r="B171" s="89">
        <f t="shared" si="19"/>
        <v>0.9999997348088604</v>
      </c>
      <c r="C171" s="89">
        <f t="shared" si="16"/>
        <v>1</v>
      </c>
    </row>
    <row r="172" spans="1:3" ht="12.75">
      <c r="A172" s="85">
        <v>168</v>
      </c>
      <c r="B172" s="89">
        <f>GAMMADIST($A171,Alpha1,Beta1,TRUE)</f>
        <v>0.9999997348088604</v>
      </c>
      <c r="C172" s="89">
        <f t="shared" si="16"/>
        <v>1</v>
      </c>
    </row>
    <row r="173" spans="1:3" ht="12.75">
      <c r="A173" s="85">
        <v>169</v>
      </c>
      <c r="B173" s="89">
        <f aca="true" t="shared" si="20" ref="B173:B181">GAMMADIST($A173,Alpha1,Beta1,TRUE)</f>
        <v>0.9999997816548355</v>
      </c>
      <c r="C173" s="89">
        <f t="shared" si="16"/>
        <v>1</v>
      </c>
    </row>
    <row r="174" spans="1:3" ht="12.75">
      <c r="A174" s="85">
        <v>170</v>
      </c>
      <c r="B174" s="89">
        <f t="shared" si="20"/>
        <v>0.9999998018812345</v>
      </c>
      <c r="C174" s="89">
        <f t="shared" si="16"/>
        <v>1</v>
      </c>
    </row>
    <row r="175" spans="1:3" ht="12.75">
      <c r="A175" s="85">
        <v>171</v>
      </c>
      <c r="B175" s="89">
        <f t="shared" si="20"/>
        <v>0.9999998202367466</v>
      </c>
      <c r="C175" s="89">
        <f t="shared" si="16"/>
        <v>1</v>
      </c>
    </row>
    <row r="176" spans="1:3" ht="12.75">
      <c r="A176" s="85">
        <v>172</v>
      </c>
      <c r="B176" s="89">
        <f t="shared" si="20"/>
        <v>0.9999998368941381</v>
      </c>
      <c r="C176" s="89">
        <f t="shared" si="16"/>
        <v>1</v>
      </c>
    </row>
    <row r="177" spans="1:3" ht="12.75">
      <c r="A177" s="85">
        <v>173</v>
      </c>
      <c r="B177" s="89">
        <f t="shared" si="20"/>
        <v>0.9999998520102498</v>
      </c>
      <c r="C177" s="89">
        <f t="shared" si="16"/>
        <v>1</v>
      </c>
    </row>
    <row r="178" spans="1:3" ht="12.75">
      <c r="A178" s="85">
        <v>174</v>
      </c>
      <c r="B178" s="89">
        <f t="shared" si="20"/>
        <v>0.9999998657274632</v>
      </c>
      <c r="C178" s="89">
        <f t="shared" si="16"/>
        <v>1</v>
      </c>
    </row>
    <row r="179" spans="1:3" ht="12.75">
      <c r="A179" s="85">
        <v>175</v>
      </c>
      <c r="B179" s="89">
        <f t="shared" si="20"/>
        <v>0.9999998781750307</v>
      </c>
      <c r="C179" s="89">
        <f t="shared" si="16"/>
        <v>1</v>
      </c>
    </row>
    <row r="180" spans="1:3" ht="12.75">
      <c r="A180" s="85">
        <v>176</v>
      </c>
      <c r="B180" s="89">
        <f t="shared" si="20"/>
        <v>0.9999998894702832</v>
      </c>
      <c r="C180" s="89">
        <f t="shared" si="16"/>
        <v>1</v>
      </c>
    </row>
    <row r="181" spans="1:3" ht="12.75">
      <c r="A181" s="85">
        <v>177</v>
      </c>
      <c r="B181" s="89">
        <f t="shared" si="20"/>
        <v>0.9999998997197282</v>
      </c>
      <c r="C181" s="89">
        <f t="shared" si="16"/>
        <v>1</v>
      </c>
    </row>
    <row r="182" spans="1:3" ht="12.75">
      <c r="A182" s="85">
        <v>178</v>
      </c>
      <c r="B182" s="89">
        <f>GAMMADIST($A181,Alpha1,Beta1,TRUE)</f>
        <v>0.9999998997197282</v>
      </c>
      <c r="C182" s="89">
        <f t="shared" si="16"/>
        <v>1</v>
      </c>
    </row>
    <row r="183" spans="1:3" ht="12.75">
      <c r="A183" s="85">
        <v>179</v>
      </c>
      <c r="B183" s="89">
        <f aca="true" t="shared" si="21" ref="B183:B191">GAMMADIST($A183,Alpha1,Beta1,TRUE)</f>
        <v>0.9999999174589944</v>
      </c>
      <c r="C183" s="89">
        <f t="shared" si="16"/>
        <v>1</v>
      </c>
    </row>
    <row r="184" spans="1:3" ht="12.75">
      <c r="A184" s="85">
        <v>180</v>
      </c>
      <c r="B184" s="89">
        <f t="shared" si="21"/>
        <v>0.9999999251162307</v>
      </c>
      <c r="C184" s="89">
        <f t="shared" si="16"/>
        <v>1</v>
      </c>
    </row>
    <row r="185" spans="1:3" ht="12.75">
      <c r="A185" s="85">
        <v>181</v>
      </c>
      <c r="B185" s="89">
        <f t="shared" si="21"/>
        <v>0.9999999320640585</v>
      </c>
      <c r="C185" s="89">
        <f t="shared" si="16"/>
        <v>1</v>
      </c>
    </row>
    <row r="186" spans="1:3" ht="12.75">
      <c r="A186" s="85">
        <v>182</v>
      </c>
      <c r="B186" s="89">
        <f t="shared" si="21"/>
        <v>0.9999999383681043</v>
      </c>
      <c r="C186" s="89">
        <f t="shared" si="16"/>
        <v>1</v>
      </c>
    </row>
    <row r="187" spans="1:3" ht="12.75">
      <c r="A187" s="85">
        <v>183</v>
      </c>
      <c r="B187" s="89">
        <f t="shared" si="21"/>
        <v>0.9999999440879338</v>
      </c>
      <c r="C187" s="89">
        <f t="shared" si="16"/>
        <v>1</v>
      </c>
    </row>
    <row r="188" spans="1:3" ht="12.75">
      <c r="A188" s="85">
        <v>184</v>
      </c>
      <c r="B188" s="89">
        <f t="shared" si="21"/>
        <v>0.9999999492776105</v>
      </c>
      <c r="C188" s="89">
        <f t="shared" si="16"/>
        <v>1</v>
      </c>
    </row>
    <row r="189" spans="1:3" ht="12.75">
      <c r="A189" s="85">
        <v>185</v>
      </c>
      <c r="B189" s="89">
        <f t="shared" si="21"/>
        <v>0.9999999539862023</v>
      </c>
      <c r="C189" s="89">
        <f t="shared" si="16"/>
        <v>1</v>
      </c>
    </row>
    <row r="190" spans="1:3" ht="12.75">
      <c r="A190" s="85">
        <v>186</v>
      </c>
      <c r="B190" s="89">
        <f t="shared" si="21"/>
        <v>0.9999999582582436</v>
      </c>
      <c r="C190" s="89">
        <f t="shared" si="16"/>
        <v>1</v>
      </c>
    </row>
    <row r="191" spans="1:3" ht="12.75">
      <c r="A191" s="85">
        <v>187</v>
      </c>
      <c r="B191" s="89">
        <f t="shared" si="21"/>
        <v>0.9999999621341519</v>
      </c>
      <c r="C191" s="89">
        <f t="shared" si="16"/>
        <v>1</v>
      </c>
    </row>
    <row r="192" spans="1:3" ht="12.75">
      <c r="A192" s="85">
        <v>188</v>
      </c>
      <c r="B192" s="89">
        <f>GAMMADIST($A191,Alpha1,Beta1,TRUE)</f>
        <v>0.9999999621341519</v>
      </c>
      <c r="C192" s="89">
        <f t="shared" si="16"/>
        <v>1</v>
      </c>
    </row>
    <row r="193" spans="1:3" ht="12.75">
      <c r="A193" s="85">
        <v>189</v>
      </c>
      <c r="B193" s="89">
        <f aca="true" t="shared" si="22" ref="B193:B201">GAMMADIST($A193,Alpha1,Beta1,TRUE)</f>
        <v>0.9999999688409049</v>
      </c>
      <c r="C193" s="89">
        <f t="shared" si="16"/>
        <v>1</v>
      </c>
    </row>
    <row r="194" spans="1:3" ht="12.75">
      <c r="A194" s="85">
        <v>190</v>
      </c>
      <c r="B194" s="89">
        <f t="shared" si="22"/>
        <v>0.9999999717352512</v>
      </c>
      <c r="C194" s="89">
        <f t="shared" si="16"/>
        <v>1</v>
      </c>
    </row>
    <row r="195" spans="1:3" ht="12.75">
      <c r="A195" s="85">
        <v>191</v>
      </c>
      <c r="B195" s="89">
        <f t="shared" si="22"/>
        <v>0.9999999743610654</v>
      </c>
      <c r="C195" s="89">
        <f t="shared" si="16"/>
        <v>1</v>
      </c>
    </row>
    <row r="196" spans="1:3" ht="12.75">
      <c r="A196" s="85">
        <v>192</v>
      </c>
      <c r="B196" s="89">
        <f t="shared" si="22"/>
        <v>0.9999999767432285</v>
      </c>
      <c r="C196" s="89">
        <f t="shared" si="16"/>
        <v>1</v>
      </c>
    </row>
    <row r="197" spans="1:3" ht="12.75">
      <c r="A197" s="85">
        <v>193</v>
      </c>
      <c r="B197" s="89">
        <f t="shared" si="22"/>
        <v>0.9999999789043196</v>
      </c>
      <c r="C197" s="89">
        <f t="shared" si="16"/>
        <v>1</v>
      </c>
    </row>
    <row r="198" spans="1:3" ht="12.75">
      <c r="A198" s="85">
        <v>194</v>
      </c>
      <c r="B198" s="89">
        <f t="shared" si="22"/>
        <v>0.9999999808648283</v>
      </c>
      <c r="C198" s="89">
        <f aca="true" t="shared" si="23" ref="C198:C261">GAMMADIST($A198,Alpha2,Beta2,TRUE)</f>
        <v>1</v>
      </c>
    </row>
    <row r="199" spans="1:3" ht="12.75">
      <c r="A199" s="85">
        <v>195</v>
      </c>
      <c r="B199" s="89">
        <f t="shared" si="22"/>
        <v>0.9999999826433481</v>
      </c>
      <c r="C199" s="89">
        <f t="shared" si="23"/>
        <v>1</v>
      </c>
    </row>
    <row r="200" spans="1:3" ht="12.75">
      <c r="A200" s="85">
        <v>196</v>
      </c>
      <c r="B200" s="89">
        <f t="shared" si="22"/>
        <v>0.9999999842567512</v>
      </c>
      <c r="C200" s="89">
        <f t="shared" si="23"/>
        <v>1</v>
      </c>
    </row>
    <row r="201" spans="1:3" ht="12.75">
      <c r="A201" s="85">
        <v>197</v>
      </c>
      <c r="B201" s="89">
        <f t="shared" si="22"/>
        <v>0.9999999857203478</v>
      </c>
      <c r="C201" s="89">
        <f t="shared" si="23"/>
        <v>1</v>
      </c>
    </row>
    <row r="202" spans="1:3" ht="12.75">
      <c r="A202" s="85">
        <v>198</v>
      </c>
      <c r="B202" s="89">
        <f>GAMMADIST($A201,Alpha1,Beta1,TRUE)</f>
        <v>0.9999999857203478</v>
      </c>
      <c r="C202" s="89">
        <f t="shared" si="23"/>
        <v>1</v>
      </c>
    </row>
    <row r="203" spans="1:3" ht="12.75">
      <c r="A203" s="85">
        <v>199</v>
      </c>
      <c r="B203" s="89">
        <f aca="true" t="shared" si="24" ref="B203:B211">GAMMADIST($A203,Alpha1,Beta1,TRUE)</f>
        <v>0.9999999882524049</v>
      </c>
      <c r="C203" s="89">
        <f t="shared" si="23"/>
        <v>1</v>
      </c>
    </row>
    <row r="204" spans="1:3" ht="12.75">
      <c r="A204" s="85">
        <v>200</v>
      </c>
      <c r="B204" s="89">
        <f t="shared" si="24"/>
        <v>0.9999999893449096</v>
      </c>
      <c r="C204" s="89">
        <f t="shared" si="23"/>
        <v>1</v>
      </c>
    </row>
    <row r="205" spans="1:3" ht="12.75">
      <c r="A205" s="85">
        <v>201</v>
      </c>
      <c r="B205" s="89">
        <f t="shared" si="24"/>
        <v>0.9999999903359235</v>
      </c>
      <c r="C205" s="89">
        <f t="shared" si="23"/>
        <v>1</v>
      </c>
    </row>
    <row r="206" spans="1:3" ht="12.75">
      <c r="A206" s="85">
        <v>202</v>
      </c>
      <c r="B206" s="89">
        <f t="shared" si="24"/>
        <v>0.9999999912348633</v>
      </c>
      <c r="C206" s="89">
        <f t="shared" si="23"/>
        <v>1</v>
      </c>
    </row>
    <row r="207" spans="1:3" ht="12.75">
      <c r="A207" s="85">
        <v>203</v>
      </c>
      <c r="B207" s="89">
        <f t="shared" si="24"/>
        <v>0.9999999920502736</v>
      </c>
      <c r="C207" s="89">
        <f t="shared" si="23"/>
        <v>1</v>
      </c>
    </row>
    <row r="208" spans="1:3" ht="12.75">
      <c r="A208" s="85">
        <v>204</v>
      </c>
      <c r="B208" s="89">
        <f t="shared" si="24"/>
        <v>0.999999992789907</v>
      </c>
      <c r="C208" s="89">
        <f t="shared" si="23"/>
        <v>1</v>
      </c>
    </row>
    <row r="209" spans="1:3" ht="12.75">
      <c r="A209" s="85">
        <v>205</v>
      </c>
      <c r="B209" s="89">
        <f t="shared" si="24"/>
        <v>0.9999999934607974</v>
      </c>
      <c r="C209" s="89">
        <f t="shared" si="23"/>
        <v>1</v>
      </c>
    </row>
    <row r="210" spans="1:3" ht="12.75">
      <c r="A210" s="85">
        <v>206</v>
      </c>
      <c r="B210" s="89">
        <f t="shared" si="24"/>
        <v>0.9999999940693265</v>
      </c>
      <c r="C210" s="89">
        <f t="shared" si="23"/>
        <v>1</v>
      </c>
    </row>
    <row r="211" spans="1:3" ht="12.75">
      <c r="A211" s="85">
        <v>207</v>
      </c>
      <c r="B211" s="89">
        <f t="shared" si="24"/>
        <v>0.9999999946212846</v>
      </c>
      <c r="C211" s="89">
        <f t="shared" si="23"/>
        <v>1</v>
      </c>
    </row>
    <row r="212" spans="1:3" ht="12.75">
      <c r="A212" s="85">
        <v>208</v>
      </c>
      <c r="B212" s="89">
        <f>GAMMADIST($A211,Alpha1,Beta1,TRUE)</f>
        <v>0.9999999946212846</v>
      </c>
      <c r="C212" s="89">
        <f t="shared" si="23"/>
        <v>1</v>
      </c>
    </row>
    <row r="213" spans="1:3" ht="12.75">
      <c r="A213" s="85">
        <v>209</v>
      </c>
      <c r="B213" s="89">
        <f aca="true" t="shared" si="25" ref="B213:B221">GAMMADIST($A213,Alpha1,Beta1,TRUE)</f>
        <v>0.999999995576013</v>
      </c>
      <c r="C213" s="89">
        <f t="shared" si="23"/>
        <v>1</v>
      </c>
    </row>
    <row r="214" spans="1:3" ht="12.75">
      <c r="A214" s="85">
        <v>210</v>
      </c>
      <c r="B214" s="89">
        <f t="shared" si="25"/>
        <v>0.9999999959878734</v>
      </c>
      <c r="C214" s="89">
        <f t="shared" si="23"/>
        <v>1</v>
      </c>
    </row>
    <row r="215" spans="1:3" ht="12.75">
      <c r="A215" s="85">
        <v>211</v>
      </c>
      <c r="B215" s="89">
        <f t="shared" si="25"/>
        <v>0.9999999963614283</v>
      </c>
      <c r="C215" s="89">
        <f t="shared" si="23"/>
        <v>1</v>
      </c>
    </row>
    <row r="216" spans="1:3" ht="12.75">
      <c r="A216" s="85">
        <v>212</v>
      </c>
      <c r="B216" s="89">
        <f t="shared" si="25"/>
        <v>0.9999999967002368</v>
      </c>
      <c r="C216" s="89">
        <f t="shared" si="23"/>
        <v>1</v>
      </c>
    </row>
    <row r="217" spans="1:3" ht="12.75">
      <c r="A217" s="85">
        <v>213</v>
      </c>
      <c r="B217" s="89">
        <f t="shared" si="25"/>
        <v>0.9999999970075273</v>
      </c>
      <c r="C217" s="89">
        <f t="shared" si="23"/>
        <v>1</v>
      </c>
    </row>
    <row r="218" spans="1:3" ht="12.75">
      <c r="A218" s="85">
        <v>214</v>
      </c>
      <c r="B218" s="89">
        <f t="shared" si="25"/>
        <v>0.9999999972862287</v>
      </c>
      <c r="C218" s="89">
        <f t="shared" si="23"/>
        <v>1</v>
      </c>
    </row>
    <row r="219" spans="1:3" ht="12.75">
      <c r="A219" s="85">
        <v>215</v>
      </c>
      <c r="B219" s="89">
        <f t="shared" si="25"/>
        <v>0.999999997538998</v>
      </c>
      <c r="C219" s="89">
        <f t="shared" si="23"/>
        <v>1</v>
      </c>
    </row>
    <row r="220" spans="1:3" ht="12.75">
      <c r="A220" s="85">
        <v>216</v>
      </c>
      <c r="B220" s="89">
        <f t="shared" si="25"/>
        <v>0.9999999977682458</v>
      </c>
      <c r="C220" s="89">
        <f t="shared" si="23"/>
        <v>1</v>
      </c>
    </row>
    <row r="221" spans="1:3" ht="12.75">
      <c r="A221" s="85">
        <v>217</v>
      </c>
      <c r="B221" s="89">
        <f t="shared" si="25"/>
        <v>0.9999999979761585</v>
      </c>
      <c r="C221" s="89">
        <f t="shared" si="23"/>
        <v>1</v>
      </c>
    </row>
    <row r="222" spans="1:3" ht="12.75">
      <c r="A222" s="85">
        <v>218</v>
      </c>
      <c r="B222" s="89">
        <f>GAMMADIST($A221,Alpha1,Beta1,TRUE)</f>
        <v>0.9999999979761585</v>
      </c>
      <c r="C222" s="89">
        <f t="shared" si="23"/>
        <v>1</v>
      </c>
    </row>
    <row r="223" spans="1:3" ht="12.75">
      <c r="A223" s="85">
        <v>219</v>
      </c>
      <c r="B223" s="89">
        <f aca="true" t="shared" si="26" ref="B223:B231">GAMMADIST($A223,Alpha1,Beta1,TRUE)</f>
        <v>0.9999999983357286</v>
      </c>
      <c r="C223" s="89">
        <f t="shared" si="23"/>
        <v>1</v>
      </c>
    </row>
    <row r="224" spans="1:3" ht="12.75">
      <c r="A224" s="85">
        <v>220</v>
      </c>
      <c r="B224" s="89">
        <f t="shared" si="26"/>
        <v>0.9999999984908177</v>
      </c>
      <c r="C224" s="89">
        <f t="shared" si="23"/>
        <v>1</v>
      </c>
    </row>
    <row r="225" spans="1:3" ht="12.75">
      <c r="A225" s="85">
        <v>221</v>
      </c>
      <c r="B225" s="89">
        <f t="shared" si="26"/>
        <v>0.9999999986314673</v>
      </c>
      <c r="C225" s="89">
        <f t="shared" si="23"/>
        <v>1</v>
      </c>
    </row>
    <row r="226" spans="1:3" ht="12.75">
      <c r="A226" s="85">
        <v>222</v>
      </c>
      <c r="B226" s="89">
        <f t="shared" si="26"/>
        <v>0.9999999987590206</v>
      </c>
      <c r="C226" s="89">
        <f t="shared" si="23"/>
        <v>1</v>
      </c>
    </row>
    <row r="227" spans="1:3" ht="12.75">
      <c r="A227" s="85">
        <v>223</v>
      </c>
      <c r="B227" s="89">
        <f t="shared" si="26"/>
        <v>0.9999999988746959</v>
      </c>
      <c r="C227" s="89">
        <f t="shared" si="23"/>
        <v>1</v>
      </c>
    </row>
    <row r="228" spans="1:3" ht="12.75">
      <c r="A228" s="85">
        <v>224</v>
      </c>
      <c r="B228" s="89">
        <f t="shared" si="26"/>
        <v>0.9999999989795981</v>
      </c>
      <c r="C228" s="89">
        <f t="shared" si="23"/>
        <v>1</v>
      </c>
    </row>
    <row r="229" spans="1:3" ht="12.75">
      <c r="A229" s="85">
        <v>225</v>
      </c>
      <c r="B229" s="89">
        <f t="shared" si="26"/>
        <v>0.9999999990747298</v>
      </c>
      <c r="C229" s="89">
        <f t="shared" si="23"/>
        <v>1</v>
      </c>
    </row>
    <row r="230" spans="1:3" ht="12.75">
      <c r="A230" s="85">
        <v>226</v>
      </c>
      <c r="B230" s="89">
        <f t="shared" si="26"/>
        <v>0.9999999991609999</v>
      </c>
      <c r="C230" s="89">
        <f t="shared" si="23"/>
        <v>1</v>
      </c>
    </row>
    <row r="231" spans="1:3" ht="12.75">
      <c r="A231" s="85">
        <v>227</v>
      </c>
      <c r="B231" s="89">
        <f t="shared" si="26"/>
        <v>0.9999999992392333</v>
      </c>
      <c r="C231" s="89">
        <f t="shared" si="23"/>
        <v>1</v>
      </c>
    </row>
    <row r="232" spans="1:3" ht="12.75">
      <c r="A232" s="85">
        <v>228</v>
      </c>
      <c r="B232" s="89">
        <f>GAMMADIST($A231,Alpha1,Beta1,TRUE)</f>
        <v>0.9999999992392333</v>
      </c>
      <c r="C232" s="89">
        <f t="shared" si="23"/>
        <v>1</v>
      </c>
    </row>
    <row r="233" spans="1:3" ht="12.75">
      <c r="A233" s="85">
        <v>229</v>
      </c>
      <c r="B233" s="89">
        <f aca="true" t="shared" si="27" ref="B233:B241">GAMMADIST($A233,Alpha1,Beta1,TRUE)</f>
        <v>0.9999999993745121</v>
      </c>
      <c r="C233" s="89">
        <f t="shared" si="23"/>
        <v>1</v>
      </c>
    </row>
    <row r="234" spans="1:3" ht="12.75">
      <c r="A234" s="85">
        <v>230</v>
      </c>
      <c r="B234" s="89">
        <f t="shared" si="27"/>
        <v>0.9999999994328514</v>
      </c>
      <c r="C234" s="89">
        <f t="shared" si="23"/>
        <v>1</v>
      </c>
    </row>
    <row r="235" spans="1:3" ht="12.75">
      <c r="A235" s="85">
        <v>231</v>
      </c>
      <c r="B235" s="89">
        <f t="shared" si="27"/>
        <v>0.9999999994857538</v>
      </c>
      <c r="C235" s="89">
        <f t="shared" si="23"/>
        <v>1</v>
      </c>
    </row>
    <row r="236" spans="1:3" ht="12.75">
      <c r="A236" s="85">
        <v>232</v>
      </c>
      <c r="B236" s="89">
        <f t="shared" si="27"/>
        <v>0.9999999995337256</v>
      </c>
      <c r="C236" s="89">
        <f t="shared" si="23"/>
        <v>1</v>
      </c>
    </row>
    <row r="237" spans="1:3" ht="12.75">
      <c r="A237" s="85">
        <v>233</v>
      </c>
      <c r="B237" s="89">
        <f t="shared" si="27"/>
        <v>0.9999999995772261</v>
      </c>
      <c r="C237" s="89">
        <f t="shared" si="23"/>
        <v>1</v>
      </c>
    </row>
    <row r="238" spans="1:3" ht="12.75">
      <c r="A238" s="85">
        <v>234</v>
      </c>
      <c r="B238" s="89">
        <f t="shared" si="27"/>
        <v>0.9999999996166714</v>
      </c>
      <c r="C238" s="89">
        <f t="shared" si="23"/>
        <v>1</v>
      </c>
    </row>
    <row r="239" spans="1:3" ht="12.75">
      <c r="A239" s="85">
        <v>235</v>
      </c>
      <c r="B239" s="89">
        <f t="shared" si="27"/>
        <v>0.9999999996524394</v>
      </c>
      <c r="C239" s="89">
        <f t="shared" si="23"/>
        <v>1</v>
      </c>
    </row>
    <row r="240" spans="1:3" ht="12.75">
      <c r="A240" s="85">
        <v>236</v>
      </c>
      <c r="B240" s="89">
        <f t="shared" si="27"/>
        <v>0.9999999996848724</v>
      </c>
      <c r="C240" s="89">
        <f t="shared" si="23"/>
        <v>1</v>
      </c>
    </row>
    <row r="241" spans="1:3" ht="12.75">
      <c r="A241" s="85">
        <v>237</v>
      </c>
      <c r="B241" s="89">
        <f t="shared" si="27"/>
        <v>0.9999999997142813</v>
      </c>
      <c r="C241" s="89">
        <f t="shared" si="23"/>
        <v>1</v>
      </c>
    </row>
    <row r="242" spans="1:3" ht="12.75">
      <c r="A242" s="85">
        <v>238</v>
      </c>
      <c r="B242" s="89">
        <f>GAMMADIST($A241,Alpha1,Beta1,TRUE)</f>
        <v>0.9999999997142813</v>
      </c>
      <c r="C242" s="89">
        <f t="shared" si="23"/>
        <v>1</v>
      </c>
    </row>
    <row r="243" spans="1:3" ht="12.75">
      <c r="A243" s="85">
        <v>239</v>
      </c>
      <c r="B243" s="89">
        <f aca="true" t="shared" si="28" ref="B243:B251">GAMMADIST($A243,Alpha1,Beta1,TRUE)</f>
        <v>0.9999999997651274</v>
      </c>
      <c r="C243" s="89">
        <f t="shared" si="23"/>
        <v>1</v>
      </c>
    </row>
    <row r="244" spans="1:3" ht="12.75">
      <c r="A244" s="85">
        <v>240</v>
      </c>
      <c r="B244" s="89">
        <f t="shared" si="28"/>
        <v>0.9999999997870519</v>
      </c>
      <c r="C244" s="89">
        <f t="shared" si="23"/>
        <v>1</v>
      </c>
    </row>
    <row r="245" spans="1:3" ht="12.75">
      <c r="A245" s="85">
        <v>241</v>
      </c>
      <c r="B245" s="89">
        <f t="shared" si="28"/>
        <v>0.9999999998069313</v>
      </c>
      <c r="C245" s="89">
        <f t="shared" si="23"/>
        <v>1</v>
      </c>
    </row>
    <row r="246" spans="1:3" ht="12.75">
      <c r="A246" s="85">
        <v>242</v>
      </c>
      <c r="B246" s="89">
        <f t="shared" si="28"/>
        <v>0.9999999998249564</v>
      </c>
      <c r="C246" s="89">
        <f t="shared" si="23"/>
        <v>1</v>
      </c>
    </row>
    <row r="247" spans="1:3" ht="12.75">
      <c r="A247" s="85">
        <v>243</v>
      </c>
      <c r="B247" s="89">
        <f t="shared" si="28"/>
        <v>0.9999999998412997</v>
      </c>
      <c r="C247" s="89">
        <f t="shared" si="23"/>
        <v>1</v>
      </c>
    </row>
    <row r="248" spans="1:3" ht="12.75">
      <c r="A248" s="85">
        <v>244</v>
      </c>
      <c r="B248" s="89">
        <f t="shared" si="28"/>
        <v>0.9999999998561183</v>
      </c>
      <c r="C248" s="89">
        <f t="shared" si="23"/>
        <v>1</v>
      </c>
    </row>
    <row r="249" spans="1:3" ht="12.75">
      <c r="A249" s="85">
        <v>245</v>
      </c>
      <c r="B249" s="89">
        <f t="shared" si="28"/>
        <v>0.9999999998695542</v>
      </c>
      <c r="C249" s="89">
        <f t="shared" si="23"/>
        <v>1</v>
      </c>
    </row>
    <row r="250" spans="1:3" ht="12.75">
      <c r="A250" s="85">
        <v>246</v>
      </c>
      <c r="B250" s="89">
        <f t="shared" si="28"/>
        <v>0.9999999998817365</v>
      </c>
      <c r="C250" s="89">
        <f t="shared" si="23"/>
        <v>1</v>
      </c>
    </row>
    <row r="251" spans="1:3" ht="12.75">
      <c r="A251" s="85">
        <v>247</v>
      </c>
      <c r="B251" s="89">
        <f t="shared" si="28"/>
        <v>0.9999999998927818</v>
      </c>
      <c r="C251" s="89">
        <f t="shared" si="23"/>
        <v>1</v>
      </c>
    </row>
    <row r="252" spans="1:3" ht="12.75">
      <c r="A252" s="85">
        <v>248</v>
      </c>
      <c r="B252" s="89">
        <f>GAMMADIST($A251,Alpha1,Beta1,TRUE)</f>
        <v>0.9999999998927818</v>
      </c>
      <c r="C252" s="89">
        <f t="shared" si="23"/>
        <v>1</v>
      </c>
    </row>
    <row r="253" spans="1:3" ht="12.75">
      <c r="A253" s="85">
        <v>249</v>
      </c>
      <c r="B253" s="89">
        <f aca="true" t="shared" si="29" ref="B253:B261">GAMMADIST($A253,Alpha1,Beta1,TRUE)</f>
        <v>0.999999999911876</v>
      </c>
      <c r="C253" s="89">
        <f t="shared" si="23"/>
        <v>1</v>
      </c>
    </row>
    <row r="254" spans="1:3" ht="12.75">
      <c r="A254" s="85">
        <v>250</v>
      </c>
      <c r="B254" s="89">
        <f t="shared" si="29"/>
        <v>0.9999999999201082</v>
      </c>
      <c r="C254" s="89">
        <f t="shared" si="23"/>
        <v>1</v>
      </c>
    </row>
    <row r="255" spans="1:3" ht="12.75">
      <c r="A255" s="85">
        <v>251</v>
      </c>
      <c r="B255" s="89">
        <f t="shared" si="29"/>
        <v>0.9999999999275719</v>
      </c>
      <c r="C255" s="89">
        <f t="shared" si="23"/>
        <v>1</v>
      </c>
    </row>
    <row r="256" spans="1:3" ht="12.75">
      <c r="A256" s="85">
        <v>252</v>
      </c>
      <c r="B256" s="89">
        <f t="shared" si="29"/>
        <v>0.9999999999343389</v>
      </c>
      <c r="C256" s="89">
        <f t="shared" si="23"/>
        <v>1</v>
      </c>
    </row>
    <row r="257" spans="1:3" ht="12.75">
      <c r="A257" s="85">
        <v>253</v>
      </c>
      <c r="B257" s="89">
        <f t="shared" si="29"/>
        <v>0.999999999940474</v>
      </c>
      <c r="C257" s="89">
        <f t="shared" si="23"/>
        <v>1</v>
      </c>
    </row>
    <row r="258" spans="1:3" ht="12.75">
      <c r="A258" s="85">
        <v>254</v>
      </c>
      <c r="B258" s="89">
        <f t="shared" si="29"/>
        <v>0.9999999999460363</v>
      </c>
      <c r="C258" s="89">
        <f t="shared" si="23"/>
        <v>1</v>
      </c>
    </row>
    <row r="259" spans="1:3" ht="12.75">
      <c r="A259" s="85">
        <v>255</v>
      </c>
      <c r="B259" s="89">
        <f t="shared" si="29"/>
        <v>0.9999999999510791</v>
      </c>
      <c r="C259" s="89">
        <f t="shared" si="23"/>
        <v>1</v>
      </c>
    </row>
    <row r="260" spans="1:3" ht="12.75">
      <c r="A260" s="85">
        <v>256</v>
      </c>
      <c r="B260" s="89">
        <f t="shared" si="29"/>
        <v>0.999999999955651</v>
      </c>
      <c r="C260" s="89">
        <f t="shared" si="23"/>
        <v>1</v>
      </c>
    </row>
    <row r="261" spans="1:3" ht="12.75">
      <c r="A261" s="85">
        <v>257</v>
      </c>
      <c r="B261" s="89">
        <f t="shared" si="29"/>
        <v>0.999999999959796</v>
      </c>
      <c r="C261" s="89">
        <f t="shared" si="23"/>
        <v>1</v>
      </c>
    </row>
    <row r="262" spans="1:3" ht="12.75">
      <c r="A262" s="85">
        <v>258</v>
      </c>
      <c r="B262" s="89">
        <f>GAMMADIST($A261,Alpha1,Beta1,TRUE)</f>
        <v>0.999999999959796</v>
      </c>
      <c r="C262" s="89">
        <f aca="true" t="shared" si="30" ref="C262:C325">GAMMADIST($A262,Alpha2,Beta2,TRUE)</f>
        <v>1</v>
      </c>
    </row>
    <row r="263" spans="1:3" ht="12.75">
      <c r="A263" s="85">
        <v>259</v>
      </c>
      <c r="B263" s="89">
        <f aca="true" t="shared" si="31" ref="B263:B271">GAMMADIST($A263,Alpha1,Beta1,TRUE)</f>
        <v>0.9999999999669607</v>
      </c>
      <c r="C263" s="89">
        <f t="shared" si="30"/>
        <v>1</v>
      </c>
    </row>
    <row r="264" spans="1:3" ht="12.75">
      <c r="A264" s="85">
        <v>260</v>
      </c>
      <c r="B264" s="89">
        <f t="shared" si="31"/>
        <v>0.9999999999700492</v>
      </c>
      <c r="C264" s="89">
        <f t="shared" si="30"/>
        <v>1</v>
      </c>
    </row>
    <row r="265" spans="1:3" ht="12.75">
      <c r="A265" s="85">
        <v>261</v>
      </c>
      <c r="B265" s="89">
        <f t="shared" si="31"/>
        <v>0.9999999999728493</v>
      </c>
      <c r="C265" s="89">
        <f t="shared" si="30"/>
        <v>1</v>
      </c>
    </row>
    <row r="266" spans="1:3" ht="12.75">
      <c r="A266" s="85">
        <v>262</v>
      </c>
      <c r="B266" s="89">
        <f t="shared" si="31"/>
        <v>0.9999999999753877</v>
      </c>
      <c r="C266" s="89">
        <f t="shared" si="30"/>
        <v>1</v>
      </c>
    </row>
    <row r="267" spans="1:3" ht="12.75">
      <c r="A267" s="85">
        <v>263</v>
      </c>
      <c r="B267" s="89">
        <f t="shared" si="31"/>
        <v>0.9999999999776888</v>
      </c>
      <c r="C267" s="89">
        <f t="shared" si="30"/>
        <v>1</v>
      </c>
    </row>
    <row r="268" spans="1:3" ht="12.75">
      <c r="A268" s="85">
        <v>264</v>
      </c>
      <c r="B268" s="89">
        <f t="shared" si="31"/>
        <v>0.9999999999797751</v>
      </c>
      <c r="C268" s="89">
        <f t="shared" si="30"/>
        <v>1</v>
      </c>
    </row>
    <row r="269" spans="1:3" ht="12.75">
      <c r="A269" s="85">
        <v>265</v>
      </c>
      <c r="B269" s="89">
        <f t="shared" si="31"/>
        <v>0.9999999999816663</v>
      </c>
      <c r="C269" s="89">
        <f t="shared" si="30"/>
        <v>1</v>
      </c>
    </row>
    <row r="270" spans="1:3" ht="12.75">
      <c r="A270" s="85">
        <v>266</v>
      </c>
      <c r="B270" s="89">
        <f t="shared" si="31"/>
        <v>0.9999999999833808</v>
      </c>
      <c r="C270" s="89">
        <f t="shared" si="30"/>
        <v>1</v>
      </c>
    </row>
    <row r="271" spans="1:3" ht="12.75">
      <c r="A271" s="85">
        <v>267</v>
      </c>
      <c r="B271" s="89">
        <f t="shared" si="31"/>
        <v>0.9999999999849352</v>
      </c>
      <c r="C271" s="89">
        <f t="shared" si="30"/>
        <v>1</v>
      </c>
    </row>
    <row r="272" spans="1:3" ht="12.75">
      <c r="A272" s="85">
        <v>268</v>
      </c>
      <c r="B272" s="89">
        <f>GAMMADIST($A271,Alpha1,Beta1,TRUE)</f>
        <v>0.9999999999849352</v>
      </c>
      <c r="C272" s="89">
        <f t="shared" si="30"/>
        <v>1</v>
      </c>
    </row>
    <row r="273" spans="1:3" ht="12.75">
      <c r="A273" s="85">
        <v>269</v>
      </c>
      <c r="B273" s="89">
        <f aca="true" t="shared" si="32" ref="B273:B281">GAMMADIST($A273,Alpha1,Beta1,TRUE)</f>
        <v>0.9999999999876215</v>
      </c>
      <c r="C273" s="89">
        <f t="shared" si="30"/>
        <v>1</v>
      </c>
    </row>
    <row r="274" spans="1:3" ht="12.75">
      <c r="A274" s="85">
        <v>270</v>
      </c>
      <c r="B274" s="89">
        <f t="shared" si="32"/>
        <v>0.9999999999887794</v>
      </c>
      <c r="C274" s="89">
        <f t="shared" si="30"/>
        <v>1</v>
      </c>
    </row>
    <row r="275" spans="1:3" ht="12.75">
      <c r="A275" s="85">
        <v>271</v>
      </c>
      <c r="B275" s="89">
        <f t="shared" si="32"/>
        <v>0.999999999989829</v>
      </c>
      <c r="C275" s="89">
        <f t="shared" si="30"/>
        <v>1</v>
      </c>
    </row>
    <row r="276" spans="1:3" ht="12.75">
      <c r="A276" s="85">
        <v>272</v>
      </c>
      <c r="B276" s="89">
        <f t="shared" si="32"/>
        <v>0.9999999999907806</v>
      </c>
      <c r="C276" s="89">
        <f t="shared" si="30"/>
        <v>1</v>
      </c>
    </row>
    <row r="277" spans="1:3" ht="12.75">
      <c r="A277" s="85">
        <v>273</v>
      </c>
      <c r="B277" s="89">
        <f t="shared" si="32"/>
        <v>0.9999999999916431</v>
      </c>
      <c r="C277" s="89">
        <f t="shared" si="30"/>
        <v>1</v>
      </c>
    </row>
    <row r="278" spans="1:3" ht="12.75">
      <c r="A278" s="85">
        <v>274</v>
      </c>
      <c r="B278" s="89">
        <f t="shared" si="32"/>
        <v>0.9999999999924251</v>
      </c>
      <c r="C278" s="89">
        <f t="shared" si="30"/>
        <v>1</v>
      </c>
    </row>
    <row r="279" spans="1:3" ht="12.75">
      <c r="A279" s="85">
        <v>275</v>
      </c>
      <c r="B279" s="89">
        <f t="shared" si="32"/>
        <v>0.9999999999931338</v>
      </c>
      <c r="C279" s="89">
        <f t="shared" si="30"/>
        <v>1</v>
      </c>
    </row>
    <row r="280" spans="1:3" ht="12.75">
      <c r="A280" s="85">
        <v>276</v>
      </c>
      <c r="B280" s="89">
        <f t="shared" si="32"/>
        <v>0.9999999999937763</v>
      </c>
      <c r="C280" s="89">
        <f t="shared" si="30"/>
        <v>1</v>
      </c>
    </row>
    <row r="281" spans="1:3" ht="12.75">
      <c r="A281" s="85">
        <v>277</v>
      </c>
      <c r="B281" s="89">
        <f t="shared" si="32"/>
        <v>0.9999999999943587</v>
      </c>
      <c r="C281" s="89">
        <f t="shared" si="30"/>
        <v>1</v>
      </c>
    </row>
    <row r="282" spans="1:3" ht="12.75">
      <c r="A282" s="85">
        <v>278</v>
      </c>
      <c r="B282" s="89">
        <f>GAMMADIST($A281,Alpha1,Beta1,TRUE)</f>
        <v>0.9999999999943587</v>
      </c>
      <c r="C282" s="89">
        <f t="shared" si="30"/>
        <v>1</v>
      </c>
    </row>
    <row r="283" spans="1:3" ht="12.75">
      <c r="A283" s="85">
        <v>279</v>
      </c>
      <c r="B283" s="89">
        <f aca="true" t="shared" si="33" ref="B283:B291">GAMMADIST($A283,Alpha1,Beta1,TRUE)</f>
        <v>0.9999999999953653</v>
      </c>
      <c r="C283" s="89">
        <f t="shared" si="30"/>
        <v>1</v>
      </c>
    </row>
    <row r="284" spans="1:3" ht="12.75">
      <c r="A284" s="85">
        <v>280</v>
      </c>
      <c r="B284" s="89">
        <f t="shared" si="33"/>
        <v>0.999999999995799</v>
      </c>
      <c r="C284" s="89">
        <f t="shared" si="30"/>
        <v>1</v>
      </c>
    </row>
    <row r="285" spans="1:3" ht="12.75">
      <c r="A285" s="85">
        <v>281</v>
      </c>
      <c r="B285" s="89">
        <f t="shared" si="33"/>
        <v>0.9999999999961923</v>
      </c>
      <c r="C285" s="89">
        <f t="shared" si="30"/>
        <v>1</v>
      </c>
    </row>
    <row r="286" spans="1:3" ht="12.75">
      <c r="A286" s="85">
        <v>282</v>
      </c>
      <c r="B286" s="89">
        <f t="shared" si="33"/>
        <v>0.9999999999965488</v>
      </c>
      <c r="C286" s="89">
        <f t="shared" si="30"/>
        <v>1</v>
      </c>
    </row>
    <row r="287" spans="1:3" ht="12.75">
      <c r="A287" s="85">
        <v>283</v>
      </c>
      <c r="B287" s="89">
        <f t="shared" si="33"/>
        <v>0.9999999999968718</v>
      </c>
      <c r="C287" s="89">
        <f t="shared" si="30"/>
        <v>1</v>
      </c>
    </row>
    <row r="288" spans="1:3" ht="12.75">
      <c r="A288" s="85">
        <v>284</v>
      </c>
      <c r="B288" s="89">
        <f t="shared" si="33"/>
        <v>0.9999999999971647</v>
      </c>
      <c r="C288" s="89">
        <f t="shared" si="30"/>
        <v>1</v>
      </c>
    </row>
    <row r="289" spans="1:3" ht="12.75">
      <c r="A289" s="85">
        <v>285</v>
      </c>
      <c r="B289" s="89">
        <f t="shared" si="33"/>
        <v>0.9999999999974302</v>
      </c>
      <c r="C289" s="89">
        <f t="shared" si="30"/>
        <v>1</v>
      </c>
    </row>
    <row r="290" spans="1:3" ht="12.75">
      <c r="A290" s="85">
        <v>286</v>
      </c>
      <c r="B290" s="89">
        <f t="shared" si="33"/>
        <v>0.9999999999976708</v>
      </c>
      <c r="C290" s="89">
        <f t="shared" si="30"/>
        <v>1</v>
      </c>
    </row>
    <row r="291" spans="1:3" ht="12.75">
      <c r="A291" s="85">
        <v>287</v>
      </c>
      <c r="B291" s="89">
        <f t="shared" si="33"/>
        <v>0.9999999999978888</v>
      </c>
      <c r="C291" s="89">
        <f t="shared" si="30"/>
        <v>1</v>
      </c>
    </row>
    <row r="292" spans="1:3" ht="12.75">
      <c r="A292" s="85">
        <v>288</v>
      </c>
      <c r="B292" s="89">
        <f>GAMMADIST($A291,Alpha1,Beta1,TRUE)</f>
        <v>0.9999999999978888</v>
      </c>
      <c r="C292" s="89">
        <f t="shared" si="30"/>
        <v>1</v>
      </c>
    </row>
    <row r="293" spans="1:3" ht="12.75">
      <c r="A293" s="85">
        <v>289</v>
      </c>
      <c r="B293" s="89">
        <f aca="true" t="shared" si="34" ref="B293:B301">GAMMADIST($A293,Alpha1,Beta1,TRUE)</f>
        <v>0.9999999999982657</v>
      </c>
      <c r="C293" s="89">
        <f t="shared" si="30"/>
        <v>1</v>
      </c>
    </row>
    <row r="294" spans="1:3" ht="12.75">
      <c r="A294" s="85">
        <v>290</v>
      </c>
      <c r="B294" s="89">
        <f t="shared" si="34"/>
        <v>0.9999999999984281</v>
      </c>
      <c r="C294" s="89">
        <f t="shared" si="30"/>
        <v>1</v>
      </c>
    </row>
    <row r="295" spans="1:3" ht="12.75">
      <c r="A295" s="85">
        <v>291</v>
      </c>
      <c r="B295" s="89">
        <f t="shared" si="34"/>
        <v>0.9999999999985754</v>
      </c>
      <c r="C295" s="89">
        <f t="shared" si="30"/>
        <v>1</v>
      </c>
    </row>
    <row r="296" spans="1:3" ht="12.75">
      <c r="A296" s="85">
        <v>292</v>
      </c>
      <c r="B296" s="89">
        <f t="shared" si="34"/>
        <v>0.9999999999987088</v>
      </c>
      <c r="C296" s="89">
        <f t="shared" si="30"/>
        <v>1</v>
      </c>
    </row>
    <row r="297" spans="1:3" ht="12.75">
      <c r="A297" s="85">
        <v>293</v>
      </c>
      <c r="B297" s="89">
        <f t="shared" si="34"/>
        <v>0.9999999999988297</v>
      </c>
      <c r="C297" s="89">
        <f t="shared" si="30"/>
        <v>1</v>
      </c>
    </row>
    <row r="298" spans="1:3" ht="12.75">
      <c r="A298" s="85">
        <v>294</v>
      </c>
      <c r="B298" s="89">
        <f t="shared" si="34"/>
        <v>0.9999999999989393</v>
      </c>
      <c r="C298" s="89">
        <f t="shared" si="30"/>
        <v>1</v>
      </c>
    </row>
    <row r="299" spans="1:3" ht="12.75">
      <c r="A299" s="85">
        <v>295</v>
      </c>
      <c r="B299" s="89">
        <f t="shared" si="34"/>
        <v>0.9999999999990387</v>
      </c>
      <c r="C299" s="89">
        <f t="shared" si="30"/>
        <v>1</v>
      </c>
    </row>
    <row r="300" spans="1:3" ht="12.75">
      <c r="A300" s="85">
        <v>296</v>
      </c>
      <c r="B300" s="89">
        <f t="shared" si="34"/>
        <v>0.9999999999991287</v>
      </c>
      <c r="C300" s="89">
        <f t="shared" si="30"/>
        <v>1</v>
      </c>
    </row>
    <row r="301" spans="1:3" ht="12.75">
      <c r="A301" s="85">
        <v>297</v>
      </c>
      <c r="B301" s="89">
        <f t="shared" si="34"/>
        <v>0.9999999999992104</v>
      </c>
      <c r="C301" s="89">
        <f t="shared" si="30"/>
        <v>1</v>
      </c>
    </row>
    <row r="302" spans="1:3" ht="12.75">
      <c r="A302" s="85">
        <v>298</v>
      </c>
      <c r="B302" s="89">
        <f>GAMMADIST($A301,Alpha1,Beta1,TRUE)</f>
        <v>0.9999999999992104</v>
      </c>
      <c r="C302" s="89">
        <f t="shared" si="30"/>
        <v>1</v>
      </c>
    </row>
    <row r="303" spans="1:3" ht="12.75">
      <c r="A303" s="85">
        <v>299</v>
      </c>
      <c r="B303" s="89">
        <f aca="true" t="shared" si="35" ref="B303:B311">GAMMADIST($A303,Alpha1,Beta1,TRUE)</f>
        <v>0.9999999999993514</v>
      </c>
      <c r="C303" s="89">
        <f t="shared" si="30"/>
        <v>1</v>
      </c>
    </row>
    <row r="304" spans="1:3" ht="12.75">
      <c r="A304" s="85">
        <v>300</v>
      </c>
      <c r="B304" s="89">
        <f t="shared" si="35"/>
        <v>0.9999999999994121</v>
      </c>
      <c r="C304" s="89">
        <f t="shared" si="30"/>
        <v>1</v>
      </c>
    </row>
    <row r="305" spans="1:3" ht="12.75">
      <c r="A305" s="85">
        <v>301</v>
      </c>
      <c r="B305" s="89">
        <f t="shared" si="35"/>
        <v>0.9999999999994672</v>
      </c>
      <c r="C305" s="89">
        <f t="shared" si="30"/>
        <v>1</v>
      </c>
    </row>
    <row r="306" spans="1:3" ht="12.75">
      <c r="A306" s="85">
        <v>302</v>
      </c>
      <c r="B306" s="89">
        <f t="shared" si="35"/>
        <v>0.9999999999995172</v>
      </c>
      <c r="C306" s="89">
        <f t="shared" si="30"/>
        <v>1</v>
      </c>
    </row>
    <row r="307" spans="1:3" ht="12.75">
      <c r="A307" s="85">
        <v>303</v>
      </c>
      <c r="B307" s="89">
        <f t="shared" si="35"/>
        <v>0.9999999999995625</v>
      </c>
      <c r="C307" s="89">
        <f t="shared" si="30"/>
        <v>1</v>
      </c>
    </row>
    <row r="308" spans="1:3" ht="12.75">
      <c r="A308" s="85">
        <v>304</v>
      </c>
      <c r="B308" s="89">
        <f t="shared" si="35"/>
        <v>0.9999999999996034</v>
      </c>
      <c r="C308" s="89">
        <f t="shared" si="30"/>
        <v>1</v>
      </c>
    </row>
    <row r="309" spans="1:3" ht="12.75">
      <c r="A309" s="85">
        <v>305</v>
      </c>
      <c r="B309" s="89">
        <f t="shared" si="35"/>
        <v>0.9999999999996406</v>
      </c>
      <c r="C309" s="89">
        <f t="shared" si="30"/>
        <v>1</v>
      </c>
    </row>
    <row r="310" spans="1:3" ht="12.75">
      <c r="A310" s="85">
        <v>306</v>
      </c>
      <c r="B310" s="89">
        <f t="shared" si="35"/>
        <v>0.9999999999996743</v>
      </c>
      <c r="C310" s="89">
        <f t="shared" si="30"/>
        <v>1</v>
      </c>
    </row>
    <row r="311" spans="1:3" ht="12.75">
      <c r="A311" s="85">
        <v>307</v>
      </c>
      <c r="B311" s="89">
        <f t="shared" si="35"/>
        <v>0.9999999999997048</v>
      </c>
      <c r="C311" s="89">
        <f t="shared" si="30"/>
        <v>1</v>
      </c>
    </row>
    <row r="312" spans="1:3" ht="12.75">
      <c r="A312" s="85">
        <v>308</v>
      </c>
      <c r="B312" s="89">
        <f>GAMMADIST($A311,Alpha1,Beta1,TRUE)</f>
        <v>0.9999999999997048</v>
      </c>
      <c r="C312" s="89">
        <f t="shared" si="30"/>
        <v>1</v>
      </c>
    </row>
    <row r="313" spans="1:3" ht="12.75">
      <c r="A313" s="85">
        <v>309</v>
      </c>
      <c r="B313" s="89">
        <f aca="true" t="shared" si="36" ref="B313:B321">GAMMADIST($A313,Alpha1,Beta1,TRUE)</f>
        <v>0.9999999999997575</v>
      </c>
      <c r="C313" s="89">
        <f t="shared" si="30"/>
        <v>1</v>
      </c>
    </row>
    <row r="314" spans="1:3" ht="12.75">
      <c r="A314" s="85">
        <v>310</v>
      </c>
      <c r="B314" s="89">
        <f t="shared" si="36"/>
        <v>0.9999999999997803</v>
      </c>
      <c r="C314" s="89">
        <f t="shared" si="30"/>
        <v>1</v>
      </c>
    </row>
    <row r="315" spans="1:3" ht="12.75">
      <c r="A315" s="85">
        <v>311</v>
      </c>
      <c r="B315" s="89">
        <f t="shared" si="36"/>
        <v>0.9999999999998009</v>
      </c>
      <c r="C315" s="89">
        <f t="shared" si="30"/>
        <v>1</v>
      </c>
    </row>
    <row r="316" spans="1:3" ht="12.75">
      <c r="A316" s="85">
        <v>312</v>
      </c>
      <c r="B316" s="89">
        <f t="shared" si="36"/>
        <v>0.9999999999998196</v>
      </c>
      <c r="C316" s="89">
        <f t="shared" si="30"/>
        <v>1</v>
      </c>
    </row>
    <row r="317" spans="1:3" ht="12.75">
      <c r="A317" s="85">
        <v>313</v>
      </c>
      <c r="B317" s="89">
        <f t="shared" si="36"/>
        <v>0.9999999999998365</v>
      </c>
      <c r="C317" s="89">
        <f t="shared" si="30"/>
        <v>1</v>
      </c>
    </row>
    <row r="318" spans="1:3" ht="12.75">
      <c r="A318" s="85">
        <v>314</v>
      </c>
      <c r="B318" s="89">
        <f t="shared" si="36"/>
        <v>0.9999999999998518</v>
      </c>
      <c r="C318" s="89">
        <f t="shared" si="30"/>
        <v>1</v>
      </c>
    </row>
    <row r="319" spans="1:3" ht="12.75">
      <c r="A319" s="85">
        <v>315</v>
      </c>
      <c r="B319" s="89">
        <f t="shared" si="36"/>
        <v>0.9999999999998657</v>
      </c>
      <c r="C319" s="89">
        <f t="shared" si="30"/>
        <v>1</v>
      </c>
    </row>
    <row r="320" spans="1:3" ht="12.75">
      <c r="A320" s="85">
        <v>316</v>
      </c>
      <c r="B320" s="89">
        <f t="shared" si="36"/>
        <v>0.9999999999998783</v>
      </c>
      <c r="C320" s="89">
        <f t="shared" si="30"/>
        <v>1</v>
      </c>
    </row>
    <row r="321" spans="1:3" ht="12.75">
      <c r="A321" s="85">
        <v>317</v>
      </c>
      <c r="B321" s="89">
        <f t="shared" si="36"/>
        <v>0.9999999999998898</v>
      </c>
      <c r="C321" s="89">
        <f t="shared" si="30"/>
        <v>1</v>
      </c>
    </row>
    <row r="322" spans="1:3" ht="12.75">
      <c r="A322" s="85">
        <v>318</v>
      </c>
      <c r="B322" s="89">
        <f>GAMMADIST($A321,Alpha1,Beta1,TRUE)</f>
        <v>0.9999999999998898</v>
      </c>
      <c r="C322" s="89">
        <f t="shared" si="30"/>
        <v>1</v>
      </c>
    </row>
    <row r="323" spans="1:3" ht="12.75">
      <c r="A323" s="85">
        <v>319</v>
      </c>
      <c r="B323" s="89">
        <f aca="true" t="shared" si="37" ref="B323:B331">GAMMADIST($A323,Alpha1,Beta1,TRUE)</f>
        <v>0.9999999999999094</v>
      </c>
      <c r="C323" s="89">
        <f t="shared" si="30"/>
        <v>1</v>
      </c>
    </row>
    <row r="324" spans="1:3" ht="12.75">
      <c r="A324" s="85">
        <v>320</v>
      </c>
      <c r="B324" s="89">
        <f t="shared" si="37"/>
        <v>0.999999999999918</v>
      </c>
      <c r="C324" s="89">
        <f t="shared" si="30"/>
        <v>1</v>
      </c>
    </row>
    <row r="325" spans="1:3" ht="12.75">
      <c r="A325" s="85">
        <v>321</v>
      </c>
      <c r="B325" s="89">
        <f t="shared" si="37"/>
        <v>0.9999999999999256</v>
      </c>
      <c r="C325" s="89">
        <f t="shared" si="30"/>
        <v>1</v>
      </c>
    </row>
    <row r="326" spans="1:3" ht="12.75">
      <c r="A326" s="85">
        <v>322</v>
      </c>
      <c r="B326" s="89">
        <f t="shared" si="37"/>
        <v>0.9999999999999326</v>
      </c>
      <c r="C326" s="89">
        <f aca="true" t="shared" si="38" ref="C326:C389">GAMMADIST($A326,Alpha2,Beta2,TRUE)</f>
        <v>1</v>
      </c>
    </row>
    <row r="327" spans="1:3" ht="12.75">
      <c r="A327" s="85">
        <v>323</v>
      </c>
      <c r="B327" s="89">
        <f t="shared" si="37"/>
        <v>0.9999999999999389</v>
      </c>
      <c r="C327" s="89">
        <f t="shared" si="38"/>
        <v>1</v>
      </c>
    </row>
    <row r="328" spans="1:3" ht="12.75">
      <c r="A328" s="85">
        <v>324</v>
      </c>
      <c r="B328" s="89">
        <f t="shared" si="37"/>
        <v>0.9999999999999446</v>
      </c>
      <c r="C328" s="89">
        <f t="shared" si="38"/>
        <v>1</v>
      </c>
    </row>
    <row r="329" spans="1:3" ht="12.75">
      <c r="A329" s="85">
        <v>325</v>
      </c>
      <c r="B329" s="89">
        <f t="shared" si="37"/>
        <v>0.9999999999999498</v>
      </c>
      <c r="C329" s="89">
        <f t="shared" si="38"/>
        <v>1</v>
      </c>
    </row>
    <row r="330" spans="1:3" ht="12.75">
      <c r="A330" s="85">
        <v>326</v>
      </c>
      <c r="B330" s="89">
        <f t="shared" si="37"/>
        <v>0.9999999999999546</v>
      </c>
      <c r="C330" s="89">
        <f t="shared" si="38"/>
        <v>1</v>
      </c>
    </row>
    <row r="331" spans="1:3" ht="12.75">
      <c r="A331" s="85">
        <v>327</v>
      </c>
      <c r="B331" s="89">
        <f t="shared" si="37"/>
        <v>0.9999999999999588</v>
      </c>
      <c r="C331" s="89">
        <f t="shared" si="38"/>
        <v>1</v>
      </c>
    </row>
    <row r="332" spans="1:3" ht="12.75">
      <c r="A332" s="85">
        <v>328</v>
      </c>
      <c r="B332" s="89">
        <f>GAMMADIST($A331,Alpha1,Beta1,TRUE)</f>
        <v>0.9999999999999588</v>
      </c>
      <c r="C332" s="89">
        <f t="shared" si="38"/>
        <v>1</v>
      </c>
    </row>
    <row r="333" spans="1:3" ht="12.75">
      <c r="A333" s="85">
        <v>329</v>
      </c>
      <c r="B333" s="89">
        <f aca="true" t="shared" si="39" ref="B333:B341">GAMMADIST($A333,Alpha1,Beta1,TRUE)</f>
        <v>0.9999999999999661</v>
      </c>
      <c r="C333" s="89">
        <f t="shared" si="38"/>
        <v>1</v>
      </c>
    </row>
    <row r="334" spans="1:3" ht="12.75">
      <c r="A334" s="85">
        <v>330</v>
      </c>
      <c r="B334" s="89">
        <f t="shared" si="39"/>
        <v>0.9999999999999694</v>
      </c>
      <c r="C334" s="89">
        <f t="shared" si="38"/>
        <v>1</v>
      </c>
    </row>
    <row r="335" spans="1:3" ht="12.75">
      <c r="A335" s="85">
        <v>331</v>
      </c>
      <c r="B335" s="89">
        <f t="shared" si="39"/>
        <v>0.9999999999999722</v>
      </c>
      <c r="C335" s="89">
        <f t="shared" si="38"/>
        <v>1</v>
      </c>
    </row>
    <row r="336" spans="1:3" ht="12.75">
      <c r="A336" s="85">
        <v>332</v>
      </c>
      <c r="B336" s="89">
        <f t="shared" si="39"/>
        <v>0.9999999999999748</v>
      </c>
      <c r="C336" s="89">
        <f t="shared" si="38"/>
        <v>1</v>
      </c>
    </row>
    <row r="337" spans="1:3" ht="12.75">
      <c r="A337" s="85">
        <v>333</v>
      </c>
      <c r="B337" s="89">
        <f t="shared" si="39"/>
        <v>0.9999999999999772</v>
      </c>
      <c r="C337" s="89">
        <f t="shared" si="38"/>
        <v>1</v>
      </c>
    </row>
    <row r="338" spans="1:3" ht="12.75">
      <c r="A338" s="85">
        <v>334</v>
      </c>
      <c r="B338" s="89">
        <f t="shared" si="39"/>
        <v>0.9999999999999793</v>
      </c>
      <c r="C338" s="89">
        <f t="shared" si="38"/>
        <v>1</v>
      </c>
    </row>
    <row r="339" spans="1:3" ht="12.75">
      <c r="A339" s="85">
        <v>335</v>
      </c>
      <c r="B339" s="89">
        <f t="shared" si="39"/>
        <v>0.9999999999999812</v>
      </c>
      <c r="C339" s="89">
        <f t="shared" si="38"/>
        <v>1</v>
      </c>
    </row>
    <row r="340" spans="1:3" ht="12.75">
      <c r="A340" s="85">
        <v>336</v>
      </c>
      <c r="B340" s="89">
        <f t="shared" si="39"/>
        <v>0.999999999999983</v>
      </c>
      <c r="C340" s="89">
        <f t="shared" si="38"/>
        <v>1</v>
      </c>
    </row>
    <row r="341" spans="1:3" ht="12.75">
      <c r="A341" s="85">
        <v>337</v>
      </c>
      <c r="B341" s="89">
        <f t="shared" si="39"/>
        <v>0.9999999999999847</v>
      </c>
      <c r="C341" s="89">
        <f t="shared" si="38"/>
        <v>1</v>
      </c>
    </row>
    <row r="342" spans="1:3" ht="12.75">
      <c r="A342" s="85">
        <v>338</v>
      </c>
      <c r="B342" s="89">
        <f>GAMMADIST($A341,Alpha1,Beta1,TRUE)</f>
        <v>0.9999999999999847</v>
      </c>
      <c r="C342" s="89">
        <f t="shared" si="38"/>
        <v>1</v>
      </c>
    </row>
    <row r="343" spans="1:3" ht="12.75">
      <c r="A343" s="85">
        <v>339</v>
      </c>
      <c r="B343" s="89">
        <f aca="true" t="shared" si="40" ref="B343:B351">GAMMADIST($A343,Alpha1,Beta1,TRUE)</f>
        <v>0.9999999999999873</v>
      </c>
      <c r="C343" s="89">
        <f t="shared" si="38"/>
        <v>1</v>
      </c>
    </row>
    <row r="344" spans="1:3" ht="12.75">
      <c r="A344" s="85">
        <v>340</v>
      </c>
      <c r="B344" s="89">
        <f t="shared" si="40"/>
        <v>0.9999999999999886</v>
      </c>
      <c r="C344" s="89">
        <f t="shared" si="38"/>
        <v>1</v>
      </c>
    </row>
    <row r="345" spans="1:3" ht="12.75">
      <c r="A345" s="85">
        <v>341</v>
      </c>
      <c r="B345" s="89">
        <f t="shared" si="40"/>
        <v>0.9999999999999897</v>
      </c>
      <c r="C345" s="89">
        <f t="shared" si="38"/>
        <v>1</v>
      </c>
    </row>
    <row r="346" spans="1:3" ht="12.75">
      <c r="A346" s="85">
        <v>342</v>
      </c>
      <c r="B346" s="89">
        <f t="shared" si="40"/>
        <v>0.9999999999999906</v>
      </c>
      <c r="C346" s="89">
        <f t="shared" si="38"/>
        <v>1</v>
      </c>
    </row>
    <row r="347" spans="1:3" ht="12.75">
      <c r="A347" s="85">
        <v>343</v>
      </c>
      <c r="B347" s="89">
        <f t="shared" si="40"/>
        <v>0.9999999999999915</v>
      </c>
      <c r="C347" s="89">
        <f t="shared" si="38"/>
        <v>1</v>
      </c>
    </row>
    <row r="348" spans="1:3" ht="12.75">
      <c r="A348" s="85">
        <v>344</v>
      </c>
      <c r="B348" s="89">
        <f t="shared" si="40"/>
        <v>0.9999999999999923</v>
      </c>
      <c r="C348" s="89">
        <f t="shared" si="38"/>
        <v>1</v>
      </c>
    </row>
    <row r="349" spans="1:3" ht="12.75">
      <c r="A349" s="85">
        <v>345</v>
      </c>
      <c r="B349" s="89">
        <f t="shared" si="40"/>
        <v>0.999999999999993</v>
      </c>
      <c r="C349" s="89">
        <f t="shared" si="38"/>
        <v>1</v>
      </c>
    </row>
    <row r="350" spans="1:3" ht="12.75">
      <c r="A350" s="85">
        <v>346</v>
      </c>
      <c r="B350" s="89">
        <f t="shared" si="40"/>
        <v>0.9999999999999937</v>
      </c>
      <c r="C350" s="89">
        <f t="shared" si="38"/>
        <v>1</v>
      </c>
    </row>
    <row r="351" spans="1:3" ht="12.75">
      <c r="A351" s="85">
        <v>347</v>
      </c>
      <c r="B351" s="89">
        <f t="shared" si="40"/>
        <v>0.9999999999999942</v>
      </c>
      <c r="C351" s="89">
        <f t="shared" si="38"/>
        <v>1</v>
      </c>
    </row>
    <row r="352" spans="1:3" ht="12.75">
      <c r="A352" s="85">
        <v>348</v>
      </c>
      <c r="B352" s="89">
        <f>GAMMADIST($A351,Alpha1,Beta1,TRUE)</f>
        <v>0.9999999999999942</v>
      </c>
      <c r="C352" s="89">
        <f t="shared" si="38"/>
        <v>1</v>
      </c>
    </row>
    <row r="353" spans="1:3" ht="12.75">
      <c r="A353" s="85">
        <v>349</v>
      </c>
      <c r="B353" s="89">
        <f aca="true" t="shared" si="41" ref="B353:B361">GAMMADIST($A353,Alpha1,Beta1,TRUE)</f>
        <v>0.9999999999999953</v>
      </c>
      <c r="C353" s="89">
        <f t="shared" si="38"/>
        <v>1</v>
      </c>
    </row>
    <row r="354" spans="1:3" ht="12.75">
      <c r="A354" s="85">
        <v>350</v>
      </c>
      <c r="B354" s="89">
        <f t="shared" si="41"/>
        <v>0.9999999999999958</v>
      </c>
      <c r="C354" s="89">
        <f t="shared" si="38"/>
        <v>1</v>
      </c>
    </row>
    <row r="355" spans="1:3" ht="12.75">
      <c r="A355" s="85">
        <v>351</v>
      </c>
      <c r="B355" s="89">
        <f t="shared" si="41"/>
        <v>0.9999999999999961</v>
      </c>
      <c r="C355" s="89">
        <f t="shared" si="38"/>
        <v>1</v>
      </c>
    </row>
    <row r="356" spans="1:3" ht="12.75">
      <c r="A356" s="85">
        <v>352</v>
      </c>
      <c r="B356" s="89">
        <f t="shared" si="41"/>
        <v>0.9999999999999964</v>
      </c>
      <c r="C356" s="89">
        <f t="shared" si="38"/>
        <v>1</v>
      </c>
    </row>
    <row r="357" spans="1:3" ht="12.75">
      <c r="A357" s="85">
        <v>353</v>
      </c>
      <c r="B357" s="89">
        <f t="shared" si="41"/>
        <v>0.9999999999999968</v>
      </c>
      <c r="C357" s="89">
        <f t="shared" si="38"/>
        <v>1</v>
      </c>
    </row>
    <row r="358" spans="1:3" ht="12.75">
      <c r="A358" s="85">
        <v>354</v>
      </c>
      <c r="B358" s="89">
        <f t="shared" si="41"/>
        <v>0.9999999999999971</v>
      </c>
      <c r="C358" s="89">
        <f t="shared" si="38"/>
        <v>1</v>
      </c>
    </row>
    <row r="359" spans="1:3" ht="12.75">
      <c r="A359" s="85">
        <v>355</v>
      </c>
      <c r="B359" s="89">
        <f t="shared" si="41"/>
        <v>0.9999999999999974</v>
      </c>
      <c r="C359" s="89">
        <f t="shared" si="38"/>
        <v>1</v>
      </c>
    </row>
    <row r="360" spans="1:3" ht="12.75">
      <c r="A360" s="85">
        <v>356</v>
      </c>
      <c r="B360" s="89">
        <f t="shared" si="41"/>
        <v>0.9999999999999977</v>
      </c>
      <c r="C360" s="89">
        <f t="shared" si="38"/>
        <v>1</v>
      </c>
    </row>
    <row r="361" spans="1:3" ht="12.75">
      <c r="A361" s="85">
        <v>357</v>
      </c>
      <c r="B361" s="89">
        <f t="shared" si="41"/>
        <v>0.9999999999999979</v>
      </c>
      <c r="C361" s="89">
        <f t="shared" si="38"/>
        <v>1</v>
      </c>
    </row>
    <row r="362" spans="1:3" ht="12.75">
      <c r="A362" s="85">
        <v>358</v>
      </c>
      <c r="B362" s="89">
        <f>GAMMADIST($A361,Alpha1,Beta1,TRUE)</f>
        <v>0.9999999999999979</v>
      </c>
      <c r="C362" s="89">
        <f t="shared" si="38"/>
        <v>1</v>
      </c>
    </row>
    <row r="363" spans="1:3" ht="12.75">
      <c r="A363" s="85">
        <v>359</v>
      </c>
      <c r="B363" s="89">
        <f aca="true" t="shared" si="42" ref="B363:B371">GAMMADIST($A363,Alpha1,Beta1,TRUE)</f>
        <v>0.9999999999999982</v>
      </c>
      <c r="C363" s="89">
        <f t="shared" si="38"/>
        <v>1</v>
      </c>
    </row>
    <row r="364" spans="1:3" ht="12.75">
      <c r="A364" s="85">
        <v>360</v>
      </c>
      <c r="B364" s="89">
        <f t="shared" si="42"/>
        <v>0.9999999999999984</v>
      </c>
      <c r="C364" s="89">
        <f t="shared" si="38"/>
        <v>1</v>
      </c>
    </row>
    <row r="365" spans="1:3" ht="12.75">
      <c r="A365" s="85">
        <v>361</v>
      </c>
      <c r="B365" s="89">
        <f t="shared" si="42"/>
        <v>0.9999999999999986</v>
      </c>
      <c r="C365" s="89">
        <f t="shared" si="38"/>
        <v>1</v>
      </c>
    </row>
    <row r="366" spans="1:3" ht="12.75">
      <c r="A366" s="85">
        <v>362</v>
      </c>
      <c r="B366" s="89">
        <f t="shared" si="42"/>
        <v>0.9999999999999987</v>
      </c>
      <c r="C366" s="89">
        <f t="shared" si="38"/>
        <v>1</v>
      </c>
    </row>
    <row r="367" spans="1:3" ht="12.75">
      <c r="A367" s="85">
        <v>363</v>
      </c>
      <c r="B367" s="89">
        <f t="shared" si="42"/>
        <v>0.9999999999999988</v>
      </c>
      <c r="C367" s="89">
        <f t="shared" si="38"/>
        <v>1</v>
      </c>
    </row>
    <row r="368" spans="1:3" ht="12.75">
      <c r="A368" s="85">
        <v>364</v>
      </c>
      <c r="B368" s="89">
        <f t="shared" si="42"/>
        <v>0.9999999999999989</v>
      </c>
      <c r="C368" s="89">
        <f t="shared" si="38"/>
        <v>1</v>
      </c>
    </row>
    <row r="369" spans="1:3" ht="12.75">
      <c r="A369" s="85">
        <v>365</v>
      </c>
      <c r="B369" s="89">
        <f t="shared" si="42"/>
        <v>0.999999999999999</v>
      </c>
      <c r="C369" s="89">
        <f t="shared" si="38"/>
        <v>1</v>
      </c>
    </row>
    <row r="370" spans="1:3" ht="12.75">
      <c r="A370" s="85">
        <v>366</v>
      </c>
      <c r="B370" s="89">
        <f t="shared" si="42"/>
        <v>0.9999999999999991</v>
      </c>
      <c r="C370" s="89">
        <f t="shared" si="38"/>
        <v>1</v>
      </c>
    </row>
    <row r="371" spans="1:3" ht="12.75">
      <c r="A371" s="85">
        <v>367</v>
      </c>
      <c r="B371" s="89">
        <f t="shared" si="42"/>
        <v>0.9999999999999992</v>
      </c>
      <c r="C371" s="89">
        <f t="shared" si="38"/>
        <v>1</v>
      </c>
    </row>
    <row r="372" spans="1:3" ht="12.75">
      <c r="A372" s="85">
        <v>368</v>
      </c>
      <c r="B372" s="89">
        <f>GAMMADIST($A371,Alpha1,Beta1,TRUE)</f>
        <v>0.9999999999999992</v>
      </c>
      <c r="C372" s="89">
        <f t="shared" si="38"/>
        <v>1</v>
      </c>
    </row>
    <row r="373" spans="1:3" ht="12.75">
      <c r="A373" s="85">
        <v>369</v>
      </c>
      <c r="B373" s="89">
        <f aca="true" t="shared" si="43" ref="B373:B381">GAMMADIST($A373,Alpha1,Beta1,TRUE)</f>
        <v>0.9999999999999993</v>
      </c>
      <c r="C373" s="89">
        <f t="shared" si="38"/>
        <v>1</v>
      </c>
    </row>
    <row r="374" spans="1:3" ht="12.75">
      <c r="A374" s="85">
        <v>370</v>
      </c>
      <c r="B374" s="89">
        <f t="shared" si="43"/>
        <v>0.9999999999999994</v>
      </c>
      <c r="C374" s="89">
        <f t="shared" si="38"/>
        <v>1</v>
      </c>
    </row>
    <row r="375" spans="1:3" ht="12.75">
      <c r="A375" s="85">
        <v>371</v>
      </c>
      <c r="B375" s="89">
        <f t="shared" si="43"/>
        <v>0.9999999999999994</v>
      </c>
      <c r="C375" s="89">
        <f t="shared" si="38"/>
        <v>1</v>
      </c>
    </row>
    <row r="376" spans="1:3" ht="12.75">
      <c r="A376" s="85">
        <v>372</v>
      </c>
      <c r="B376" s="89">
        <f t="shared" si="43"/>
        <v>0.9999999999999996</v>
      </c>
      <c r="C376" s="89">
        <f t="shared" si="38"/>
        <v>1</v>
      </c>
    </row>
    <row r="377" spans="1:3" ht="12.75">
      <c r="A377" s="85">
        <v>373</v>
      </c>
      <c r="B377" s="89">
        <f t="shared" si="43"/>
        <v>0.9999999999999996</v>
      </c>
      <c r="C377" s="89">
        <f t="shared" si="38"/>
        <v>1</v>
      </c>
    </row>
    <row r="378" spans="1:3" ht="12.75">
      <c r="A378" s="85">
        <v>374</v>
      </c>
      <c r="B378" s="89">
        <f t="shared" si="43"/>
        <v>0.9999999999999996</v>
      </c>
      <c r="C378" s="89">
        <f t="shared" si="38"/>
        <v>1</v>
      </c>
    </row>
    <row r="379" spans="1:3" ht="12.75">
      <c r="A379" s="85">
        <v>375</v>
      </c>
      <c r="B379" s="89">
        <f t="shared" si="43"/>
        <v>0.9999999999999997</v>
      </c>
      <c r="C379" s="89">
        <f t="shared" si="38"/>
        <v>1</v>
      </c>
    </row>
    <row r="380" spans="1:3" ht="12.75">
      <c r="A380" s="85">
        <v>376</v>
      </c>
      <c r="B380" s="89">
        <f t="shared" si="43"/>
        <v>0.9999999999999997</v>
      </c>
      <c r="C380" s="89">
        <f t="shared" si="38"/>
        <v>1</v>
      </c>
    </row>
    <row r="381" spans="1:3" ht="12.75">
      <c r="A381" s="85">
        <v>377</v>
      </c>
      <c r="B381" s="89">
        <f t="shared" si="43"/>
        <v>0.9999999999999997</v>
      </c>
      <c r="C381" s="89">
        <f t="shared" si="38"/>
        <v>1</v>
      </c>
    </row>
    <row r="382" spans="1:3" ht="12.75">
      <c r="A382" s="85">
        <v>378</v>
      </c>
      <c r="B382" s="89">
        <f>GAMMADIST($A381,Alpha1,Beta1,TRUE)</f>
        <v>0.9999999999999997</v>
      </c>
      <c r="C382" s="89">
        <f t="shared" si="38"/>
        <v>1</v>
      </c>
    </row>
    <row r="383" spans="1:3" ht="12.75">
      <c r="A383" s="85">
        <v>379</v>
      </c>
      <c r="B383" s="89">
        <f aca="true" t="shared" si="44" ref="B383:B391">GAMMADIST($A383,Alpha1,Beta1,TRUE)</f>
        <v>0.9999999999999998</v>
      </c>
      <c r="C383" s="89">
        <f t="shared" si="38"/>
        <v>1</v>
      </c>
    </row>
    <row r="384" spans="1:3" ht="12.75">
      <c r="A384" s="85">
        <v>380</v>
      </c>
      <c r="B384" s="89">
        <f t="shared" si="44"/>
        <v>0.9999999999999998</v>
      </c>
      <c r="C384" s="89">
        <f t="shared" si="38"/>
        <v>1</v>
      </c>
    </row>
    <row r="385" spans="1:3" ht="12.75">
      <c r="A385" s="85">
        <v>381</v>
      </c>
      <c r="B385" s="89">
        <f t="shared" si="44"/>
        <v>0.9999999999999998</v>
      </c>
      <c r="C385" s="89">
        <f t="shared" si="38"/>
        <v>1</v>
      </c>
    </row>
    <row r="386" spans="1:3" ht="12.75">
      <c r="A386" s="85">
        <v>382</v>
      </c>
      <c r="B386" s="89">
        <f t="shared" si="44"/>
        <v>0.9999999999999998</v>
      </c>
      <c r="C386" s="89">
        <f t="shared" si="38"/>
        <v>1</v>
      </c>
    </row>
    <row r="387" spans="1:3" ht="12.75">
      <c r="A387" s="85">
        <v>383</v>
      </c>
      <c r="B387" s="89">
        <f t="shared" si="44"/>
        <v>0.9999999999999999</v>
      </c>
      <c r="C387" s="89">
        <f t="shared" si="38"/>
        <v>1</v>
      </c>
    </row>
    <row r="388" spans="1:3" ht="12.75">
      <c r="A388" s="85">
        <v>384</v>
      </c>
      <c r="B388" s="89">
        <f t="shared" si="44"/>
        <v>0.9999999999999999</v>
      </c>
      <c r="C388" s="89">
        <f t="shared" si="38"/>
        <v>1</v>
      </c>
    </row>
    <row r="389" spans="1:3" ht="12.75">
      <c r="A389" s="85">
        <v>385</v>
      </c>
      <c r="B389" s="89">
        <f t="shared" si="44"/>
        <v>0.9999999999999999</v>
      </c>
      <c r="C389" s="89">
        <f t="shared" si="38"/>
        <v>1</v>
      </c>
    </row>
    <row r="390" spans="1:3" ht="12.75">
      <c r="A390" s="85">
        <v>386</v>
      </c>
      <c r="B390" s="89">
        <f t="shared" si="44"/>
        <v>0.9999999999999999</v>
      </c>
      <c r="C390" s="89">
        <f aca="true" t="shared" si="45" ref="C390:C453">GAMMADIST($A390,Alpha2,Beta2,TRUE)</f>
        <v>1</v>
      </c>
    </row>
    <row r="391" spans="1:3" ht="12.75">
      <c r="A391" s="85">
        <v>387</v>
      </c>
      <c r="B391" s="89">
        <f t="shared" si="44"/>
        <v>0.9999999999999999</v>
      </c>
      <c r="C391" s="89">
        <f t="shared" si="45"/>
        <v>1</v>
      </c>
    </row>
    <row r="392" spans="1:3" ht="12.75">
      <c r="A392" s="85">
        <v>388</v>
      </c>
      <c r="B392" s="89">
        <f>GAMMADIST($A391,Alpha1,Beta1,TRUE)</f>
        <v>0.9999999999999999</v>
      </c>
      <c r="C392" s="89">
        <f t="shared" si="45"/>
        <v>1</v>
      </c>
    </row>
    <row r="393" spans="1:3" ht="12.75">
      <c r="A393" s="85">
        <v>389</v>
      </c>
      <c r="B393" s="89">
        <f aca="true" t="shared" si="46" ref="B393:B401">GAMMADIST($A393,Alpha1,Beta1,TRUE)</f>
        <v>0.9999999999999999</v>
      </c>
      <c r="C393" s="89">
        <f t="shared" si="45"/>
        <v>1</v>
      </c>
    </row>
    <row r="394" spans="1:3" ht="12.75">
      <c r="A394" s="85">
        <v>390</v>
      </c>
      <c r="B394" s="89">
        <f t="shared" si="46"/>
        <v>0.9999999999999999</v>
      </c>
      <c r="C394" s="89">
        <f t="shared" si="45"/>
        <v>1</v>
      </c>
    </row>
    <row r="395" spans="1:3" ht="12.75">
      <c r="A395" s="85">
        <v>391</v>
      </c>
      <c r="B395" s="89">
        <f t="shared" si="46"/>
        <v>0.9999999999999999</v>
      </c>
      <c r="C395" s="89">
        <f t="shared" si="45"/>
        <v>1</v>
      </c>
    </row>
    <row r="396" spans="1:3" ht="12.75">
      <c r="A396" s="85">
        <v>392</v>
      </c>
      <c r="B396" s="89">
        <f t="shared" si="46"/>
        <v>0.9999999999999999</v>
      </c>
      <c r="C396" s="89">
        <f t="shared" si="45"/>
        <v>1</v>
      </c>
    </row>
    <row r="397" spans="1:3" ht="12.75">
      <c r="A397" s="85">
        <v>393</v>
      </c>
      <c r="B397" s="89">
        <f t="shared" si="46"/>
        <v>0.9999999999999999</v>
      </c>
      <c r="C397" s="89">
        <f t="shared" si="45"/>
        <v>1</v>
      </c>
    </row>
    <row r="398" spans="1:3" ht="12.75">
      <c r="A398" s="85">
        <v>394</v>
      </c>
      <c r="B398" s="89">
        <f t="shared" si="46"/>
        <v>1</v>
      </c>
      <c r="C398" s="89">
        <f t="shared" si="45"/>
        <v>1</v>
      </c>
    </row>
    <row r="399" spans="1:3" ht="12.75">
      <c r="A399" s="85">
        <v>395</v>
      </c>
      <c r="B399" s="89">
        <f t="shared" si="46"/>
        <v>1</v>
      </c>
      <c r="C399" s="89">
        <f t="shared" si="45"/>
        <v>1</v>
      </c>
    </row>
    <row r="400" spans="1:3" ht="12.75">
      <c r="A400" s="85">
        <v>396</v>
      </c>
      <c r="B400" s="89">
        <f t="shared" si="46"/>
        <v>1</v>
      </c>
      <c r="C400" s="89">
        <f t="shared" si="45"/>
        <v>1</v>
      </c>
    </row>
    <row r="401" spans="1:3" ht="12.75">
      <c r="A401" s="85">
        <v>397</v>
      </c>
      <c r="B401" s="89">
        <f t="shared" si="46"/>
        <v>1</v>
      </c>
      <c r="C401" s="89">
        <f t="shared" si="45"/>
        <v>1</v>
      </c>
    </row>
    <row r="402" spans="1:3" ht="12.75">
      <c r="A402" s="85">
        <v>398</v>
      </c>
      <c r="B402" s="89">
        <f>GAMMADIST($A401,Alpha1,Beta1,TRUE)</f>
        <v>1</v>
      </c>
      <c r="C402" s="89">
        <f t="shared" si="45"/>
        <v>1</v>
      </c>
    </row>
    <row r="403" spans="1:3" ht="12.75">
      <c r="A403" s="85">
        <v>399</v>
      </c>
      <c r="B403" s="89">
        <f aca="true" t="shared" si="47" ref="B403:B411">GAMMADIST($A403,Alpha1,Beta1,TRUE)</f>
        <v>1</v>
      </c>
      <c r="C403" s="89">
        <f t="shared" si="45"/>
        <v>1</v>
      </c>
    </row>
    <row r="404" spans="1:3" ht="12.75">
      <c r="A404" s="85">
        <v>400</v>
      </c>
      <c r="B404" s="89">
        <f t="shared" si="47"/>
        <v>1</v>
      </c>
      <c r="C404" s="89">
        <f t="shared" si="45"/>
        <v>1</v>
      </c>
    </row>
    <row r="405" spans="1:3" ht="12.75">
      <c r="A405" s="85">
        <v>401</v>
      </c>
      <c r="B405" s="89">
        <f t="shared" si="47"/>
        <v>1</v>
      </c>
      <c r="C405" s="89">
        <f t="shared" si="45"/>
        <v>1</v>
      </c>
    </row>
    <row r="406" spans="1:3" ht="12.75">
      <c r="A406" s="85">
        <v>402</v>
      </c>
      <c r="B406" s="89">
        <f t="shared" si="47"/>
        <v>1</v>
      </c>
      <c r="C406" s="89">
        <f t="shared" si="45"/>
        <v>1</v>
      </c>
    </row>
    <row r="407" spans="1:3" ht="12.75">
      <c r="A407" s="85">
        <v>403</v>
      </c>
      <c r="B407" s="89">
        <f t="shared" si="47"/>
        <v>1</v>
      </c>
      <c r="C407" s="89">
        <f t="shared" si="45"/>
        <v>1</v>
      </c>
    </row>
    <row r="408" spans="1:3" ht="12.75">
      <c r="A408" s="85">
        <v>404</v>
      </c>
      <c r="B408" s="89">
        <f t="shared" si="47"/>
        <v>1</v>
      </c>
      <c r="C408" s="89">
        <f t="shared" si="45"/>
        <v>1</v>
      </c>
    </row>
    <row r="409" spans="1:3" ht="12.75">
      <c r="A409" s="85">
        <v>405</v>
      </c>
      <c r="B409" s="89">
        <f t="shared" si="47"/>
        <v>1</v>
      </c>
      <c r="C409" s="89">
        <f t="shared" si="45"/>
        <v>1</v>
      </c>
    </row>
    <row r="410" spans="1:3" ht="12.75">
      <c r="A410" s="85">
        <v>406</v>
      </c>
      <c r="B410" s="89">
        <f t="shared" si="47"/>
        <v>1</v>
      </c>
      <c r="C410" s="89">
        <f t="shared" si="45"/>
        <v>1</v>
      </c>
    </row>
    <row r="411" spans="1:3" ht="12.75">
      <c r="A411" s="85">
        <v>407</v>
      </c>
      <c r="B411" s="89">
        <f t="shared" si="47"/>
        <v>1</v>
      </c>
      <c r="C411" s="89">
        <f t="shared" si="45"/>
        <v>1</v>
      </c>
    </row>
    <row r="412" spans="1:3" ht="12.75">
      <c r="A412" s="85">
        <v>408</v>
      </c>
      <c r="B412" s="89">
        <f>GAMMADIST($A411,Alpha1,Beta1,TRUE)</f>
        <v>1</v>
      </c>
      <c r="C412" s="89">
        <f t="shared" si="45"/>
        <v>1</v>
      </c>
    </row>
    <row r="413" spans="1:3" ht="12.75">
      <c r="A413" s="85">
        <v>409</v>
      </c>
      <c r="B413" s="89">
        <f aca="true" t="shared" si="48" ref="B413:B421">GAMMADIST($A413,Alpha1,Beta1,TRUE)</f>
        <v>1</v>
      </c>
      <c r="C413" s="89">
        <f t="shared" si="45"/>
        <v>1</v>
      </c>
    </row>
    <row r="414" spans="1:3" ht="12.75">
      <c r="A414" s="85">
        <v>410</v>
      </c>
      <c r="B414" s="89">
        <f t="shared" si="48"/>
        <v>1</v>
      </c>
      <c r="C414" s="89">
        <f t="shared" si="45"/>
        <v>1</v>
      </c>
    </row>
    <row r="415" spans="1:3" ht="12.75">
      <c r="A415" s="85">
        <v>411</v>
      </c>
      <c r="B415" s="89">
        <f t="shared" si="48"/>
        <v>1</v>
      </c>
      <c r="C415" s="89">
        <f t="shared" si="45"/>
        <v>1</v>
      </c>
    </row>
    <row r="416" spans="1:3" ht="12.75">
      <c r="A416" s="85">
        <v>412</v>
      </c>
      <c r="B416" s="89">
        <f t="shared" si="48"/>
        <v>1</v>
      </c>
      <c r="C416" s="89">
        <f t="shared" si="45"/>
        <v>1</v>
      </c>
    </row>
    <row r="417" spans="1:3" ht="12.75">
      <c r="A417" s="85">
        <v>413</v>
      </c>
      <c r="B417" s="89">
        <f t="shared" si="48"/>
        <v>1</v>
      </c>
      <c r="C417" s="89">
        <f t="shared" si="45"/>
        <v>1</v>
      </c>
    </row>
    <row r="418" spans="1:3" ht="12.75">
      <c r="A418" s="85">
        <v>414</v>
      </c>
      <c r="B418" s="89">
        <f t="shared" si="48"/>
        <v>1</v>
      </c>
      <c r="C418" s="89">
        <f t="shared" si="45"/>
        <v>1</v>
      </c>
    </row>
    <row r="419" spans="1:3" ht="12.75">
      <c r="A419" s="85">
        <v>415</v>
      </c>
      <c r="B419" s="89">
        <f t="shared" si="48"/>
        <v>1</v>
      </c>
      <c r="C419" s="89">
        <f t="shared" si="45"/>
        <v>1</v>
      </c>
    </row>
    <row r="420" spans="1:3" ht="12.75">
      <c r="A420" s="85">
        <v>416</v>
      </c>
      <c r="B420" s="89">
        <f t="shared" si="48"/>
        <v>1</v>
      </c>
      <c r="C420" s="89">
        <f t="shared" si="45"/>
        <v>1</v>
      </c>
    </row>
    <row r="421" spans="1:3" ht="12.75">
      <c r="A421" s="85">
        <v>417</v>
      </c>
      <c r="B421" s="89">
        <f t="shared" si="48"/>
        <v>1</v>
      </c>
      <c r="C421" s="89">
        <f t="shared" si="45"/>
        <v>1</v>
      </c>
    </row>
    <row r="422" spans="1:3" ht="12.75">
      <c r="A422" s="85">
        <v>418</v>
      </c>
      <c r="B422" s="89">
        <f>GAMMADIST($A421,Alpha1,Beta1,TRUE)</f>
        <v>1</v>
      </c>
      <c r="C422" s="89">
        <f t="shared" si="45"/>
        <v>1</v>
      </c>
    </row>
    <row r="423" spans="1:3" ht="12.75">
      <c r="A423" s="85">
        <v>419</v>
      </c>
      <c r="B423" s="89">
        <f aca="true" t="shared" si="49" ref="B423:B431">GAMMADIST($A423,Alpha1,Beta1,TRUE)</f>
        <v>1</v>
      </c>
      <c r="C423" s="89">
        <f t="shared" si="45"/>
        <v>1</v>
      </c>
    </row>
    <row r="424" spans="1:3" ht="12.75">
      <c r="A424" s="85">
        <v>420</v>
      </c>
      <c r="B424" s="89">
        <f t="shared" si="49"/>
        <v>1</v>
      </c>
      <c r="C424" s="89">
        <f t="shared" si="45"/>
        <v>1</v>
      </c>
    </row>
    <row r="425" spans="1:3" ht="12.75">
      <c r="A425" s="85">
        <v>421</v>
      </c>
      <c r="B425" s="89">
        <f t="shared" si="49"/>
        <v>1</v>
      </c>
      <c r="C425" s="89">
        <f t="shared" si="45"/>
        <v>1</v>
      </c>
    </row>
    <row r="426" spans="1:3" ht="12.75">
      <c r="A426" s="85">
        <v>422</v>
      </c>
      <c r="B426" s="89">
        <f t="shared" si="49"/>
        <v>1</v>
      </c>
      <c r="C426" s="89">
        <f t="shared" si="45"/>
        <v>1</v>
      </c>
    </row>
    <row r="427" spans="1:3" ht="12.75">
      <c r="A427" s="85">
        <v>423</v>
      </c>
      <c r="B427" s="89">
        <f t="shared" si="49"/>
        <v>1</v>
      </c>
      <c r="C427" s="89">
        <f t="shared" si="45"/>
        <v>1</v>
      </c>
    </row>
    <row r="428" spans="1:3" ht="12.75">
      <c r="A428" s="85">
        <v>424</v>
      </c>
      <c r="B428" s="89">
        <f t="shared" si="49"/>
        <v>1</v>
      </c>
      <c r="C428" s="89">
        <f t="shared" si="45"/>
        <v>1</v>
      </c>
    </row>
    <row r="429" spans="1:3" ht="12.75">
      <c r="A429" s="85">
        <v>425</v>
      </c>
      <c r="B429" s="89">
        <f t="shared" si="49"/>
        <v>1</v>
      </c>
      <c r="C429" s="89">
        <f t="shared" si="45"/>
        <v>1</v>
      </c>
    </row>
    <row r="430" spans="1:3" ht="12.75">
      <c r="A430" s="85">
        <v>426</v>
      </c>
      <c r="B430" s="89">
        <f t="shared" si="49"/>
        <v>1</v>
      </c>
      <c r="C430" s="89">
        <f t="shared" si="45"/>
        <v>1</v>
      </c>
    </row>
    <row r="431" spans="1:3" ht="12.75">
      <c r="A431" s="85">
        <v>427</v>
      </c>
      <c r="B431" s="89">
        <f t="shared" si="49"/>
        <v>1</v>
      </c>
      <c r="C431" s="89">
        <f t="shared" si="45"/>
        <v>1</v>
      </c>
    </row>
    <row r="432" spans="1:3" ht="12.75">
      <c r="A432" s="85">
        <v>428</v>
      </c>
      <c r="B432" s="89">
        <f>GAMMADIST($A431,Alpha1,Beta1,TRUE)</f>
        <v>1</v>
      </c>
      <c r="C432" s="89">
        <f t="shared" si="45"/>
        <v>1</v>
      </c>
    </row>
    <row r="433" spans="1:3" ht="12.75">
      <c r="A433" s="85">
        <v>429</v>
      </c>
      <c r="B433" s="89">
        <f aca="true" t="shared" si="50" ref="B433:B441">GAMMADIST($A433,Alpha1,Beta1,TRUE)</f>
        <v>1</v>
      </c>
      <c r="C433" s="89">
        <f t="shared" si="45"/>
        <v>1</v>
      </c>
    </row>
    <row r="434" spans="1:3" ht="12.75">
      <c r="A434" s="85">
        <v>430</v>
      </c>
      <c r="B434" s="89">
        <f t="shared" si="50"/>
        <v>1</v>
      </c>
      <c r="C434" s="89">
        <f t="shared" si="45"/>
        <v>1</v>
      </c>
    </row>
    <row r="435" spans="1:3" ht="12.75">
      <c r="A435" s="85">
        <v>431</v>
      </c>
      <c r="B435" s="89">
        <f t="shared" si="50"/>
        <v>1</v>
      </c>
      <c r="C435" s="89">
        <f t="shared" si="45"/>
        <v>1</v>
      </c>
    </row>
    <row r="436" spans="1:3" ht="12.75">
      <c r="A436" s="85">
        <v>432</v>
      </c>
      <c r="B436" s="89">
        <f t="shared" si="50"/>
        <v>1</v>
      </c>
      <c r="C436" s="89">
        <f t="shared" si="45"/>
        <v>1</v>
      </c>
    </row>
    <row r="437" spans="1:3" ht="12.75">
      <c r="A437" s="85">
        <v>433</v>
      </c>
      <c r="B437" s="89">
        <f t="shared" si="50"/>
        <v>1</v>
      </c>
      <c r="C437" s="89">
        <f t="shared" si="45"/>
        <v>1</v>
      </c>
    </row>
    <row r="438" spans="1:3" ht="12.75">
      <c r="A438" s="85">
        <v>434</v>
      </c>
      <c r="B438" s="89">
        <f t="shared" si="50"/>
        <v>1</v>
      </c>
      <c r="C438" s="89">
        <f t="shared" si="45"/>
        <v>1</v>
      </c>
    </row>
    <row r="439" spans="1:3" ht="12.75">
      <c r="A439" s="85">
        <v>435</v>
      </c>
      <c r="B439" s="89">
        <f t="shared" si="50"/>
        <v>1</v>
      </c>
      <c r="C439" s="89">
        <f t="shared" si="45"/>
        <v>1</v>
      </c>
    </row>
    <row r="440" spans="1:3" ht="12.75">
      <c r="A440" s="85">
        <v>436</v>
      </c>
      <c r="B440" s="89">
        <f t="shared" si="50"/>
        <v>1</v>
      </c>
      <c r="C440" s="89">
        <f t="shared" si="45"/>
        <v>1</v>
      </c>
    </row>
    <row r="441" spans="1:3" ht="12.75">
      <c r="A441" s="85">
        <v>437</v>
      </c>
      <c r="B441" s="89">
        <f t="shared" si="50"/>
        <v>1</v>
      </c>
      <c r="C441" s="89">
        <f t="shared" si="45"/>
        <v>1</v>
      </c>
    </row>
    <row r="442" spans="1:3" ht="12.75">
      <c r="A442" s="85">
        <v>438</v>
      </c>
      <c r="B442" s="89">
        <f>GAMMADIST($A441,Alpha1,Beta1,TRUE)</f>
        <v>1</v>
      </c>
      <c r="C442" s="89">
        <f t="shared" si="45"/>
        <v>1</v>
      </c>
    </row>
    <row r="443" spans="1:3" ht="12.75">
      <c r="A443" s="85">
        <v>439</v>
      </c>
      <c r="B443" s="89">
        <f aca="true" t="shared" si="51" ref="B443:B451">GAMMADIST($A443,Alpha1,Beta1,TRUE)</f>
        <v>1</v>
      </c>
      <c r="C443" s="89">
        <f t="shared" si="45"/>
        <v>1</v>
      </c>
    </row>
    <row r="444" spans="1:3" ht="12.75">
      <c r="A444" s="85">
        <v>440</v>
      </c>
      <c r="B444" s="89">
        <f t="shared" si="51"/>
        <v>1</v>
      </c>
      <c r="C444" s="89">
        <f t="shared" si="45"/>
        <v>1</v>
      </c>
    </row>
    <row r="445" spans="1:3" ht="12.75">
      <c r="A445" s="85">
        <v>441</v>
      </c>
      <c r="B445" s="89">
        <f t="shared" si="51"/>
        <v>1</v>
      </c>
      <c r="C445" s="89">
        <f t="shared" si="45"/>
        <v>1</v>
      </c>
    </row>
    <row r="446" spans="1:3" ht="12.75">
      <c r="A446" s="85">
        <v>442</v>
      </c>
      <c r="B446" s="89">
        <f t="shared" si="51"/>
        <v>1</v>
      </c>
      <c r="C446" s="89">
        <f t="shared" si="45"/>
        <v>1</v>
      </c>
    </row>
    <row r="447" spans="1:3" ht="12.75">
      <c r="A447" s="85">
        <v>443</v>
      </c>
      <c r="B447" s="89">
        <f t="shared" si="51"/>
        <v>1</v>
      </c>
      <c r="C447" s="89">
        <f t="shared" si="45"/>
        <v>1</v>
      </c>
    </row>
    <row r="448" spans="1:3" ht="12.75">
      <c r="A448" s="85">
        <v>444</v>
      </c>
      <c r="B448" s="89">
        <f t="shared" si="51"/>
        <v>1</v>
      </c>
      <c r="C448" s="89">
        <f t="shared" si="45"/>
        <v>1</v>
      </c>
    </row>
    <row r="449" spans="1:3" ht="12.75">
      <c r="A449" s="85">
        <v>445</v>
      </c>
      <c r="B449" s="89">
        <f t="shared" si="51"/>
        <v>1</v>
      </c>
      <c r="C449" s="89">
        <f t="shared" si="45"/>
        <v>1</v>
      </c>
    </row>
    <row r="450" spans="1:3" ht="12.75">
      <c r="A450" s="85">
        <v>446</v>
      </c>
      <c r="B450" s="89">
        <f t="shared" si="51"/>
        <v>1</v>
      </c>
      <c r="C450" s="89">
        <f t="shared" si="45"/>
        <v>1</v>
      </c>
    </row>
    <row r="451" spans="1:3" ht="12.75">
      <c r="A451" s="85">
        <v>447</v>
      </c>
      <c r="B451" s="89">
        <f t="shared" si="51"/>
        <v>1</v>
      </c>
      <c r="C451" s="89">
        <f t="shared" si="45"/>
        <v>1</v>
      </c>
    </row>
    <row r="452" spans="1:3" ht="12.75">
      <c r="A452" s="85">
        <v>448</v>
      </c>
      <c r="B452" s="89">
        <f>GAMMADIST($A451,Alpha1,Beta1,TRUE)</f>
        <v>1</v>
      </c>
      <c r="C452" s="89">
        <f t="shared" si="45"/>
        <v>1</v>
      </c>
    </row>
    <row r="453" spans="1:3" ht="12.75">
      <c r="A453" s="85">
        <v>449</v>
      </c>
      <c r="B453" s="89">
        <f aca="true" t="shared" si="52" ref="B453:B461">GAMMADIST($A453,Alpha1,Beta1,TRUE)</f>
        <v>1</v>
      </c>
      <c r="C453" s="89">
        <f t="shared" si="45"/>
        <v>1</v>
      </c>
    </row>
    <row r="454" spans="1:3" ht="12.75">
      <c r="A454" s="85">
        <v>450</v>
      </c>
      <c r="B454" s="89">
        <f t="shared" si="52"/>
        <v>1</v>
      </c>
      <c r="C454" s="89">
        <f aca="true" t="shared" si="53" ref="C454:C517">GAMMADIST($A454,Alpha2,Beta2,TRUE)</f>
        <v>1</v>
      </c>
    </row>
    <row r="455" spans="1:3" ht="12.75">
      <c r="A455" s="85">
        <v>451</v>
      </c>
      <c r="B455" s="89">
        <f t="shared" si="52"/>
        <v>1</v>
      </c>
      <c r="C455" s="89">
        <f t="shared" si="53"/>
        <v>1</v>
      </c>
    </row>
    <row r="456" spans="1:3" ht="12.75">
      <c r="A456" s="85">
        <v>452</v>
      </c>
      <c r="B456" s="89">
        <f t="shared" si="52"/>
        <v>1</v>
      </c>
      <c r="C456" s="89">
        <f t="shared" si="53"/>
        <v>1</v>
      </c>
    </row>
    <row r="457" spans="1:3" ht="12.75">
      <c r="A457" s="85">
        <v>453</v>
      </c>
      <c r="B457" s="89">
        <f t="shared" si="52"/>
        <v>1</v>
      </c>
      <c r="C457" s="89">
        <f t="shared" si="53"/>
        <v>1</v>
      </c>
    </row>
    <row r="458" spans="1:3" ht="12.75">
      <c r="A458" s="85">
        <v>454</v>
      </c>
      <c r="B458" s="89">
        <f t="shared" si="52"/>
        <v>1</v>
      </c>
      <c r="C458" s="89">
        <f t="shared" si="53"/>
        <v>1</v>
      </c>
    </row>
    <row r="459" spans="1:3" ht="12.75">
      <c r="A459" s="85">
        <v>455</v>
      </c>
      <c r="B459" s="89">
        <f t="shared" si="52"/>
        <v>1</v>
      </c>
      <c r="C459" s="89">
        <f t="shared" si="53"/>
        <v>1</v>
      </c>
    </row>
    <row r="460" spans="1:3" ht="12.75">
      <c r="A460" s="85">
        <v>456</v>
      </c>
      <c r="B460" s="89">
        <f t="shared" si="52"/>
        <v>1</v>
      </c>
      <c r="C460" s="89">
        <f t="shared" si="53"/>
        <v>1</v>
      </c>
    </row>
    <row r="461" spans="1:3" ht="12.75">
      <c r="A461" s="85">
        <v>457</v>
      </c>
      <c r="B461" s="89">
        <f t="shared" si="52"/>
        <v>1</v>
      </c>
      <c r="C461" s="89">
        <f t="shared" si="53"/>
        <v>1</v>
      </c>
    </row>
    <row r="462" spans="1:3" ht="12.75">
      <c r="A462" s="85">
        <v>458</v>
      </c>
      <c r="B462" s="89">
        <f>GAMMADIST($A461,Alpha1,Beta1,TRUE)</f>
        <v>1</v>
      </c>
      <c r="C462" s="89">
        <f t="shared" si="53"/>
        <v>1</v>
      </c>
    </row>
    <row r="463" spans="1:3" ht="12.75">
      <c r="A463" s="85">
        <v>459</v>
      </c>
      <c r="B463" s="89">
        <f aca="true" t="shared" si="54" ref="B463:B471">GAMMADIST($A463,Alpha1,Beta1,TRUE)</f>
        <v>1</v>
      </c>
      <c r="C463" s="89">
        <f t="shared" si="53"/>
        <v>1</v>
      </c>
    </row>
    <row r="464" spans="1:3" ht="12.75">
      <c r="A464" s="85">
        <v>460</v>
      </c>
      <c r="B464" s="89">
        <f t="shared" si="54"/>
        <v>1</v>
      </c>
      <c r="C464" s="89">
        <f t="shared" si="53"/>
        <v>1</v>
      </c>
    </row>
    <row r="465" spans="1:3" ht="12.75">
      <c r="A465" s="85">
        <v>461</v>
      </c>
      <c r="B465" s="89">
        <f t="shared" si="54"/>
        <v>1</v>
      </c>
      <c r="C465" s="89">
        <f t="shared" si="53"/>
        <v>1</v>
      </c>
    </row>
    <row r="466" spans="1:3" ht="12.75">
      <c r="A466" s="85">
        <v>462</v>
      </c>
      <c r="B466" s="89">
        <f t="shared" si="54"/>
        <v>1</v>
      </c>
      <c r="C466" s="89">
        <f t="shared" si="53"/>
        <v>1</v>
      </c>
    </row>
    <row r="467" spans="1:3" ht="12.75">
      <c r="A467" s="85">
        <v>463</v>
      </c>
      <c r="B467" s="89">
        <f t="shared" si="54"/>
        <v>1</v>
      </c>
      <c r="C467" s="89">
        <f t="shared" si="53"/>
        <v>1</v>
      </c>
    </row>
    <row r="468" spans="1:3" ht="12.75">
      <c r="A468" s="85">
        <v>464</v>
      </c>
      <c r="B468" s="89">
        <f t="shared" si="54"/>
        <v>1</v>
      </c>
      <c r="C468" s="89">
        <f t="shared" si="53"/>
        <v>1</v>
      </c>
    </row>
    <row r="469" spans="1:3" ht="12.75">
      <c r="A469" s="85">
        <v>465</v>
      </c>
      <c r="B469" s="89">
        <f t="shared" si="54"/>
        <v>1</v>
      </c>
      <c r="C469" s="89">
        <f t="shared" si="53"/>
        <v>1</v>
      </c>
    </row>
    <row r="470" spans="1:3" ht="12.75">
      <c r="A470" s="85">
        <v>466</v>
      </c>
      <c r="B470" s="89">
        <f t="shared" si="54"/>
        <v>1</v>
      </c>
      <c r="C470" s="89">
        <f t="shared" si="53"/>
        <v>1</v>
      </c>
    </row>
    <row r="471" spans="1:3" ht="12.75">
      <c r="A471" s="85">
        <v>467</v>
      </c>
      <c r="B471" s="89">
        <f t="shared" si="54"/>
        <v>1</v>
      </c>
      <c r="C471" s="89">
        <f t="shared" si="53"/>
        <v>1</v>
      </c>
    </row>
    <row r="472" spans="1:3" ht="12.75">
      <c r="A472" s="85">
        <v>468</v>
      </c>
      <c r="B472" s="89">
        <f>GAMMADIST($A471,Alpha1,Beta1,TRUE)</f>
        <v>1</v>
      </c>
      <c r="C472" s="89">
        <f t="shared" si="53"/>
        <v>1</v>
      </c>
    </row>
    <row r="473" spans="1:3" ht="12.75">
      <c r="A473" s="85">
        <v>469</v>
      </c>
      <c r="B473" s="89">
        <f aca="true" t="shared" si="55" ref="B473:B481">GAMMADIST($A473,Alpha1,Beta1,TRUE)</f>
        <v>1</v>
      </c>
      <c r="C473" s="89">
        <f t="shared" si="53"/>
        <v>1</v>
      </c>
    </row>
    <row r="474" spans="1:3" ht="12.75">
      <c r="A474" s="85">
        <v>470</v>
      </c>
      <c r="B474" s="89">
        <f t="shared" si="55"/>
        <v>1</v>
      </c>
      <c r="C474" s="89">
        <f t="shared" si="53"/>
        <v>1</v>
      </c>
    </row>
    <row r="475" spans="1:3" ht="12.75">
      <c r="A475" s="85">
        <v>471</v>
      </c>
      <c r="B475" s="89">
        <f t="shared" si="55"/>
        <v>1</v>
      </c>
      <c r="C475" s="89">
        <f t="shared" si="53"/>
        <v>1</v>
      </c>
    </row>
    <row r="476" spans="1:3" ht="12.75">
      <c r="A476" s="85">
        <v>472</v>
      </c>
      <c r="B476" s="89">
        <f t="shared" si="55"/>
        <v>1</v>
      </c>
      <c r="C476" s="89">
        <f t="shared" si="53"/>
        <v>1</v>
      </c>
    </row>
    <row r="477" spans="1:3" ht="12.75">
      <c r="A477" s="85">
        <v>473</v>
      </c>
      <c r="B477" s="89">
        <f t="shared" si="55"/>
        <v>1</v>
      </c>
      <c r="C477" s="89">
        <f t="shared" si="53"/>
        <v>1</v>
      </c>
    </row>
    <row r="478" spans="1:3" ht="12.75">
      <c r="A478" s="85">
        <v>474</v>
      </c>
      <c r="B478" s="89">
        <f t="shared" si="55"/>
        <v>1</v>
      </c>
      <c r="C478" s="89">
        <f t="shared" si="53"/>
        <v>1</v>
      </c>
    </row>
    <row r="479" spans="1:3" ht="12.75">
      <c r="A479" s="85">
        <v>475</v>
      </c>
      <c r="B479" s="89">
        <f t="shared" si="55"/>
        <v>1</v>
      </c>
      <c r="C479" s="89">
        <f t="shared" si="53"/>
        <v>1</v>
      </c>
    </row>
    <row r="480" spans="1:3" ht="12.75">
      <c r="A480" s="85">
        <v>476</v>
      </c>
      <c r="B480" s="89">
        <f t="shared" si="55"/>
        <v>1</v>
      </c>
      <c r="C480" s="89">
        <f t="shared" si="53"/>
        <v>1</v>
      </c>
    </row>
    <row r="481" spans="1:3" ht="12.75">
      <c r="A481" s="85">
        <v>477</v>
      </c>
      <c r="B481" s="89">
        <f t="shared" si="55"/>
        <v>1</v>
      </c>
      <c r="C481" s="89">
        <f t="shared" si="53"/>
        <v>1</v>
      </c>
    </row>
    <row r="482" spans="1:3" ht="12.75">
      <c r="A482" s="85">
        <v>478</v>
      </c>
      <c r="B482" s="89">
        <f>GAMMADIST($A481,Alpha1,Beta1,TRUE)</f>
        <v>1</v>
      </c>
      <c r="C482" s="89">
        <f t="shared" si="53"/>
        <v>1</v>
      </c>
    </row>
    <row r="483" spans="1:3" ht="12.75">
      <c r="A483" s="85">
        <v>479</v>
      </c>
      <c r="B483" s="89">
        <f aca="true" t="shared" si="56" ref="B483:B491">GAMMADIST($A483,Alpha1,Beta1,TRUE)</f>
        <v>1</v>
      </c>
      <c r="C483" s="89">
        <f t="shared" si="53"/>
        <v>1</v>
      </c>
    </row>
    <row r="484" spans="1:3" ht="12.75">
      <c r="A484" s="85">
        <v>480</v>
      </c>
      <c r="B484" s="89">
        <f t="shared" si="56"/>
        <v>1</v>
      </c>
      <c r="C484" s="89">
        <f t="shared" si="53"/>
        <v>1</v>
      </c>
    </row>
    <row r="485" spans="1:3" ht="12.75">
      <c r="A485" s="85">
        <v>481</v>
      </c>
      <c r="B485" s="89">
        <f t="shared" si="56"/>
        <v>1</v>
      </c>
      <c r="C485" s="89">
        <f t="shared" si="53"/>
        <v>1</v>
      </c>
    </row>
    <row r="486" spans="1:3" ht="12.75">
      <c r="A486" s="85">
        <v>482</v>
      </c>
      <c r="B486" s="89">
        <f t="shared" si="56"/>
        <v>1</v>
      </c>
      <c r="C486" s="89">
        <f t="shared" si="53"/>
        <v>1</v>
      </c>
    </row>
    <row r="487" spans="1:3" ht="12.75">
      <c r="A487" s="85">
        <v>483</v>
      </c>
      <c r="B487" s="89">
        <f t="shared" si="56"/>
        <v>1</v>
      </c>
      <c r="C487" s="89">
        <f t="shared" si="53"/>
        <v>1</v>
      </c>
    </row>
    <row r="488" spans="1:3" ht="12.75">
      <c r="A488" s="85">
        <v>484</v>
      </c>
      <c r="B488" s="89">
        <f t="shared" si="56"/>
        <v>1</v>
      </c>
      <c r="C488" s="89">
        <f t="shared" si="53"/>
        <v>1</v>
      </c>
    </row>
    <row r="489" spans="1:3" ht="12.75">
      <c r="A489" s="85">
        <v>485</v>
      </c>
      <c r="B489" s="89">
        <f t="shared" si="56"/>
        <v>1</v>
      </c>
      <c r="C489" s="89">
        <f t="shared" si="53"/>
        <v>1</v>
      </c>
    </row>
    <row r="490" spans="1:3" ht="12.75">
      <c r="A490" s="85">
        <v>486</v>
      </c>
      <c r="B490" s="89">
        <f t="shared" si="56"/>
        <v>1</v>
      </c>
      <c r="C490" s="89">
        <f t="shared" si="53"/>
        <v>1</v>
      </c>
    </row>
    <row r="491" spans="1:3" ht="12.75">
      <c r="A491" s="85">
        <v>487</v>
      </c>
      <c r="B491" s="89">
        <f t="shared" si="56"/>
        <v>1</v>
      </c>
      <c r="C491" s="89">
        <f t="shared" si="53"/>
        <v>1</v>
      </c>
    </row>
    <row r="492" spans="1:3" ht="12.75">
      <c r="A492" s="85">
        <v>488</v>
      </c>
      <c r="B492" s="89">
        <f>GAMMADIST($A491,Alpha1,Beta1,TRUE)</f>
        <v>1</v>
      </c>
      <c r="C492" s="89">
        <f t="shared" si="53"/>
        <v>1</v>
      </c>
    </row>
    <row r="493" spans="1:3" ht="12.75">
      <c r="A493" s="85">
        <v>489</v>
      </c>
      <c r="B493" s="89">
        <f aca="true" t="shared" si="57" ref="B493:B501">GAMMADIST($A493,Alpha1,Beta1,TRUE)</f>
        <v>1</v>
      </c>
      <c r="C493" s="89">
        <f t="shared" si="53"/>
        <v>1</v>
      </c>
    </row>
    <row r="494" spans="1:3" ht="12.75">
      <c r="A494" s="85">
        <v>490</v>
      </c>
      <c r="B494" s="89">
        <f t="shared" si="57"/>
        <v>1</v>
      </c>
      <c r="C494" s="89">
        <f t="shared" si="53"/>
        <v>1</v>
      </c>
    </row>
    <row r="495" spans="1:3" ht="12.75">
      <c r="A495" s="85">
        <v>491</v>
      </c>
      <c r="B495" s="89">
        <f t="shared" si="57"/>
        <v>1</v>
      </c>
      <c r="C495" s="89">
        <f t="shared" si="53"/>
        <v>1</v>
      </c>
    </row>
    <row r="496" spans="1:3" ht="12.75">
      <c r="A496" s="85">
        <v>492</v>
      </c>
      <c r="B496" s="89">
        <f t="shared" si="57"/>
        <v>1</v>
      </c>
      <c r="C496" s="89">
        <f t="shared" si="53"/>
        <v>1</v>
      </c>
    </row>
    <row r="497" spans="1:3" ht="12.75">
      <c r="A497" s="85">
        <v>493</v>
      </c>
      <c r="B497" s="89">
        <f t="shared" si="57"/>
        <v>1</v>
      </c>
      <c r="C497" s="89">
        <f t="shared" si="53"/>
        <v>1</v>
      </c>
    </row>
    <row r="498" spans="1:3" ht="12.75">
      <c r="A498" s="85">
        <v>494</v>
      </c>
      <c r="B498" s="89">
        <f t="shared" si="57"/>
        <v>1</v>
      </c>
      <c r="C498" s="89">
        <f t="shared" si="53"/>
        <v>1</v>
      </c>
    </row>
    <row r="499" spans="1:3" ht="12.75">
      <c r="A499" s="85">
        <v>495</v>
      </c>
      <c r="B499" s="89">
        <f t="shared" si="57"/>
        <v>1</v>
      </c>
      <c r="C499" s="89">
        <f t="shared" si="53"/>
        <v>1</v>
      </c>
    </row>
    <row r="500" spans="1:3" ht="12.75">
      <c r="A500" s="85">
        <v>496</v>
      </c>
      <c r="B500" s="89">
        <f t="shared" si="57"/>
        <v>1</v>
      </c>
      <c r="C500" s="89">
        <f t="shared" si="53"/>
        <v>1</v>
      </c>
    </row>
    <row r="501" spans="1:3" ht="12.75">
      <c r="A501" s="85">
        <v>497</v>
      </c>
      <c r="B501" s="89">
        <f t="shared" si="57"/>
        <v>1</v>
      </c>
      <c r="C501" s="89">
        <f t="shared" si="53"/>
        <v>1</v>
      </c>
    </row>
    <row r="502" spans="1:3" ht="12.75">
      <c r="A502" s="85">
        <v>498</v>
      </c>
      <c r="B502" s="89">
        <f>GAMMADIST($A501,Alpha1,Beta1,TRUE)</f>
        <v>1</v>
      </c>
      <c r="C502" s="89">
        <f t="shared" si="53"/>
        <v>1</v>
      </c>
    </row>
    <row r="503" spans="1:3" ht="12.75">
      <c r="A503" s="85">
        <v>499</v>
      </c>
      <c r="B503" s="89">
        <f aca="true" t="shared" si="58" ref="B503:B511">GAMMADIST($A503,Alpha1,Beta1,TRUE)</f>
        <v>1</v>
      </c>
      <c r="C503" s="89">
        <f t="shared" si="53"/>
        <v>1</v>
      </c>
    </row>
    <row r="504" spans="1:3" ht="12.75">
      <c r="A504" s="85">
        <v>500</v>
      </c>
      <c r="B504" s="89">
        <f t="shared" si="58"/>
        <v>1</v>
      </c>
      <c r="C504" s="89">
        <f t="shared" si="53"/>
        <v>1</v>
      </c>
    </row>
    <row r="505" spans="1:3" ht="12.75">
      <c r="A505" s="85">
        <v>501</v>
      </c>
      <c r="B505" s="89">
        <f t="shared" si="58"/>
        <v>1</v>
      </c>
      <c r="C505" s="89">
        <f t="shared" si="53"/>
        <v>1</v>
      </c>
    </row>
    <row r="506" spans="1:3" ht="12.75">
      <c r="A506" s="85">
        <v>502</v>
      </c>
      <c r="B506" s="89">
        <f t="shared" si="58"/>
        <v>1</v>
      </c>
      <c r="C506" s="89">
        <f t="shared" si="53"/>
        <v>1</v>
      </c>
    </row>
    <row r="507" spans="1:3" ht="12.75">
      <c r="A507" s="85">
        <v>503</v>
      </c>
      <c r="B507" s="89">
        <f t="shared" si="58"/>
        <v>1</v>
      </c>
      <c r="C507" s="89">
        <f t="shared" si="53"/>
        <v>1</v>
      </c>
    </row>
    <row r="508" spans="1:3" ht="12.75">
      <c r="A508" s="85">
        <v>504</v>
      </c>
      <c r="B508" s="89">
        <f t="shared" si="58"/>
        <v>1</v>
      </c>
      <c r="C508" s="89">
        <f t="shared" si="53"/>
        <v>1</v>
      </c>
    </row>
    <row r="509" spans="1:3" ht="12.75">
      <c r="A509" s="85">
        <v>505</v>
      </c>
      <c r="B509" s="89">
        <f t="shared" si="58"/>
        <v>1</v>
      </c>
      <c r="C509" s="89">
        <f t="shared" si="53"/>
        <v>1</v>
      </c>
    </row>
    <row r="510" spans="1:3" ht="12.75">
      <c r="A510" s="85">
        <v>506</v>
      </c>
      <c r="B510" s="89">
        <f t="shared" si="58"/>
        <v>1</v>
      </c>
      <c r="C510" s="89">
        <f t="shared" si="53"/>
        <v>1</v>
      </c>
    </row>
    <row r="511" spans="1:3" ht="12.75">
      <c r="A511" s="85">
        <v>507</v>
      </c>
      <c r="B511" s="89">
        <f t="shared" si="58"/>
        <v>1</v>
      </c>
      <c r="C511" s="89">
        <f t="shared" si="53"/>
        <v>1</v>
      </c>
    </row>
    <row r="512" spans="1:3" ht="12.75">
      <c r="A512" s="85">
        <v>508</v>
      </c>
      <c r="B512" s="89">
        <f>GAMMADIST($A511,Alpha1,Beta1,TRUE)</f>
        <v>1</v>
      </c>
      <c r="C512" s="89">
        <f t="shared" si="53"/>
        <v>1</v>
      </c>
    </row>
    <row r="513" spans="1:3" ht="12.75">
      <c r="A513" s="85">
        <v>509</v>
      </c>
      <c r="B513" s="89">
        <f aca="true" t="shared" si="59" ref="B513:B521">GAMMADIST($A513,Alpha1,Beta1,TRUE)</f>
        <v>1</v>
      </c>
      <c r="C513" s="89">
        <f t="shared" si="53"/>
        <v>1</v>
      </c>
    </row>
    <row r="514" spans="1:3" ht="12.75">
      <c r="A514" s="85">
        <v>510</v>
      </c>
      <c r="B514" s="89">
        <f t="shared" si="59"/>
        <v>1</v>
      </c>
      <c r="C514" s="89">
        <f t="shared" si="53"/>
        <v>1</v>
      </c>
    </row>
    <row r="515" spans="1:3" ht="12.75">
      <c r="A515" s="85">
        <v>511</v>
      </c>
      <c r="B515" s="89">
        <f t="shared" si="59"/>
        <v>1</v>
      </c>
      <c r="C515" s="89">
        <f t="shared" si="53"/>
        <v>1</v>
      </c>
    </row>
    <row r="516" spans="1:3" ht="12.75">
      <c r="A516" s="85">
        <v>512</v>
      </c>
      <c r="B516" s="89">
        <f t="shared" si="59"/>
        <v>1</v>
      </c>
      <c r="C516" s="89">
        <f t="shared" si="53"/>
        <v>1</v>
      </c>
    </row>
    <row r="517" spans="1:3" ht="12.75">
      <c r="A517" s="85">
        <v>513</v>
      </c>
      <c r="B517" s="89">
        <f t="shared" si="59"/>
        <v>1</v>
      </c>
      <c r="C517" s="89">
        <f t="shared" si="53"/>
        <v>1</v>
      </c>
    </row>
    <row r="518" spans="1:3" ht="12.75">
      <c r="A518" s="85">
        <v>514</v>
      </c>
      <c r="B518" s="89">
        <f t="shared" si="59"/>
        <v>1</v>
      </c>
      <c r="C518" s="89">
        <f aca="true" t="shared" si="60" ref="C518:C581">GAMMADIST($A518,Alpha2,Beta2,TRUE)</f>
        <v>1</v>
      </c>
    </row>
    <row r="519" spans="1:3" ht="12.75">
      <c r="A519" s="85">
        <v>515</v>
      </c>
      <c r="B519" s="89">
        <f t="shared" si="59"/>
        <v>1</v>
      </c>
      <c r="C519" s="89">
        <f t="shared" si="60"/>
        <v>1</v>
      </c>
    </row>
    <row r="520" spans="1:3" ht="12.75">
      <c r="A520" s="85">
        <v>516</v>
      </c>
      <c r="B520" s="89">
        <f t="shared" si="59"/>
        <v>1</v>
      </c>
      <c r="C520" s="89">
        <f t="shared" si="60"/>
        <v>1</v>
      </c>
    </row>
    <row r="521" spans="1:3" ht="12.75">
      <c r="A521" s="85">
        <v>517</v>
      </c>
      <c r="B521" s="89">
        <f t="shared" si="59"/>
        <v>1</v>
      </c>
      <c r="C521" s="89">
        <f t="shared" si="60"/>
        <v>1</v>
      </c>
    </row>
    <row r="522" spans="1:3" ht="12.75">
      <c r="A522" s="85">
        <v>518</v>
      </c>
      <c r="B522" s="89">
        <f>GAMMADIST($A521,Alpha1,Beta1,TRUE)</f>
        <v>1</v>
      </c>
      <c r="C522" s="89">
        <f t="shared" si="60"/>
        <v>1</v>
      </c>
    </row>
    <row r="523" spans="1:3" ht="12.75">
      <c r="A523" s="85">
        <v>519</v>
      </c>
      <c r="B523" s="89">
        <f aca="true" t="shared" si="61" ref="B523:B531">GAMMADIST($A523,Alpha1,Beta1,TRUE)</f>
        <v>1</v>
      </c>
      <c r="C523" s="89">
        <f t="shared" si="60"/>
        <v>1</v>
      </c>
    </row>
    <row r="524" spans="1:3" ht="12.75">
      <c r="A524" s="85">
        <v>520</v>
      </c>
      <c r="B524" s="89">
        <f t="shared" si="61"/>
        <v>1</v>
      </c>
      <c r="C524" s="89">
        <f t="shared" si="60"/>
        <v>1</v>
      </c>
    </row>
    <row r="525" spans="1:3" ht="12.75">
      <c r="A525" s="85">
        <v>521</v>
      </c>
      <c r="B525" s="89">
        <f t="shared" si="61"/>
        <v>1</v>
      </c>
      <c r="C525" s="89">
        <f t="shared" si="60"/>
        <v>1</v>
      </c>
    </row>
    <row r="526" spans="1:3" ht="12.75">
      <c r="A526" s="85">
        <v>522</v>
      </c>
      <c r="B526" s="89">
        <f t="shared" si="61"/>
        <v>1</v>
      </c>
      <c r="C526" s="89">
        <f t="shared" si="60"/>
        <v>1</v>
      </c>
    </row>
    <row r="527" spans="1:3" ht="12.75">
      <c r="A527" s="85">
        <v>523</v>
      </c>
      <c r="B527" s="89">
        <f t="shared" si="61"/>
        <v>1</v>
      </c>
      <c r="C527" s="89">
        <f t="shared" si="60"/>
        <v>1</v>
      </c>
    </row>
    <row r="528" spans="1:3" ht="12.75">
      <c r="A528" s="85">
        <v>524</v>
      </c>
      <c r="B528" s="89">
        <f t="shared" si="61"/>
        <v>1</v>
      </c>
      <c r="C528" s="89">
        <f t="shared" si="60"/>
        <v>1</v>
      </c>
    </row>
    <row r="529" spans="1:3" ht="12.75">
      <c r="A529" s="85">
        <v>525</v>
      </c>
      <c r="B529" s="89">
        <f t="shared" si="61"/>
        <v>1</v>
      </c>
      <c r="C529" s="89">
        <f t="shared" si="60"/>
        <v>1</v>
      </c>
    </row>
    <row r="530" spans="1:3" ht="12.75">
      <c r="A530" s="85">
        <v>526</v>
      </c>
      <c r="B530" s="89">
        <f t="shared" si="61"/>
        <v>1</v>
      </c>
      <c r="C530" s="89">
        <f t="shared" si="60"/>
        <v>1</v>
      </c>
    </row>
    <row r="531" spans="1:3" ht="12.75">
      <c r="A531" s="85">
        <v>527</v>
      </c>
      <c r="B531" s="89">
        <f t="shared" si="61"/>
        <v>1</v>
      </c>
      <c r="C531" s="89">
        <f t="shared" si="60"/>
        <v>1</v>
      </c>
    </row>
    <row r="532" spans="1:3" ht="12.75">
      <c r="A532" s="85">
        <v>528</v>
      </c>
      <c r="B532" s="89">
        <f>GAMMADIST($A531,Alpha1,Beta1,TRUE)</f>
        <v>1</v>
      </c>
      <c r="C532" s="89">
        <f t="shared" si="60"/>
        <v>1</v>
      </c>
    </row>
    <row r="533" spans="1:3" ht="12.75">
      <c r="A533" s="85">
        <v>529</v>
      </c>
      <c r="B533" s="89">
        <f aca="true" t="shared" si="62" ref="B533:B541">GAMMADIST($A533,Alpha1,Beta1,TRUE)</f>
        <v>1</v>
      </c>
      <c r="C533" s="89">
        <f t="shared" si="60"/>
        <v>1</v>
      </c>
    </row>
    <row r="534" spans="1:3" ht="12.75">
      <c r="A534" s="85">
        <v>530</v>
      </c>
      <c r="B534" s="89">
        <f t="shared" si="62"/>
        <v>1</v>
      </c>
      <c r="C534" s="89">
        <f t="shared" si="60"/>
        <v>1</v>
      </c>
    </row>
    <row r="535" spans="1:3" ht="12.75">
      <c r="A535" s="85">
        <v>531</v>
      </c>
      <c r="B535" s="89">
        <f t="shared" si="62"/>
        <v>1</v>
      </c>
      <c r="C535" s="89">
        <f t="shared" si="60"/>
        <v>1</v>
      </c>
    </row>
    <row r="536" spans="1:3" ht="12.75">
      <c r="A536" s="85">
        <v>532</v>
      </c>
      <c r="B536" s="89">
        <f t="shared" si="62"/>
        <v>1</v>
      </c>
      <c r="C536" s="89">
        <f t="shared" si="60"/>
        <v>1</v>
      </c>
    </row>
    <row r="537" spans="1:3" ht="12.75">
      <c r="A537" s="85">
        <v>533</v>
      </c>
      <c r="B537" s="89">
        <f t="shared" si="62"/>
        <v>1</v>
      </c>
      <c r="C537" s="89">
        <f t="shared" si="60"/>
        <v>1</v>
      </c>
    </row>
    <row r="538" spans="1:3" ht="12.75">
      <c r="A538" s="85">
        <v>534</v>
      </c>
      <c r="B538" s="89">
        <f t="shared" si="62"/>
        <v>1</v>
      </c>
      <c r="C538" s="89">
        <f t="shared" si="60"/>
        <v>1</v>
      </c>
    </row>
    <row r="539" spans="1:3" ht="12.75">
      <c r="A539" s="85">
        <v>535</v>
      </c>
      <c r="B539" s="89">
        <f t="shared" si="62"/>
        <v>1</v>
      </c>
      <c r="C539" s="89">
        <f t="shared" si="60"/>
        <v>1</v>
      </c>
    </row>
    <row r="540" spans="1:3" ht="12.75">
      <c r="A540" s="85">
        <v>536</v>
      </c>
      <c r="B540" s="89">
        <f t="shared" si="62"/>
        <v>1</v>
      </c>
      <c r="C540" s="89">
        <f t="shared" si="60"/>
        <v>1</v>
      </c>
    </row>
    <row r="541" spans="1:3" ht="12.75">
      <c r="A541" s="85">
        <v>537</v>
      </c>
      <c r="B541" s="89">
        <f t="shared" si="62"/>
        <v>1</v>
      </c>
      <c r="C541" s="89">
        <f t="shared" si="60"/>
        <v>1</v>
      </c>
    </row>
    <row r="542" spans="1:3" ht="12.75">
      <c r="A542" s="85">
        <v>538</v>
      </c>
      <c r="B542" s="89">
        <f>GAMMADIST($A541,Alpha1,Beta1,TRUE)</f>
        <v>1</v>
      </c>
      <c r="C542" s="89">
        <f t="shared" si="60"/>
        <v>1</v>
      </c>
    </row>
    <row r="543" spans="1:3" ht="12.75">
      <c r="A543" s="85">
        <v>539</v>
      </c>
      <c r="B543" s="89">
        <f aca="true" t="shared" si="63" ref="B543:B551">GAMMADIST($A543,Alpha1,Beta1,TRUE)</f>
        <v>1</v>
      </c>
      <c r="C543" s="89">
        <f t="shared" si="60"/>
        <v>1</v>
      </c>
    </row>
    <row r="544" spans="1:3" ht="12.75">
      <c r="A544" s="85">
        <v>540</v>
      </c>
      <c r="B544" s="89">
        <f t="shared" si="63"/>
        <v>1</v>
      </c>
      <c r="C544" s="89">
        <f t="shared" si="60"/>
        <v>1</v>
      </c>
    </row>
    <row r="545" spans="1:3" ht="12.75">
      <c r="A545" s="85">
        <v>541</v>
      </c>
      <c r="B545" s="89">
        <f t="shared" si="63"/>
        <v>1</v>
      </c>
      <c r="C545" s="89">
        <f t="shared" si="60"/>
        <v>1</v>
      </c>
    </row>
    <row r="546" spans="1:3" ht="12.75">
      <c r="A546" s="85">
        <v>542</v>
      </c>
      <c r="B546" s="89">
        <f t="shared" si="63"/>
        <v>1</v>
      </c>
      <c r="C546" s="89">
        <f t="shared" si="60"/>
        <v>1</v>
      </c>
    </row>
    <row r="547" spans="1:3" ht="12.75">
      <c r="A547" s="85">
        <v>543</v>
      </c>
      <c r="B547" s="89">
        <f t="shared" si="63"/>
        <v>1</v>
      </c>
      <c r="C547" s="89">
        <f t="shared" si="60"/>
        <v>1</v>
      </c>
    </row>
    <row r="548" spans="1:3" ht="12.75">
      <c r="A548" s="85">
        <v>544</v>
      </c>
      <c r="B548" s="89">
        <f t="shared" si="63"/>
        <v>1</v>
      </c>
      <c r="C548" s="89">
        <f t="shared" si="60"/>
        <v>1</v>
      </c>
    </row>
    <row r="549" spans="1:3" ht="12.75">
      <c r="A549" s="85">
        <v>545</v>
      </c>
      <c r="B549" s="89">
        <f t="shared" si="63"/>
        <v>1</v>
      </c>
      <c r="C549" s="89">
        <f t="shared" si="60"/>
        <v>1</v>
      </c>
    </row>
    <row r="550" spans="1:3" ht="12.75">
      <c r="A550" s="85">
        <v>546</v>
      </c>
      <c r="B550" s="89">
        <f t="shared" si="63"/>
        <v>1</v>
      </c>
      <c r="C550" s="89">
        <f t="shared" si="60"/>
        <v>1</v>
      </c>
    </row>
    <row r="551" spans="1:3" ht="12.75">
      <c r="A551" s="85">
        <v>547</v>
      </c>
      <c r="B551" s="89">
        <f t="shared" si="63"/>
        <v>1</v>
      </c>
      <c r="C551" s="89">
        <f t="shared" si="60"/>
        <v>1</v>
      </c>
    </row>
    <row r="552" spans="1:3" ht="12.75">
      <c r="A552" s="85">
        <v>548</v>
      </c>
      <c r="B552" s="89">
        <f>GAMMADIST($A551,Alpha1,Beta1,TRUE)</f>
        <v>1</v>
      </c>
      <c r="C552" s="89">
        <f t="shared" si="60"/>
        <v>1</v>
      </c>
    </row>
    <row r="553" spans="1:3" ht="12.75">
      <c r="A553" s="85">
        <v>549</v>
      </c>
      <c r="B553" s="89">
        <f aca="true" t="shared" si="64" ref="B553:B561">GAMMADIST($A553,Alpha1,Beta1,TRUE)</f>
        <v>1</v>
      </c>
      <c r="C553" s="89">
        <f t="shared" si="60"/>
        <v>1</v>
      </c>
    </row>
    <row r="554" spans="1:3" ht="12.75">
      <c r="A554" s="85">
        <v>550</v>
      </c>
      <c r="B554" s="89">
        <f t="shared" si="64"/>
        <v>1</v>
      </c>
      <c r="C554" s="89">
        <f t="shared" si="60"/>
        <v>1</v>
      </c>
    </row>
    <row r="555" spans="1:3" ht="12.75">
      <c r="A555" s="85">
        <v>551</v>
      </c>
      <c r="B555" s="89">
        <f t="shared" si="64"/>
        <v>1</v>
      </c>
      <c r="C555" s="89">
        <f t="shared" si="60"/>
        <v>1</v>
      </c>
    </row>
    <row r="556" spans="1:3" ht="12.75">
      <c r="A556" s="85">
        <v>552</v>
      </c>
      <c r="B556" s="89">
        <f t="shared" si="64"/>
        <v>1</v>
      </c>
      <c r="C556" s="89">
        <f t="shared" si="60"/>
        <v>1</v>
      </c>
    </row>
    <row r="557" spans="1:3" ht="12.75">
      <c r="A557" s="85">
        <v>553</v>
      </c>
      <c r="B557" s="89">
        <f t="shared" si="64"/>
        <v>1</v>
      </c>
      <c r="C557" s="89">
        <f t="shared" si="60"/>
        <v>1</v>
      </c>
    </row>
    <row r="558" spans="1:3" ht="12.75">
      <c r="A558" s="85">
        <v>554</v>
      </c>
      <c r="B558" s="89">
        <f t="shared" si="64"/>
        <v>1</v>
      </c>
      <c r="C558" s="89">
        <f t="shared" si="60"/>
        <v>1</v>
      </c>
    </row>
    <row r="559" spans="1:3" ht="12.75">
      <c r="A559" s="85">
        <v>555</v>
      </c>
      <c r="B559" s="89">
        <f t="shared" si="64"/>
        <v>1</v>
      </c>
      <c r="C559" s="89">
        <f t="shared" si="60"/>
        <v>1</v>
      </c>
    </row>
    <row r="560" spans="1:3" ht="12.75">
      <c r="A560" s="85">
        <v>556</v>
      </c>
      <c r="B560" s="89">
        <f t="shared" si="64"/>
        <v>1</v>
      </c>
      <c r="C560" s="89">
        <f t="shared" si="60"/>
        <v>1</v>
      </c>
    </row>
    <row r="561" spans="1:3" ht="12.75">
      <c r="A561" s="85">
        <v>557</v>
      </c>
      <c r="B561" s="89">
        <f t="shared" si="64"/>
        <v>1</v>
      </c>
      <c r="C561" s="89">
        <f t="shared" si="60"/>
        <v>1</v>
      </c>
    </row>
    <row r="562" spans="1:3" ht="12.75">
      <c r="A562" s="85">
        <v>558</v>
      </c>
      <c r="B562" s="89">
        <f>GAMMADIST($A561,Alpha1,Beta1,TRUE)</f>
        <v>1</v>
      </c>
      <c r="C562" s="89">
        <f t="shared" si="60"/>
        <v>1</v>
      </c>
    </row>
    <row r="563" spans="1:3" ht="12.75">
      <c r="A563" s="85">
        <v>559</v>
      </c>
      <c r="B563" s="89">
        <f aca="true" t="shared" si="65" ref="B563:B571">GAMMADIST($A563,Alpha1,Beta1,TRUE)</f>
        <v>1</v>
      </c>
      <c r="C563" s="89">
        <f t="shared" si="60"/>
        <v>1</v>
      </c>
    </row>
    <row r="564" spans="1:3" ht="12.75">
      <c r="A564" s="85">
        <v>560</v>
      </c>
      <c r="B564" s="89">
        <f t="shared" si="65"/>
        <v>1</v>
      </c>
      <c r="C564" s="89">
        <f t="shared" si="60"/>
        <v>1</v>
      </c>
    </row>
    <row r="565" spans="1:3" ht="12.75">
      <c r="A565" s="85">
        <v>561</v>
      </c>
      <c r="B565" s="89">
        <f t="shared" si="65"/>
        <v>1</v>
      </c>
      <c r="C565" s="89">
        <f t="shared" si="60"/>
        <v>1</v>
      </c>
    </row>
    <row r="566" spans="1:3" ht="12.75">
      <c r="A566" s="85">
        <v>562</v>
      </c>
      <c r="B566" s="89">
        <f t="shared" si="65"/>
        <v>1</v>
      </c>
      <c r="C566" s="89">
        <f t="shared" si="60"/>
        <v>1</v>
      </c>
    </row>
    <row r="567" spans="1:3" ht="12.75">
      <c r="A567" s="85">
        <v>563</v>
      </c>
      <c r="B567" s="89">
        <f t="shared" si="65"/>
        <v>1</v>
      </c>
      <c r="C567" s="89">
        <f t="shared" si="60"/>
        <v>1</v>
      </c>
    </row>
    <row r="568" spans="1:3" ht="12.75">
      <c r="A568" s="85">
        <v>564</v>
      </c>
      <c r="B568" s="89">
        <f t="shared" si="65"/>
        <v>1</v>
      </c>
      <c r="C568" s="89">
        <f t="shared" si="60"/>
        <v>1</v>
      </c>
    </row>
    <row r="569" spans="1:3" ht="12.75">
      <c r="A569" s="85">
        <v>565</v>
      </c>
      <c r="B569" s="89">
        <f t="shared" si="65"/>
        <v>1</v>
      </c>
      <c r="C569" s="89">
        <f t="shared" si="60"/>
        <v>1</v>
      </c>
    </row>
    <row r="570" spans="1:3" ht="12.75">
      <c r="A570" s="85">
        <v>566</v>
      </c>
      <c r="B570" s="89">
        <f t="shared" si="65"/>
        <v>1</v>
      </c>
      <c r="C570" s="89">
        <f t="shared" si="60"/>
        <v>1</v>
      </c>
    </row>
    <row r="571" spans="1:3" ht="12.75">
      <c r="A571" s="85">
        <v>567</v>
      </c>
      <c r="B571" s="89">
        <f t="shared" si="65"/>
        <v>1</v>
      </c>
      <c r="C571" s="89">
        <f t="shared" si="60"/>
        <v>1</v>
      </c>
    </row>
    <row r="572" spans="1:3" ht="12.75">
      <c r="A572" s="85">
        <v>568</v>
      </c>
      <c r="B572" s="89">
        <f>GAMMADIST($A571,Alpha1,Beta1,TRUE)</f>
        <v>1</v>
      </c>
      <c r="C572" s="89">
        <f t="shared" si="60"/>
        <v>1</v>
      </c>
    </row>
    <row r="573" spans="1:3" ht="12.75">
      <c r="A573" s="85">
        <v>569</v>
      </c>
      <c r="B573" s="89">
        <f aca="true" t="shared" si="66" ref="B573:B581">GAMMADIST($A573,Alpha1,Beta1,TRUE)</f>
        <v>1</v>
      </c>
      <c r="C573" s="89">
        <f t="shared" si="60"/>
        <v>1</v>
      </c>
    </row>
    <row r="574" spans="1:3" ht="12.75">
      <c r="A574" s="85">
        <v>570</v>
      </c>
      <c r="B574" s="89">
        <f t="shared" si="66"/>
        <v>1</v>
      </c>
      <c r="C574" s="89">
        <f t="shared" si="60"/>
        <v>1</v>
      </c>
    </row>
    <row r="575" spans="1:3" ht="12.75">
      <c r="A575" s="85">
        <v>571</v>
      </c>
      <c r="B575" s="89">
        <f t="shared" si="66"/>
        <v>1</v>
      </c>
      <c r="C575" s="89">
        <f t="shared" si="60"/>
        <v>1</v>
      </c>
    </row>
    <row r="576" spans="1:3" ht="12.75">
      <c r="A576" s="85">
        <v>572</v>
      </c>
      <c r="B576" s="89">
        <f t="shared" si="66"/>
        <v>1</v>
      </c>
      <c r="C576" s="89">
        <f t="shared" si="60"/>
        <v>1</v>
      </c>
    </row>
    <row r="577" spans="1:3" ht="12.75">
      <c r="A577" s="85">
        <v>573</v>
      </c>
      <c r="B577" s="89">
        <f t="shared" si="66"/>
        <v>1</v>
      </c>
      <c r="C577" s="89">
        <f t="shared" si="60"/>
        <v>1</v>
      </c>
    </row>
    <row r="578" spans="1:3" ht="12.75">
      <c r="A578" s="85">
        <v>574</v>
      </c>
      <c r="B578" s="89">
        <f t="shared" si="66"/>
        <v>1</v>
      </c>
      <c r="C578" s="89">
        <f t="shared" si="60"/>
        <v>1</v>
      </c>
    </row>
    <row r="579" spans="1:3" ht="12.75">
      <c r="A579" s="85">
        <v>575</v>
      </c>
      <c r="B579" s="89">
        <f t="shared" si="66"/>
        <v>1</v>
      </c>
      <c r="C579" s="89">
        <f t="shared" si="60"/>
        <v>1</v>
      </c>
    </row>
    <row r="580" spans="1:3" ht="12.75">
      <c r="A580" s="85">
        <v>576</v>
      </c>
      <c r="B580" s="89">
        <f t="shared" si="66"/>
        <v>1</v>
      </c>
      <c r="C580" s="89">
        <f t="shared" si="60"/>
        <v>1</v>
      </c>
    </row>
    <row r="581" spans="1:3" ht="12.75">
      <c r="A581" s="85">
        <v>577</v>
      </c>
      <c r="B581" s="89">
        <f t="shared" si="66"/>
        <v>1</v>
      </c>
      <c r="C581" s="89">
        <f t="shared" si="60"/>
        <v>1</v>
      </c>
    </row>
    <row r="582" spans="1:3" ht="12.75">
      <c r="A582" s="85">
        <v>578</v>
      </c>
      <c r="B582" s="89">
        <f>GAMMADIST($A581,Alpha1,Beta1,TRUE)</f>
        <v>1</v>
      </c>
      <c r="C582" s="89">
        <f aca="true" t="shared" si="67" ref="C582:C645">GAMMADIST($A582,Alpha2,Beta2,TRUE)</f>
        <v>1</v>
      </c>
    </row>
    <row r="583" spans="1:3" ht="12.75">
      <c r="A583" s="85">
        <v>579</v>
      </c>
      <c r="B583" s="89">
        <f aca="true" t="shared" si="68" ref="B583:B591">GAMMADIST($A583,Alpha1,Beta1,TRUE)</f>
        <v>1</v>
      </c>
      <c r="C583" s="89">
        <f t="shared" si="67"/>
        <v>1</v>
      </c>
    </row>
    <row r="584" spans="1:3" ht="12.75">
      <c r="A584" s="85">
        <v>580</v>
      </c>
      <c r="B584" s="89">
        <f t="shared" si="68"/>
        <v>1</v>
      </c>
      <c r="C584" s="89">
        <f t="shared" si="67"/>
        <v>1</v>
      </c>
    </row>
    <row r="585" spans="1:3" ht="12.75">
      <c r="A585" s="85">
        <v>581</v>
      </c>
      <c r="B585" s="89">
        <f t="shared" si="68"/>
        <v>1</v>
      </c>
      <c r="C585" s="89">
        <f t="shared" si="67"/>
        <v>1</v>
      </c>
    </row>
    <row r="586" spans="1:3" ht="12.75">
      <c r="A586" s="85">
        <v>582</v>
      </c>
      <c r="B586" s="89">
        <f t="shared" si="68"/>
        <v>1</v>
      </c>
      <c r="C586" s="89">
        <f t="shared" si="67"/>
        <v>1</v>
      </c>
    </row>
    <row r="587" spans="1:3" ht="12.75">
      <c r="A587" s="85">
        <v>583</v>
      </c>
      <c r="B587" s="89">
        <f t="shared" si="68"/>
        <v>1</v>
      </c>
      <c r="C587" s="89">
        <f t="shared" si="67"/>
        <v>1</v>
      </c>
    </row>
    <row r="588" spans="1:3" ht="12.75">
      <c r="A588" s="85">
        <v>584</v>
      </c>
      <c r="B588" s="89">
        <f t="shared" si="68"/>
        <v>1</v>
      </c>
      <c r="C588" s="89">
        <f t="shared" si="67"/>
        <v>1</v>
      </c>
    </row>
    <row r="589" spans="1:3" ht="12.75">
      <c r="A589" s="85">
        <v>585</v>
      </c>
      <c r="B589" s="89">
        <f t="shared" si="68"/>
        <v>1</v>
      </c>
      <c r="C589" s="89">
        <f t="shared" si="67"/>
        <v>1</v>
      </c>
    </row>
    <row r="590" spans="1:3" ht="12.75">
      <c r="A590" s="85">
        <v>586</v>
      </c>
      <c r="B590" s="89">
        <f t="shared" si="68"/>
        <v>1</v>
      </c>
      <c r="C590" s="89">
        <f t="shared" si="67"/>
        <v>1</v>
      </c>
    </row>
    <row r="591" spans="1:3" ht="12.75">
      <c r="A591" s="85">
        <v>587</v>
      </c>
      <c r="B591" s="89">
        <f t="shared" si="68"/>
        <v>1</v>
      </c>
      <c r="C591" s="89">
        <f t="shared" si="67"/>
        <v>1</v>
      </c>
    </row>
    <row r="592" spans="1:3" ht="12.75">
      <c r="A592" s="85">
        <v>588</v>
      </c>
      <c r="B592" s="89">
        <f>GAMMADIST($A591,Alpha1,Beta1,TRUE)</f>
        <v>1</v>
      </c>
      <c r="C592" s="89">
        <f t="shared" si="67"/>
        <v>1</v>
      </c>
    </row>
    <row r="593" spans="1:3" ht="12.75">
      <c r="A593" s="85">
        <v>589</v>
      </c>
      <c r="B593" s="89">
        <f aca="true" t="shared" si="69" ref="B593:B601">GAMMADIST($A593,Alpha1,Beta1,TRUE)</f>
        <v>1</v>
      </c>
      <c r="C593" s="89">
        <f t="shared" si="67"/>
        <v>1</v>
      </c>
    </row>
    <row r="594" spans="1:3" ht="12.75">
      <c r="A594" s="85">
        <v>590</v>
      </c>
      <c r="B594" s="89">
        <f t="shared" si="69"/>
        <v>1</v>
      </c>
      <c r="C594" s="89">
        <f t="shared" si="67"/>
        <v>1</v>
      </c>
    </row>
    <row r="595" spans="1:3" ht="12.75">
      <c r="A595" s="85">
        <v>591</v>
      </c>
      <c r="B595" s="89">
        <f t="shared" si="69"/>
        <v>1</v>
      </c>
      <c r="C595" s="89">
        <f t="shared" si="67"/>
        <v>1</v>
      </c>
    </row>
    <row r="596" spans="1:3" ht="12.75">
      <c r="A596" s="85">
        <v>592</v>
      </c>
      <c r="B596" s="89">
        <f t="shared" si="69"/>
        <v>1</v>
      </c>
      <c r="C596" s="89">
        <f t="shared" si="67"/>
        <v>1</v>
      </c>
    </row>
    <row r="597" spans="1:3" ht="12.75">
      <c r="A597" s="85">
        <v>593</v>
      </c>
      <c r="B597" s="89">
        <f t="shared" si="69"/>
        <v>1</v>
      </c>
      <c r="C597" s="89">
        <f t="shared" si="67"/>
        <v>1</v>
      </c>
    </row>
    <row r="598" spans="1:3" ht="12.75">
      <c r="A598" s="85">
        <v>594</v>
      </c>
      <c r="B598" s="89">
        <f t="shared" si="69"/>
        <v>1</v>
      </c>
      <c r="C598" s="89">
        <f t="shared" si="67"/>
        <v>1</v>
      </c>
    </row>
    <row r="599" spans="1:3" ht="12.75">
      <c r="A599" s="85">
        <v>595</v>
      </c>
      <c r="B599" s="89">
        <f t="shared" si="69"/>
        <v>1</v>
      </c>
      <c r="C599" s="89">
        <f t="shared" si="67"/>
        <v>1</v>
      </c>
    </row>
    <row r="600" spans="1:3" ht="12.75">
      <c r="A600" s="85">
        <v>596</v>
      </c>
      <c r="B600" s="89">
        <f t="shared" si="69"/>
        <v>1</v>
      </c>
      <c r="C600" s="89">
        <f t="shared" si="67"/>
        <v>1</v>
      </c>
    </row>
    <row r="601" spans="1:3" ht="12.75">
      <c r="A601" s="85">
        <v>597</v>
      </c>
      <c r="B601" s="89">
        <f t="shared" si="69"/>
        <v>1</v>
      </c>
      <c r="C601" s="89">
        <f t="shared" si="67"/>
        <v>1</v>
      </c>
    </row>
    <row r="602" spans="1:3" ht="12.75">
      <c r="A602" s="85">
        <v>598</v>
      </c>
      <c r="B602" s="89">
        <f>GAMMADIST($A601,Alpha1,Beta1,TRUE)</f>
        <v>1</v>
      </c>
      <c r="C602" s="89">
        <f t="shared" si="67"/>
        <v>1</v>
      </c>
    </row>
    <row r="603" spans="1:3" ht="12.75">
      <c r="A603" s="85">
        <v>599</v>
      </c>
      <c r="B603" s="89">
        <f aca="true" t="shared" si="70" ref="B603:B611">GAMMADIST($A603,Alpha1,Beta1,TRUE)</f>
        <v>1</v>
      </c>
      <c r="C603" s="89">
        <f t="shared" si="67"/>
        <v>1</v>
      </c>
    </row>
    <row r="604" spans="1:3" ht="12.75">
      <c r="A604" s="85">
        <v>600</v>
      </c>
      <c r="B604" s="89">
        <f t="shared" si="70"/>
        <v>1</v>
      </c>
      <c r="C604" s="89">
        <f t="shared" si="67"/>
        <v>1</v>
      </c>
    </row>
    <row r="605" spans="1:3" ht="12.75">
      <c r="A605" s="85">
        <v>601</v>
      </c>
      <c r="B605" s="89">
        <f t="shared" si="70"/>
        <v>1</v>
      </c>
      <c r="C605" s="89">
        <f t="shared" si="67"/>
        <v>1</v>
      </c>
    </row>
    <row r="606" spans="1:3" ht="12.75">
      <c r="A606" s="85">
        <v>602</v>
      </c>
      <c r="B606" s="89">
        <f t="shared" si="70"/>
        <v>1</v>
      </c>
      <c r="C606" s="89">
        <f t="shared" si="67"/>
        <v>1</v>
      </c>
    </row>
    <row r="607" spans="1:3" ht="12.75">
      <c r="A607" s="85">
        <v>603</v>
      </c>
      <c r="B607" s="89">
        <f t="shared" si="70"/>
        <v>1</v>
      </c>
      <c r="C607" s="89">
        <f t="shared" si="67"/>
        <v>1</v>
      </c>
    </row>
    <row r="608" spans="1:3" ht="12.75">
      <c r="A608" s="85">
        <v>604</v>
      </c>
      <c r="B608" s="89">
        <f t="shared" si="70"/>
        <v>1</v>
      </c>
      <c r="C608" s="89">
        <f t="shared" si="67"/>
        <v>1</v>
      </c>
    </row>
    <row r="609" spans="1:3" ht="12.75">
      <c r="A609" s="85">
        <v>605</v>
      </c>
      <c r="B609" s="89">
        <f t="shared" si="70"/>
        <v>1</v>
      </c>
      <c r="C609" s="89">
        <f t="shared" si="67"/>
        <v>1</v>
      </c>
    </row>
    <row r="610" spans="1:3" ht="12.75">
      <c r="A610" s="85">
        <v>606</v>
      </c>
      <c r="B610" s="89">
        <f t="shared" si="70"/>
        <v>1</v>
      </c>
      <c r="C610" s="89">
        <f t="shared" si="67"/>
        <v>1</v>
      </c>
    </row>
    <row r="611" spans="1:3" ht="12.75">
      <c r="A611" s="85">
        <v>607</v>
      </c>
      <c r="B611" s="89">
        <f t="shared" si="70"/>
        <v>1</v>
      </c>
      <c r="C611" s="89">
        <f t="shared" si="67"/>
        <v>1</v>
      </c>
    </row>
    <row r="612" spans="1:3" ht="12.75">
      <c r="A612" s="85">
        <v>608</v>
      </c>
      <c r="B612" s="89">
        <f>GAMMADIST($A611,Alpha1,Beta1,TRUE)</f>
        <v>1</v>
      </c>
      <c r="C612" s="89">
        <f t="shared" si="67"/>
        <v>1</v>
      </c>
    </row>
    <row r="613" spans="1:3" ht="12.75">
      <c r="A613" s="85">
        <v>609</v>
      </c>
      <c r="B613" s="89">
        <f aca="true" t="shared" si="71" ref="B613:B621">GAMMADIST($A613,Alpha1,Beta1,TRUE)</f>
        <v>1</v>
      </c>
      <c r="C613" s="89">
        <f t="shared" si="67"/>
        <v>1</v>
      </c>
    </row>
    <row r="614" spans="1:3" ht="12.75">
      <c r="A614" s="85">
        <v>610</v>
      </c>
      <c r="B614" s="89">
        <f t="shared" si="71"/>
        <v>1</v>
      </c>
      <c r="C614" s="89">
        <f t="shared" si="67"/>
        <v>1</v>
      </c>
    </row>
    <row r="615" spans="1:3" ht="12.75">
      <c r="A615" s="85">
        <v>611</v>
      </c>
      <c r="B615" s="89">
        <f t="shared" si="71"/>
        <v>1</v>
      </c>
      <c r="C615" s="89">
        <f t="shared" si="67"/>
        <v>1</v>
      </c>
    </row>
    <row r="616" spans="1:3" ht="12.75">
      <c r="A616" s="85">
        <v>612</v>
      </c>
      <c r="B616" s="89">
        <f t="shared" si="71"/>
        <v>1</v>
      </c>
      <c r="C616" s="89">
        <f t="shared" si="67"/>
        <v>1</v>
      </c>
    </row>
    <row r="617" spans="1:3" ht="12.75">
      <c r="A617" s="85">
        <v>613</v>
      </c>
      <c r="B617" s="89">
        <f t="shared" si="71"/>
        <v>1</v>
      </c>
      <c r="C617" s="89">
        <f t="shared" si="67"/>
        <v>1</v>
      </c>
    </row>
    <row r="618" spans="1:3" ht="12.75">
      <c r="A618" s="85">
        <v>614</v>
      </c>
      <c r="B618" s="89">
        <f t="shared" si="71"/>
        <v>1</v>
      </c>
      <c r="C618" s="89">
        <f t="shared" si="67"/>
        <v>1</v>
      </c>
    </row>
    <row r="619" spans="1:3" ht="12.75">
      <c r="A619" s="85">
        <v>615</v>
      </c>
      <c r="B619" s="89">
        <f t="shared" si="71"/>
        <v>1</v>
      </c>
      <c r="C619" s="89">
        <f t="shared" si="67"/>
        <v>1</v>
      </c>
    </row>
    <row r="620" spans="1:3" ht="12.75">
      <c r="A620" s="85">
        <v>616</v>
      </c>
      <c r="B620" s="89">
        <f t="shared" si="71"/>
        <v>1</v>
      </c>
      <c r="C620" s="89">
        <f t="shared" si="67"/>
        <v>1</v>
      </c>
    </row>
    <row r="621" spans="1:3" ht="12.75">
      <c r="A621" s="85">
        <v>617</v>
      </c>
      <c r="B621" s="89">
        <f t="shared" si="71"/>
        <v>1</v>
      </c>
      <c r="C621" s="89">
        <f t="shared" si="67"/>
        <v>1</v>
      </c>
    </row>
    <row r="622" spans="1:3" ht="12.75">
      <c r="A622" s="85">
        <v>618</v>
      </c>
      <c r="B622" s="89">
        <f>GAMMADIST($A621,Alpha1,Beta1,TRUE)</f>
        <v>1</v>
      </c>
      <c r="C622" s="89">
        <f t="shared" si="67"/>
        <v>1</v>
      </c>
    </row>
    <row r="623" spans="1:3" ht="12.75">
      <c r="A623" s="85">
        <v>619</v>
      </c>
      <c r="B623" s="89">
        <f aca="true" t="shared" si="72" ref="B623:B631">GAMMADIST($A623,Alpha1,Beta1,TRUE)</f>
        <v>1</v>
      </c>
      <c r="C623" s="89">
        <f t="shared" si="67"/>
        <v>1</v>
      </c>
    </row>
    <row r="624" spans="1:3" ht="12.75">
      <c r="A624" s="85">
        <v>620</v>
      </c>
      <c r="B624" s="89">
        <f t="shared" si="72"/>
        <v>1</v>
      </c>
      <c r="C624" s="89">
        <f t="shared" si="67"/>
        <v>1</v>
      </c>
    </row>
    <row r="625" spans="1:3" ht="12.75">
      <c r="A625" s="85">
        <v>621</v>
      </c>
      <c r="B625" s="89">
        <f t="shared" si="72"/>
        <v>1</v>
      </c>
      <c r="C625" s="89">
        <f t="shared" si="67"/>
        <v>1</v>
      </c>
    </row>
    <row r="626" spans="1:3" ht="12.75">
      <c r="A626" s="85">
        <v>622</v>
      </c>
      <c r="B626" s="89">
        <f t="shared" si="72"/>
        <v>1</v>
      </c>
      <c r="C626" s="89">
        <f t="shared" si="67"/>
        <v>1</v>
      </c>
    </row>
    <row r="627" spans="1:3" ht="12.75">
      <c r="A627" s="85">
        <v>623</v>
      </c>
      <c r="B627" s="89">
        <f t="shared" si="72"/>
        <v>1</v>
      </c>
      <c r="C627" s="89">
        <f t="shared" si="67"/>
        <v>1</v>
      </c>
    </row>
    <row r="628" spans="1:3" ht="12.75">
      <c r="A628" s="85">
        <v>624</v>
      </c>
      <c r="B628" s="89">
        <f t="shared" si="72"/>
        <v>1</v>
      </c>
      <c r="C628" s="89">
        <f t="shared" si="67"/>
        <v>1</v>
      </c>
    </row>
    <row r="629" spans="1:3" ht="12.75">
      <c r="A629" s="85">
        <v>625</v>
      </c>
      <c r="B629" s="89">
        <f t="shared" si="72"/>
        <v>1</v>
      </c>
      <c r="C629" s="89">
        <f t="shared" si="67"/>
        <v>1</v>
      </c>
    </row>
    <row r="630" spans="1:3" ht="12.75">
      <c r="A630" s="85">
        <v>626</v>
      </c>
      <c r="B630" s="89">
        <f t="shared" si="72"/>
        <v>1</v>
      </c>
      <c r="C630" s="89">
        <f t="shared" si="67"/>
        <v>1</v>
      </c>
    </row>
    <row r="631" spans="1:3" ht="12.75">
      <c r="A631" s="85">
        <v>627</v>
      </c>
      <c r="B631" s="89">
        <f t="shared" si="72"/>
        <v>1</v>
      </c>
      <c r="C631" s="89">
        <f t="shared" si="67"/>
        <v>1</v>
      </c>
    </row>
    <row r="632" spans="1:3" ht="12.75">
      <c r="A632" s="85">
        <v>628</v>
      </c>
      <c r="B632" s="89">
        <f>GAMMADIST($A631,Alpha1,Beta1,TRUE)</f>
        <v>1</v>
      </c>
      <c r="C632" s="89">
        <f t="shared" si="67"/>
        <v>1</v>
      </c>
    </row>
    <row r="633" spans="1:3" ht="12.75">
      <c r="A633" s="85">
        <v>629</v>
      </c>
      <c r="B633" s="89">
        <f aca="true" t="shared" si="73" ref="B633:B641">GAMMADIST($A633,Alpha1,Beta1,TRUE)</f>
        <v>1</v>
      </c>
      <c r="C633" s="89">
        <f t="shared" si="67"/>
        <v>1</v>
      </c>
    </row>
    <row r="634" spans="1:3" ht="12.75">
      <c r="A634" s="85">
        <v>630</v>
      </c>
      <c r="B634" s="89">
        <f t="shared" si="73"/>
        <v>1</v>
      </c>
      <c r="C634" s="89">
        <f t="shared" si="67"/>
        <v>1</v>
      </c>
    </row>
    <row r="635" spans="1:3" ht="12.75">
      <c r="A635" s="85">
        <v>631</v>
      </c>
      <c r="B635" s="89">
        <f t="shared" si="73"/>
        <v>1</v>
      </c>
      <c r="C635" s="89">
        <f t="shared" si="67"/>
        <v>1</v>
      </c>
    </row>
    <row r="636" spans="1:3" ht="12.75">
      <c r="A636" s="85">
        <v>632</v>
      </c>
      <c r="B636" s="89">
        <f t="shared" si="73"/>
        <v>1</v>
      </c>
      <c r="C636" s="89">
        <f t="shared" si="67"/>
        <v>1</v>
      </c>
    </row>
    <row r="637" spans="1:3" ht="12.75">
      <c r="A637" s="85">
        <v>633</v>
      </c>
      <c r="B637" s="89">
        <f t="shared" si="73"/>
        <v>1</v>
      </c>
      <c r="C637" s="89">
        <f t="shared" si="67"/>
        <v>1</v>
      </c>
    </row>
    <row r="638" spans="1:3" ht="12.75">
      <c r="A638" s="85">
        <v>634</v>
      </c>
      <c r="B638" s="89">
        <f t="shared" si="73"/>
        <v>1</v>
      </c>
      <c r="C638" s="89">
        <f t="shared" si="67"/>
        <v>1</v>
      </c>
    </row>
    <row r="639" spans="1:3" ht="12.75">
      <c r="A639" s="85">
        <v>635</v>
      </c>
      <c r="B639" s="89">
        <f t="shared" si="73"/>
        <v>1</v>
      </c>
      <c r="C639" s="89">
        <f t="shared" si="67"/>
        <v>1</v>
      </c>
    </row>
    <row r="640" spans="1:3" ht="12.75">
      <c r="A640" s="85">
        <v>636</v>
      </c>
      <c r="B640" s="89">
        <f t="shared" si="73"/>
        <v>1</v>
      </c>
      <c r="C640" s="89">
        <f t="shared" si="67"/>
        <v>1</v>
      </c>
    </row>
    <row r="641" spans="1:3" ht="12.75">
      <c r="A641" s="85">
        <v>637</v>
      </c>
      <c r="B641" s="89">
        <f t="shared" si="73"/>
        <v>1</v>
      </c>
      <c r="C641" s="89">
        <f t="shared" si="67"/>
        <v>1</v>
      </c>
    </row>
    <row r="642" spans="1:3" ht="12.75">
      <c r="A642" s="85">
        <v>638</v>
      </c>
      <c r="B642" s="89">
        <f>GAMMADIST($A641,Alpha1,Beta1,TRUE)</f>
        <v>1</v>
      </c>
      <c r="C642" s="89">
        <f t="shared" si="67"/>
        <v>1</v>
      </c>
    </row>
    <row r="643" spans="1:3" ht="12.75">
      <c r="A643" s="85">
        <v>639</v>
      </c>
      <c r="B643" s="89">
        <f aca="true" t="shared" si="74" ref="B643:B651">GAMMADIST($A643,Alpha1,Beta1,TRUE)</f>
        <v>1</v>
      </c>
      <c r="C643" s="89">
        <f t="shared" si="67"/>
        <v>1</v>
      </c>
    </row>
    <row r="644" spans="1:3" ht="12.75">
      <c r="A644" s="85">
        <v>640</v>
      </c>
      <c r="B644" s="89">
        <f t="shared" si="74"/>
        <v>1</v>
      </c>
      <c r="C644" s="89">
        <f t="shared" si="67"/>
        <v>1</v>
      </c>
    </row>
    <row r="645" spans="1:3" ht="12.75">
      <c r="A645" s="85">
        <v>641</v>
      </c>
      <c r="B645" s="89">
        <f t="shared" si="74"/>
        <v>1</v>
      </c>
      <c r="C645" s="89">
        <f t="shared" si="67"/>
        <v>1</v>
      </c>
    </row>
    <row r="646" spans="1:3" ht="12.75">
      <c r="A646" s="85">
        <v>642</v>
      </c>
      <c r="B646" s="89">
        <f t="shared" si="74"/>
        <v>1</v>
      </c>
      <c r="C646" s="89">
        <f aca="true" t="shared" si="75" ref="C646:C709">GAMMADIST($A646,Alpha2,Beta2,TRUE)</f>
        <v>1</v>
      </c>
    </row>
    <row r="647" spans="1:3" ht="12.75">
      <c r="A647" s="85">
        <v>643</v>
      </c>
      <c r="B647" s="89">
        <f t="shared" si="74"/>
        <v>1</v>
      </c>
      <c r="C647" s="89">
        <f t="shared" si="75"/>
        <v>1</v>
      </c>
    </row>
    <row r="648" spans="1:3" ht="12.75">
      <c r="A648" s="85">
        <v>644</v>
      </c>
      <c r="B648" s="89">
        <f t="shared" si="74"/>
        <v>1</v>
      </c>
      <c r="C648" s="89">
        <f t="shared" si="75"/>
        <v>1</v>
      </c>
    </row>
    <row r="649" spans="1:3" ht="12.75">
      <c r="A649" s="85">
        <v>645</v>
      </c>
      <c r="B649" s="89">
        <f t="shared" si="74"/>
        <v>1</v>
      </c>
      <c r="C649" s="89">
        <f t="shared" si="75"/>
        <v>1</v>
      </c>
    </row>
    <row r="650" spans="1:3" ht="12.75">
      <c r="A650" s="85">
        <v>646</v>
      </c>
      <c r="B650" s="89">
        <f t="shared" si="74"/>
        <v>1</v>
      </c>
      <c r="C650" s="89">
        <f t="shared" si="75"/>
        <v>1</v>
      </c>
    </row>
    <row r="651" spans="1:3" ht="12.75">
      <c r="A651" s="85">
        <v>647</v>
      </c>
      <c r="B651" s="89">
        <f t="shared" si="74"/>
        <v>1</v>
      </c>
      <c r="C651" s="89">
        <f t="shared" si="75"/>
        <v>1</v>
      </c>
    </row>
    <row r="652" spans="1:3" ht="12.75">
      <c r="A652" s="85">
        <v>648</v>
      </c>
      <c r="B652" s="89">
        <f>GAMMADIST($A651,Alpha1,Beta1,TRUE)</f>
        <v>1</v>
      </c>
      <c r="C652" s="89">
        <f t="shared" si="75"/>
        <v>1</v>
      </c>
    </row>
    <row r="653" spans="1:3" ht="12.75">
      <c r="A653" s="85">
        <v>649</v>
      </c>
      <c r="B653" s="89">
        <f aca="true" t="shared" si="76" ref="B653:B661">GAMMADIST($A653,Alpha1,Beta1,TRUE)</f>
        <v>1</v>
      </c>
      <c r="C653" s="89">
        <f t="shared" si="75"/>
        <v>1</v>
      </c>
    </row>
    <row r="654" spans="1:3" ht="12.75">
      <c r="A654" s="85">
        <v>650</v>
      </c>
      <c r="B654" s="89">
        <f t="shared" si="76"/>
        <v>1</v>
      </c>
      <c r="C654" s="89">
        <f t="shared" si="75"/>
        <v>1</v>
      </c>
    </row>
    <row r="655" spans="1:3" ht="12.75">
      <c r="A655" s="85">
        <v>651</v>
      </c>
      <c r="B655" s="89">
        <f t="shared" si="76"/>
        <v>1</v>
      </c>
      <c r="C655" s="89">
        <f t="shared" si="75"/>
        <v>1</v>
      </c>
    </row>
    <row r="656" spans="1:3" ht="12.75">
      <c r="A656" s="85">
        <v>652</v>
      </c>
      <c r="B656" s="89">
        <f t="shared" si="76"/>
        <v>1</v>
      </c>
      <c r="C656" s="89">
        <f t="shared" si="75"/>
        <v>1</v>
      </c>
    </row>
    <row r="657" spans="1:3" ht="12.75">
      <c r="A657" s="85">
        <v>653</v>
      </c>
      <c r="B657" s="89">
        <f t="shared" si="76"/>
        <v>1</v>
      </c>
      <c r="C657" s="89">
        <f t="shared" si="75"/>
        <v>1</v>
      </c>
    </row>
    <row r="658" spans="1:3" ht="12.75">
      <c r="A658" s="85">
        <v>654</v>
      </c>
      <c r="B658" s="89">
        <f t="shared" si="76"/>
        <v>1</v>
      </c>
      <c r="C658" s="89">
        <f t="shared" si="75"/>
        <v>1</v>
      </c>
    </row>
    <row r="659" spans="1:3" ht="12.75">
      <c r="A659" s="85">
        <v>655</v>
      </c>
      <c r="B659" s="89">
        <f t="shared" si="76"/>
        <v>1</v>
      </c>
      <c r="C659" s="89">
        <f t="shared" si="75"/>
        <v>1</v>
      </c>
    </row>
    <row r="660" spans="1:3" ht="12.75">
      <c r="A660" s="85">
        <v>656</v>
      </c>
      <c r="B660" s="89">
        <f t="shared" si="76"/>
        <v>1</v>
      </c>
      <c r="C660" s="89">
        <f t="shared" si="75"/>
        <v>1</v>
      </c>
    </row>
    <row r="661" spans="1:3" ht="12.75">
      <c r="A661" s="85">
        <v>657</v>
      </c>
      <c r="B661" s="89">
        <f t="shared" si="76"/>
        <v>1</v>
      </c>
      <c r="C661" s="89">
        <f t="shared" si="75"/>
        <v>1</v>
      </c>
    </row>
    <row r="662" spans="1:3" ht="12.75">
      <c r="A662" s="85">
        <v>658</v>
      </c>
      <c r="B662" s="89">
        <f>GAMMADIST($A661,Alpha1,Beta1,TRUE)</f>
        <v>1</v>
      </c>
      <c r="C662" s="89">
        <f t="shared" si="75"/>
        <v>1</v>
      </c>
    </row>
    <row r="663" spans="1:3" ht="12.75">
      <c r="A663" s="85">
        <v>659</v>
      </c>
      <c r="B663" s="89">
        <f aca="true" t="shared" si="77" ref="B663:B671">GAMMADIST($A663,Alpha1,Beta1,TRUE)</f>
        <v>1</v>
      </c>
      <c r="C663" s="89">
        <f t="shared" si="75"/>
        <v>1</v>
      </c>
    </row>
    <row r="664" spans="1:3" ht="12.75">
      <c r="A664" s="85">
        <v>660</v>
      </c>
      <c r="B664" s="89">
        <f t="shared" si="77"/>
        <v>1</v>
      </c>
      <c r="C664" s="89">
        <f t="shared" si="75"/>
        <v>1</v>
      </c>
    </row>
    <row r="665" spans="1:3" ht="12.75">
      <c r="A665" s="85">
        <v>661</v>
      </c>
      <c r="B665" s="89">
        <f t="shared" si="77"/>
        <v>1</v>
      </c>
      <c r="C665" s="89">
        <f t="shared" si="75"/>
        <v>1</v>
      </c>
    </row>
    <row r="666" spans="1:3" ht="12.75">
      <c r="A666" s="85">
        <v>662</v>
      </c>
      <c r="B666" s="89">
        <f t="shared" si="77"/>
        <v>1</v>
      </c>
      <c r="C666" s="89">
        <f t="shared" si="75"/>
        <v>1</v>
      </c>
    </row>
    <row r="667" spans="1:3" ht="12.75">
      <c r="A667" s="85">
        <v>663</v>
      </c>
      <c r="B667" s="89">
        <f t="shared" si="77"/>
        <v>1</v>
      </c>
      <c r="C667" s="89">
        <f t="shared" si="75"/>
        <v>1</v>
      </c>
    </row>
    <row r="668" spans="1:3" ht="12.75">
      <c r="A668" s="85">
        <v>664</v>
      </c>
      <c r="B668" s="89">
        <f t="shared" si="77"/>
        <v>1</v>
      </c>
      <c r="C668" s="89">
        <f t="shared" si="75"/>
        <v>1</v>
      </c>
    </row>
    <row r="669" spans="1:3" ht="12.75">
      <c r="A669" s="85">
        <v>665</v>
      </c>
      <c r="B669" s="89">
        <f t="shared" si="77"/>
        <v>1</v>
      </c>
      <c r="C669" s="89">
        <f t="shared" si="75"/>
        <v>1</v>
      </c>
    </row>
    <row r="670" spans="1:3" ht="12.75">
      <c r="A670" s="85">
        <v>666</v>
      </c>
      <c r="B670" s="89">
        <f t="shared" si="77"/>
        <v>1</v>
      </c>
      <c r="C670" s="89">
        <f t="shared" si="75"/>
        <v>1</v>
      </c>
    </row>
    <row r="671" spans="1:3" ht="12.75">
      <c r="A671" s="85">
        <v>667</v>
      </c>
      <c r="B671" s="89">
        <f t="shared" si="77"/>
        <v>1</v>
      </c>
      <c r="C671" s="89">
        <f t="shared" si="75"/>
        <v>1</v>
      </c>
    </row>
    <row r="672" spans="1:3" ht="12.75">
      <c r="A672" s="85">
        <v>668</v>
      </c>
      <c r="B672" s="89">
        <f>GAMMADIST($A671,Alpha1,Beta1,TRUE)</f>
        <v>1</v>
      </c>
      <c r="C672" s="89">
        <f t="shared" si="75"/>
        <v>1</v>
      </c>
    </row>
    <row r="673" spans="1:3" ht="12.75">
      <c r="A673" s="85">
        <v>669</v>
      </c>
      <c r="B673" s="89">
        <f aca="true" t="shared" si="78" ref="B673:B681">GAMMADIST($A673,Alpha1,Beta1,TRUE)</f>
        <v>1</v>
      </c>
      <c r="C673" s="89">
        <f t="shared" si="75"/>
        <v>1</v>
      </c>
    </row>
    <row r="674" spans="1:3" ht="12.75">
      <c r="A674" s="85">
        <v>670</v>
      </c>
      <c r="B674" s="89">
        <f t="shared" si="78"/>
        <v>1</v>
      </c>
      <c r="C674" s="89">
        <f t="shared" si="75"/>
        <v>1</v>
      </c>
    </row>
    <row r="675" spans="1:3" ht="12.75">
      <c r="A675" s="85">
        <v>671</v>
      </c>
      <c r="B675" s="89">
        <f t="shared" si="78"/>
        <v>1</v>
      </c>
      <c r="C675" s="89">
        <f t="shared" si="75"/>
        <v>1</v>
      </c>
    </row>
    <row r="676" spans="1:3" ht="12.75">
      <c r="A676" s="85">
        <v>672</v>
      </c>
      <c r="B676" s="89">
        <f t="shared" si="78"/>
        <v>1</v>
      </c>
      <c r="C676" s="89">
        <f t="shared" si="75"/>
        <v>1</v>
      </c>
    </row>
    <row r="677" spans="1:3" ht="12.75">
      <c r="A677" s="85">
        <v>673</v>
      </c>
      <c r="B677" s="89">
        <f t="shared" si="78"/>
        <v>1</v>
      </c>
      <c r="C677" s="89">
        <f t="shared" si="75"/>
        <v>1</v>
      </c>
    </row>
    <row r="678" spans="1:3" ht="12.75">
      <c r="A678" s="85">
        <v>674</v>
      </c>
      <c r="B678" s="89">
        <f t="shared" si="78"/>
        <v>1</v>
      </c>
      <c r="C678" s="89">
        <f t="shared" si="75"/>
        <v>1</v>
      </c>
    </row>
    <row r="679" spans="1:3" ht="12.75">
      <c r="A679" s="85">
        <v>675</v>
      </c>
      <c r="B679" s="89">
        <f t="shared" si="78"/>
        <v>1</v>
      </c>
      <c r="C679" s="89">
        <f t="shared" si="75"/>
        <v>1</v>
      </c>
    </row>
    <row r="680" spans="1:3" ht="12.75">
      <c r="A680" s="85">
        <v>676</v>
      </c>
      <c r="B680" s="89">
        <f t="shared" si="78"/>
        <v>1</v>
      </c>
      <c r="C680" s="89">
        <f t="shared" si="75"/>
        <v>1</v>
      </c>
    </row>
    <row r="681" spans="1:3" ht="12.75">
      <c r="A681" s="85">
        <v>677</v>
      </c>
      <c r="B681" s="89">
        <f t="shared" si="78"/>
        <v>1</v>
      </c>
      <c r="C681" s="89">
        <f t="shared" si="75"/>
        <v>1</v>
      </c>
    </row>
    <row r="682" spans="1:3" ht="12.75">
      <c r="A682" s="85">
        <v>678</v>
      </c>
      <c r="B682" s="89">
        <f>GAMMADIST($A681,Alpha1,Beta1,TRUE)</f>
        <v>1</v>
      </c>
      <c r="C682" s="89">
        <f t="shared" si="75"/>
        <v>1</v>
      </c>
    </row>
    <row r="683" spans="1:3" ht="12.75">
      <c r="A683" s="85">
        <v>679</v>
      </c>
      <c r="B683" s="89">
        <f aca="true" t="shared" si="79" ref="B683:B691">GAMMADIST($A683,Alpha1,Beta1,TRUE)</f>
        <v>1</v>
      </c>
      <c r="C683" s="89">
        <f t="shared" si="75"/>
        <v>1</v>
      </c>
    </row>
    <row r="684" spans="1:3" ht="12.75">
      <c r="A684" s="85">
        <v>680</v>
      </c>
      <c r="B684" s="89">
        <f t="shared" si="79"/>
        <v>1</v>
      </c>
      <c r="C684" s="89">
        <f t="shared" si="75"/>
        <v>1</v>
      </c>
    </row>
    <row r="685" spans="1:3" ht="12.75">
      <c r="A685" s="85">
        <v>681</v>
      </c>
      <c r="B685" s="89">
        <f t="shared" si="79"/>
        <v>1</v>
      </c>
      <c r="C685" s="89">
        <f t="shared" si="75"/>
        <v>1</v>
      </c>
    </row>
    <row r="686" spans="1:3" ht="12.75">
      <c r="A686" s="85">
        <v>682</v>
      </c>
      <c r="B686" s="89">
        <f t="shared" si="79"/>
        <v>1</v>
      </c>
      <c r="C686" s="89">
        <f t="shared" si="75"/>
        <v>1</v>
      </c>
    </row>
    <row r="687" spans="1:3" ht="12.75">
      <c r="A687" s="85">
        <v>683</v>
      </c>
      <c r="B687" s="89">
        <f t="shared" si="79"/>
        <v>1</v>
      </c>
      <c r="C687" s="89">
        <f t="shared" si="75"/>
        <v>1</v>
      </c>
    </row>
    <row r="688" spans="1:3" ht="12.75">
      <c r="A688" s="85">
        <v>684</v>
      </c>
      <c r="B688" s="89">
        <f t="shared" si="79"/>
        <v>1</v>
      </c>
      <c r="C688" s="89">
        <f t="shared" si="75"/>
        <v>1</v>
      </c>
    </row>
    <row r="689" spans="1:3" ht="12.75">
      <c r="A689" s="85">
        <v>685</v>
      </c>
      <c r="B689" s="89">
        <f t="shared" si="79"/>
        <v>1</v>
      </c>
      <c r="C689" s="89">
        <f t="shared" si="75"/>
        <v>1</v>
      </c>
    </row>
    <row r="690" spans="1:3" ht="12.75">
      <c r="A690" s="85">
        <v>686</v>
      </c>
      <c r="B690" s="89">
        <f t="shared" si="79"/>
        <v>1</v>
      </c>
      <c r="C690" s="89">
        <f t="shared" si="75"/>
        <v>1</v>
      </c>
    </row>
    <row r="691" spans="1:3" ht="12.75">
      <c r="A691" s="85">
        <v>687</v>
      </c>
      <c r="B691" s="89">
        <f t="shared" si="79"/>
        <v>1</v>
      </c>
      <c r="C691" s="89">
        <f t="shared" si="75"/>
        <v>1</v>
      </c>
    </row>
    <row r="692" spans="1:3" ht="12.75">
      <c r="A692" s="85">
        <v>688</v>
      </c>
      <c r="B692" s="89">
        <f>GAMMADIST($A691,Alpha1,Beta1,TRUE)</f>
        <v>1</v>
      </c>
      <c r="C692" s="89">
        <f t="shared" si="75"/>
        <v>1</v>
      </c>
    </row>
    <row r="693" spans="1:3" ht="12.75">
      <c r="A693" s="85">
        <v>689</v>
      </c>
      <c r="B693" s="89">
        <f aca="true" t="shared" si="80" ref="B693:B701">GAMMADIST($A693,Alpha1,Beta1,TRUE)</f>
        <v>1</v>
      </c>
      <c r="C693" s="89">
        <f t="shared" si="75"/>
        <v>1</v>
      </c>
    </row>
    <row r="694" spans="1:3" ht="12.75">
      <c r="A694" s="85">
        <v>690</v>
      </c>
      <c r="B694" s="89">
        <f t="shared" si="80"/>
        <v>1</v>
      </c>
      <c r="C694" s="89">
        <f t="shared" si="75"/>
        <v>1</v>
      </c>
    </row>
    <row r="695" spans="1:3" ht="12.75">
      <c r="A695" s="85">
        <v>691</v>
      </c>
      <c r="B695" s="89">
        <f t="shared" si="80"/>
        <v>1</v>
      </c>
      <c r="C695" s="89">
        <f t="shared" si="75"/>
        <v>1</v>
      </c>
    </row>
    <row r="696" spans="1:3" ht="12.75">
      <c r="A696" s="85">
        <v>692</v>
      </c>
      <c r="B696" s="89">
        <f t="shared" si="80"/>
        <v>1</v>
      </c>
      <c r="C696" s="89">
        <f t="shared" si="75"/>
        <v>1</v>
      </c>
    </row>
    <row r="697" spans="1:3" ht="12.75">
      <c r="A697" s="85">
        <v>693</v>
      </c>
      <c r="B697" s="89">
        <f t="shared" si="80"/>
        <v>1</v>
      </c>
      <c r="C697" s="89">
        <f t="shared" si="75"/>
        <v>1</v>
      </c>
    </row>
    <row r="698" spans="1:3" ht="12.75">
      <c r="A698" s="85">
        <v>694</v>
      </c>
      <c r="B698" s="89">
        <f t="shared" si="80"/>
        <v>1</v>
      </c>
      <c r="C698" s="89">
        <f t="shared" si="75"/>
        <v>1</v>
      </c>
    </row>
    <row r="699" spans="1:3" ht="12.75">
      <c r="A699" s="85">
        <v>695</v>
      </c>
      <c r="B699" s="89">
        <f t="shared" si="80"/>
        <v>1</v>
      </c>
      <c r="C699" s="89">
        <f t="shared" si="75"/>
        <v>1</v>
      </c>
    </row>
    <row r="700" spans="1:3" ht="12.75">
      <c r="A700" s="85">
        <v>696</v>
      </c>
      <c r="B700" s="89">
        <f t="shared" si="80"/>
        <v>1</v>
      </c>
      <c r="C700" s="89">
        <f t="shared" si="75"/>
        <v>1</v>
      </c>
    </row>
    <row r="701" spans="1:3" ht="12.75">
      <c r="A701" s="85">
        <v>697</v>
      </c>
      <c r="B701" s="89">
        <f t="shared" si="80"/>
        <v>1</v>
      </c>
      <c r="C701" s="89">
        <f t="shared" si="75"/>
        <v>1</v>
      </c>
    </row>
    <row r="702" spans="1:3" ht="12.75">
      <c r="A702" s="85">
        <v>698</v>
      </c>
      <c r="B702" s="89">
        <f>GAMMADIST($A701,Alpha1,Beta1,TRUE)</f>
        <v>1</v>
      </c>
      <c r="C702" s="89">
        <f t="shared" si="75"/>
        <v>1</v>
      </c>
    </row>
    <row r="703" spans="1:3" ht="12.75">
      <c r="A703" s="85">
        <v>699</v>
      </c>
      <c r="B703" s="89">
        <f aca="true" t="shared" si="81" ref="B703:B711">GAMMADIST($A703,Alpha1,Beta1,TRUE)</f>
        <v>1</v>
      </c>
      <c r="C703" s="89">
        <f t="shared" si="75"/>
        <v>1</v>
      </c>
    </row>
    <row r="704" spans="1:3" ht="12.75">
      <c r="A704" s="85">
        <v>700</v>
      </c>
      <c r="B704" s="89">
        <f t="shared" si="81"/>
        <v>1</v>
      </c>
      <c r="C704" s="89">
        <f t="shared" si="75"/>
        <v>1</v>
      </c>
    </row>
    <row r="705" spans="1:3" ht="12.75">
      <c r="A705" s="85">
        <v>701</v>
      </c>
      <c r="B705" s="89">
        <f t="shared" si="81"/>
        <v>1</v>
      </c>
      <c r="C705" s="89">
        <f t="shared" si="75"/>
        <v>1</v>
      </c>
    </row>
    <row r="706" spans="1:3" ht="12.75">
      <c r="A706" s="85">
        <v>702</v>
      </c>
      <c r="B706" s="89">
        <f t="shared" si="81"/>
        <v>1</v>
      </c>
      <c r="C706" s="89">
        <f t="shared" si="75"/>
        <v>1</v>
      </c>
    </row>
    <row r="707" spans="1:3" ht="12.75">
      <c r="A707" s="85">
        <v>703</v>
      </c>
      <c r="B707" s="89">
        <f t="shared" si="81"/>
        <v>1</v>
      </c>
      <c r="C707" s="89">
        <f t="shared" si="75"/>
        <v>1</v>
      </c>
    </row>
    <row r="708" spans="1:3" ht="12.75">
      <c r="A708" s="85">
        <v>704</v>
      </c>
      <c r="B708" s="89">
        <f t="shared" si="81"/>
        <v>1</v>
      </c>
      <c r="C708" s="89">
        <f t="shared" si="75"/>
        <v>1</v>
      </c>
    </row>
    <row r="709" spans="1:3" ht="12.75">
      <c r="A709" s="85">
        <v>705</v>
      </c>
      <c r="B709" s="89">
        <f t="shared" si="81"/>
        <v>1</v>
      </c>
      <c r="C709" s="89">
        <f t="shared" si="75"/>
        <v>1</v>
      </c>
    </row>
    <row r="710" spans="1:3" ht="12.75">
      <c r="A710" s="85">
        <v>706</v>
      </c>
      <c r="B710" s="89">
        <f t="shared" si="81"/>
        <v>1</v>
      </c>
      <c r="C710" s="89">
        <f aca="true" t="shared" si="82" ref="C710:C734">GAMMADIST($A710,Alpha2,Beta2,TRUE)</f>
        <v>1</v>
      </c>
    </row>
    <row r="711" spans="1:3" ht="12.75">
      <c r="A711" s="85">
        <v>707</v>
      </c>
      <c r="B711" s="89">
        <f t="shared" si="81"/>
        <v>1</v>
      </c>
      <c r="C711" s="89">
        <f t="shared" si="82"/>
        <v>1</v>
      </c>
    </row>
    <row r="712" spans="1:3" ht="12.75">
      <c r="A712" s="85">
        <v>708</v>
      </c>
      <c r="B712" s="89">
        <f>GAMMADIST($A711,Alpha1,Beta1,TRUE)</f>
        <v>1</v>
      </c>
      <c r="C712" s="89">
        <f t="shared" si="82"/>
        <v>1</v>
      </c>
    </row>
    <row r="713" spans="1:3" ht="12.75">
      <c r="A713" s="85">
        <v>709</v>
      </c>
      <c r="B713" s="89">
        <f aca="true" t="shared" si="83" ref="B713:B721">GAMMADIST($A713,Alpha1,Beta1,TRUE)</f>
        <v>1</v>
      </c>
      <c r="C713" s="89">
        <f t="shared" si="82"/>
        <v>1</v>
      </c>
    </row>
    <row r="714" spans="1:3" ht="12.75">
      <c r="A714" s="85">
        <v>710</v>
      </c>
      <c r="B714" s="89">
        <f t="shared" si="83"/>
        <v>1</v>
      </c>
      <c r="C714" s="89">
        <f t="shared" si="82"/>
        <v>1</v>
      </c>
    </row>
    <row r="715" spans="1:3" ht="12.75">
      <c r="A715" s="85">
        <v>711</v>
      </c>
      <c r="B715" s="89">
        <f t="shared" si="83"/>
        <v>1</v>
      </c>
      <c r="C715" s="89">
        <f t="shared" si="82"/>
        <v>1</v>
      </c>
    </row>
    <row r="716" spans="1:3" ht="12.75">
      <c r="A716" s="85">
        <v>712</v>
      </c>
      <c r="B716" s="89">
        <f t="shared" si="83"/>
        <v>1</v>
      </c>
      <c r="C716" s="89">
        <f t="shared" si="82"/>
        <v>1</v>
      </c>
    </row>
    <row r="717" spans="1:3" ht="12.75">
      <c r="A717" s="85">
        <v>713</v>
      </c>
      <c r="B717" s="89">
        <f t="shared" si="83"/>
        <v>1</v>
      </c>
      <c r="C717" s="89">
        <f t="shared" si="82"/>
        <v>1</v>
      </c>
    </row>
    <row r="718" spans="1:3" ht="12.75">
      <c r="A718" s="85">
        <v>714</v>
      </c>
      <c r="B718" s="89">
        <f t="shared" si="83"/>
        <v>1</v>
      </c>
      <c r="C718" s="89">
        <f t="shared" si="82"/>
        <v>1</v>
      </c>
    </row>
    <row r="719" spans="1:3" ht="12.75">
      <c r="A719" s="85">
        <v>715</v>
      </c>
      <c r="B719" s="89">
        <f t="shared" si="83"/>
        <v>1</v>
      </c>
      <c r="C719" s="89">
        <f t="shared" si="82"/>
        <v>1</v>
      </c>
    </row>
    <row r="720" spans="1:3" ht="12.75">
      <c r="A720" s="85">
        <v>716</v>
      </c>
      <c r="B720" s="89">
        <f t="shared" si="83"/>
        <v>1</v>
      </c>
      <c r="C720" s="89">
        <f t="shared" si="82"/>
        <v>1</v>
      </c>
    </row>
    <row r="721" spans="1:3" ht="12.75">
      <c r="A721" s="85">
        <v>717</v>
      </c>
      <c r="B721" s="89">
        <f t="shared" si="83"/>
        <v>1</v>
      </c>
      <c r="C721" s="89">
        <f t="shared" si="82"/>
        <v>1</v>
      </c>
    </row>
    <row r="722" spans="1:3" ht="12.75">
      <c r="A722" s="85">
        <v>718</v>
      </c>
      <c r="B722" s="89">
        <f>GAMMADIST($A721,Alpha1,Beta1,TRUE)</f>
        <v>1</v>
      </c>
      <c r="C722" s="89">
        <f t="shared" si="82"/>
        <v>1</v>
      </c>
    </row>
    <row r="723" spans="1:3" ht="12.75">
      <c r="A723" s="85">
        <v>719</v>
      </c>
      <c r="B723" s="89">
        <f aca="true" t="shared" si="84" ref="B723:B731">GAMMADIST($A723,Alpha1,Beta1,TRUE)</f>
        <v>1</v>
      </c>
      <c r="C723" s="89">
        <f t="shared" si="82"/>
        <v>1</v>
      </c>
    </row>
    <row r="724" spans="1:3" ht="12.75">
      <c r="A724" s="85">
        <v>720</v>
      </c>
      <c r="B724" s="89">
        <f t="shared" si="84"/>
        <v>1</v>
      </c>
      <c r="C724" s="89">
        <f t="shared" si="82"/>
        <v>1</v>
      </c>
    </row>
    <row r="725" spans="1:3" ht="12.75">
      <c r="A725" s="85">
        <v>721</v>
      </c>
      <c r="B725" s="89">
        <f t="shared" si="84"/>
        <v>1</v>
      </c>
      <c r="C725" s="89">
        <f t="shared" si="82"/>
        <v>1</v>
      </c>
    </row>
    <row r="726" spans="1:3" ht="12.75">
      <c r="A726" s="85">
        <v>722</v>
      </c>
      <c r="B726" s="89">
        <f t="shared" si="84"/>
        <v>1</v>
      </c>
      <c r="C726" s="89">
        <f t="shared" si="82"/>
        <v>1</v>
      </c>
    </row>
    <row r="727" spans="1:3" ht="12.75">
      <c r="A727" s="85">
        <v>723</v>
      </c>
      <c r="B727" s="89">
        <f t="shared" si="84"/>
        <v>1</v>
      </c>
      <c r="C727" s="89">
        <f t="shared" si="82"/>
        <v>1</v>
      </c>
    </row>
    <row r="728" spans="1:3" ht="12.75">
      <c r="A728" s="85">
        <v>724</v>
      </c>
      <c r="B728" s="89">
        <f t="shared" si="84"/>
        <v>1</v>
      </c>
      <c r="C728" s="89">
        <f t="shared" si="82"/>
        <v>1</v>
      </c>
    </row>
    <row r="729" spans="1:3" ht="12.75">
      <c r="A729" s="85">
        <v>725</v>
      </c>
      <c r="B729" s="89">
        <f t="shared" si="84"/>
        <v>1</v>
      </c>
      <c r="C729" s="89">
        <f t="shared" si="82"/>
        <v>1</v>
      </c>
    </row>
    <row r="730" spans="1:3" ht="12.75">
      <c r="A730" s="85">
        <v>726</v>
      </c>
      <c r="B730" s="89">
        <f t="shared" si="84"/>
        <v>1</v>
      </c>
      <c r="C730" s="89">
        <f t="shared" si="82"/>
        <v>1</v>
      </c>
    </row>
    <row r="731" spans="1:3" ht="12.75">
      <c r="A731" s="85">
        <v>727</v>
      </c>
      <c r="B731" s="89">
        <f t="shared" si="84"/>
        <v>1</v>
      </c>
      <c r="C731" s="89">
        <f t="shared" si="82"/>
        <v>1</v>
      </c>
    </row>
    <row r="732" spans="1:3" ht="12.75">
      <c r="A732" s="85">
        <v>728</v>
      </c>
      <c r="B732" s="89">
        <f>GAMMADIST($A731,Alpha1,Beta1,TRUE)</f>
        <v>1</v>
      </c>
      <c r="C732" s="89">
        <f t="shared" si="82"/>
        <v>1</v>
      </c>
    </row>
    <row r="733" spans="1:3" ht="12.75">
      <c r="A733" s="85">
        <v>729</v>
      </c>
      <c r="B733" s="89">
        <f>GAMMADIST($A733,Alpha1,Beta1,TRUE)</f>
        <v>1</v>
      </c>
      <c r="C733" s="89">
        <f t="shared" si="82"/>
        <v>1</v>
      </c>
    </row>
    <row r="734" spans="1:3" ht="12.75">
      <c r="A734" s="85">
        <v>730</v>
      </c>
      <c r="B734" s="89">
        <f>GAMMADIST($A734,Alpha1,Beta1,TRUE)</f>
        <v>1</v>
      </c>
      <c r="C734" s="89">
        <f t="shared" si="82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Dee Hartman</dc:creator>
  <cp:keywords/>
  <dc:description/>
  <cp:lastModifiedBy>Adam Dee Hartman</cp:lastModifiedBy>
  <cp:lastPrinted>2000-09-14T21:21:01Z</cp:lastPrinted>
  <dcterms:created xsi:type="dcterms:W3CDTF">2000-09-12T22:03:48Z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