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sact.sharepoint.com/sites/AdmissionsTeamandCollaborators/Shared Documents/Cert Product Collab/Sample Items/Summer 2026 - Exams 8 &amp; 9/"/>
    </mc:Choice>
  </mc:AlternateContent>
  <xr:revisionPtr revIDLastSave="1433" documentId="8_{ADD57CF1-1CB7-4AD5-80E4-EF9F8C1BB73F}" xr6:coauthVersionLast="47" xr6:coauthVersionMax="47" xr10:uidLastSave="{6A318420-9C0E-4353-A2FB-9FAD41D3933A}"/>
  <bookViews>
    <workbookView xWindow="-23148" yWindow="1272" windowWidth="23256" windowHeight="12456" xr2:uid="{6B57DA70-CA04-46D1-BA51-1807B95B298A}"/>
  </bookViews>
  <sheets>
    <sheet name="Item 1" sheetId="1" r:id="rId1"/>
    <sheet name="Answer 1" sheetId="2" r:id="rId2"/>
    <sheet name="Item 2" sheetId="3" r:id="rId3"/>
    <sheet name="Answer 2" sheetId="4" r:id="rId4"/>
    <sheet name="Item 3" sheetId="5" r:id="rId5"/>
    <sheet name="Answer 3" sheetId="6" r:id="rId6"/>
    <sheet name="Item 4" sheetId="7" r:id="rId7"/>
    <sheet name="Answer 4" sheetId="8" r:id="rId8"/>
    <sheet name="Item 5" sheetId="9" r:id="rId9"/>
    <sheet name="Answer 5" sheetId="10" r:id="rId10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78" i="10" l="1"/>
  <c r="H68" i="10"/>
  <c r="F54" i="10"/>
  <c r="F53" i="10"/>
  <c r="F55" i="10" s="1"/>
  <c r="F85" i="10"/>
  <c r="G85" i="10" s="1"/>
  <c r="G79" i="10"/>
  <c r="F84" i="10" s="1"/>
  <c r="G84" i="10" s="1"/>
  <c r="F71" i="10"/>
  <c r="J71" i="10" s="1"/>
  <c r="F72" i="10"/>
  <c r="J72" i="10" s="1"/>
  <c r="F73" i="10"/>
  <c r="J73" i="10" s="1"/>
  <c r="F74" i="10"/>
  <c r="J74" i="10" s="1"/>
  <c r="F70" i="10"/>
  <c r="J70" i="10" s="1"/>
  <c r="J75" i="10" s="1"/>
  <c r="E74" i="10"/>
  <c r="I74" i="10" s="1"/>
  <c r="E73" i="10"/>
  <c r="I73" i="10" s="1"/>
  <c r="E72" i="10"/>
  <c r="I72" i="10" s="1"/>
  <c r="E71" i="10"/>
  <c r="I71" i="10" s="1"/>
  <c r="E70" i="10"/>
  <c r="I70" i="10" s="1"/>
  <c r="I75" i="10" s="1"/>
  <c r="D74" i="10"/>
  <c r="H74" i="10" s="1"/>
  <c r="D73" i="10"/>
  <c r="H73" i="10" s="1"/>
  <c r="D72" i="10"/>
  <c r="H72" i="10" s="1"/>
  <c r="D71" i="10"/>
  <c r="H71" i="10" s="1"/>
  <c r="D70" i="10"/>
  <c r="F64" i="10"/>
  <c r="F63" i="10"/>
  <c r="F62" i="10"/>
  <c r="E64" i="10"/>
  <c r="E63" i="10"/>
  <c r="E62" i="10"/>
  <c r="D62" i="10"/>
  <c r="H69" i="10"/>
  <c r="E35" i="4"/>
  <c r="D35" i="4"/>
  <c r="F35" i="4" s="1"/>
  <c r="E34" i="4"/>
  <c r="D34" i="4"/>
  <c r="E29" i="4"/>
  <c r="D29" i="4"/>
  <c r="F29" i="4" s="1"/>
  <c r="E28" i="4"/>
  <c r="D28" i="4"/>
  <c r="F39" i="2"/>
  <c r="F38" i="2"/>
  <c r="F37" i="2"/>
  <c r="E39" i="2"/>
  <c r="E38" i="2"/>
  <c r="E37" i="2"/>
  <c r="G29" i="2"/>
  <c r="F29" i="2"/>
  <c r="E29" i="2"/>
  <c r="D31" i="2" s="1"/>
  <c r="F34" i="4" l="1"/>
  <c r="F36" i="4" s="1"/>
  <c r="H70" i="10"/>
  <c r="D75" i="10"/>
  <c r="H75" i="10"/>
  <c r="F75" i="10"/>
  <c r="E75" i="10"/>
  <c r="F56" i="10"/>
  <c r="H62" i="10" s="1"/>
  <c r="G62" i="10"/>
  <c r="D63" i="10"/>
  <c r="G63" i="10" s="1"/>
  <c r="D64" i="10"/>
  <c r="D37" i="2"/>
  <c r="E37" i="4"/>
  <c r="F28" i="4"/>
  <c r="G39" i="2"/>
  <c r="H39" i="2" s="1"/>
  <c r="G38" i="2"/>
  <c r="H38" i="2" s="1"/>
  <c r="G37" i="2"/>
  <c r="D30" i="2"/>
  <c r="D32" i="2"/>
  <c r="H37" i="2" l="1"/>
  <c r="H64" i="10"/>
  <c r="H63" i="10"/>
  <c r="I62" i="10"/>
  <c r="I63" i="10"/>
  <c r="J63" i="10" s="1"/>
  <c r="G64" i="10"/>
  <c r="G65" i="10" s="1"/>
  <c r="D65" i="10"/>
  <c r="F30" i="4"/>
  <c r="E31" i="4"/>
  <c r="D34" i="2"/>
  <c r="J62" i="10" l="1"/>
  <c r="I64" i="10"/>
  <c r="J64" i="10" l="1"/>
  <c r="J65" i="10" s="1"/>
  <c r="I65" i="10"/>
  <c r="F82" i="10" s="1"/>
  <c r="F67" i="10" l="1"/>
  <c r="F81" i="10" s="1"/>
  <c r="F83" i="10" s="1"/>
  <c r="K66" i="10"/>
  <c r="F86" i="10" l="1"/>
  <c r="G83" i="10"/>
  <c r="G86" i="10" l="1"/>
  <c r="F87" i="10"/>
  <c r="I88" i="10" s="1"/>
  <c r="G87" i="10" l="1"/>
</calcChain>
</file>

<file path=xl/sharedStrings.xml><?xml version="1.0" encoding="utf-8"?>
<sst xmlns="http://schemas.openxmlformats.org/spreadsheetml/2006/main" count="448" uniqueCount="232">
  <si>
    <t/>
  </si>
  <si>
    <t>Class</t>
  </si>
  <si>
    <r>
      <t xml:space="preserve">Z </t>
    </r>
    <r>
      <rPr>
        <b/>
        <vertAlign val="subscript"/>
        <sz val="11"/>
        <rFont val="Calibri"/>
        <family val="2"/>
      </rPr>
      <t>3+ Accident Free Years</t>
    </r>
  </si>
  <si>
    <t>Claims</t>
  </si>
  <si>
    <t>Earned Premium at Present Rates</t>
  </si>
  <si>
    <t>Earned Car Years</t>
  </si>
  <si>
    <t>A</t>
  </si>
  <si>
    <t>See below</t>
  </si>
  <si>
    <t>B</t>
  </si>
  <si>
    <t>C</t>
  </si>
  <si>
    <t>Accident Free Years</t>
  </si>
  <si>
    <t>3+</t>
  </si>
  <si>
    <t>a. 1 point</t>
  </si>
  <si>
    <t>Calculate the credibility for an exposure in Class A with 0 accident-free years.</t>
  </si>
  <si>
    <t>b. 1 point</t>
  </si>
  <si>
    <t>Evaluate which class is the most homogeneous using a ratio of credibility to frequency.</t>
  </si>
  <si>
    <t>Enter your response for part a in cell G15.</t>
  </si>
  <si>
    <t>Enter your response for part b in cell G16.</t>
  </si>
  <si>
    <t xml:space="preserve">SHOW ALL WORK. </t>
  </si>
  <si>
    <t>Points:</t>
  </si>
  <si>
    <t>Item Type:</t>
  </si>
  <si>
    <t>2 spreadsheets in a case (presented separately--combined now)</t>
  </si>
  <si>
    <t>Domain:</t>
  </si>
  <si>
    <t>A: Classification Ratemaking</t>
  </si>
  <si>
    <t>Subdomain:</t>
  </si>
  <si>
    <t>n/a</t>
  </si>
  <si>
    <t>Task: (subpart a)</t>
  </si>
  <si>
    <t>3: Measure statistical significance &amp; credibility of rate classes including estimates of loss costs of rate classes.</t>
  </si>
  <si>
    <t>Task: (subpart b)</t>
  </si>
  <si>
    <t>4: Measure and assess model fit (e.g., use results for a rating plan).</t>
  </si>
  <si>
    <t>Reference:</t>
  </si>
  <si>
    <t>Bailey, R.A. and Simon, L.J., "An Actuarial Note on the Credibility of Experience of a Single Private Passenger Car," PCAS LXVI, 1959 (pg 160 &amp; 163)</t>
  </si>
  <si>
    <t>Source Label:</t>
  </si>
  <si>
    <t>Retired</t>
  </si>
  <si>
    <t>Administration:</t>
  </si>
  <si>
    <t>Fall 2025</t>
  </si>
  <si>
    <t xml:space="preserve">Selection Criteria: </t>
  </si>
  <si>
    <t>This is a straightforward example of a Bailey-Simon question.</t>
  </si>
  <si>
    <t>Enter your response in cell G14.</t>
  </si>
  <si>
    <t>a.</t>
  </si>
  <si>
    <t>Class A Claims</t>
  </si>
  <si>
    <t>EP</t>
  </si>
  <si>
    <t>ECY</t>
  </si>
  <si>
    <t>Full Credit Narrative:</t>
  </si>
  <si>
    <t>Group Mod</t>
  </si>
  <si>
    <t>Overall Claims Freq</t>
  </si>
  <si>
    <t>R</t>
  </si>
  <si>
    <t>Z</t>
  </si>
  <si>
    <t>b.</t>
  </si>
  <si>
    <t>Z3+</t>
  </si>
  <si>
    <t>Class Frequency</t>
  </si>
  <si>
    <t>Ratio</t>
  </si>
  <si>
    <t>Class A</t>
  </si>
  <si>
    <t>Class B</t>
  </si>
  <si>
    <t>Class C</t>
  </si>
  <si>
    <t>Class B has the lowest ratio of credibility to the overall class frequency, thus most homogeneous class</t>
  </si>
  <si>
    <t>Pitfalls / Mistakes:</t>
  </si>
  <si>
    <t>A common mistake is to use earned car years in frequency portion of calculation instead of premium</t>
  </si>
  <si>
    <t>An actuary built a GLM to predict fraudulent claims with binary (fraud, no fraud) outcomes.</t>
  </si>
  <si>
    <t>The table below summarizes the model output at different probability bands.</t>
  </si>
  <si>
    <t>Predicted Probability</t>
  </si>
  <si>
    <t>[0, 0.25)</t>
  </si>
  <si>
    <t>[0.25, 0.5)</t>
  </si>
  <si>
    <t>[0.5, 0.75)</t>
  </si>
  <si>
    <t>[0.75, 1.00]</t>
  </si>
  <si>
    <t>Fraud</t>
  </si>
  <si>
    <t>No Fraud</t>
  </si>
  <si>
    <t>a. 0.5 point</t>
  </si>
  <si>
    <t>Calculate the sensitivity of the model using a discrimination threshold of 0.5.</t>
  </si>
  <si>
    <t>b. 0.5 point</t>
  </si>
  <si>
    <t>Calculate the specificity of the model using a discrimination threshold of 0.25.</t>
  </si>
  <si>
    <t>c. 0.5 point</t>
  </si>
  <si>
    <t>Briefly discuss a potential cost and a potential benefit associated with lowering the discrimination threshold.</t>
  </si>
  <si>
    <t>Enter your response for part a in cell I13.</t>
  </si>
  <si>
    <t>Enter your response for part b in cell I14.</t>
  </si>
  <si>
    <t>2 spreadsheets and 1 constructed response in a case (presented separately-combined now)</t>
  </si>
  <si>
    <t>Task: (all subparts)</t>
  </si>
  <si>
    <t>Goldburd, M., et al., "Generalized Linear Models for Insurance Rating," CAS Monograph #5, 2nd edition. Pg 82-85</t>
  </si>
  <si>
    <t>This question is directly from the material and is highly representative of potential future questions.</t>
  </si>
  <si>
    <t>Predicted</t>
  </si>
  <si>
    <t>Actual</t>
  </si>
  <si>
    <t>&gt;=.5</t>
  </si>
  <si>
    <t>&lt;.5</t>
  </si>
  <si>
    <t>Total</t>
  </si>
  <si>
    <t>Sensitivity</t>
  </si>
  <si>
    <t>&gt;=.25</t>
  </si>
  <si>
    <t>&lt;.25</t>
  </si>
  <si>
    <t>Specificity</t>
  </si>
  <si>
    <t>c.</t>
  </si>
  <si>
    <t>There is a trade off with lowering the threshold.</t>
  </si>
  <si>
    <t>From the source: a lower threshold will result in more true positives and fewer false negatives than a higher threshold, but at the cost of more false positives and fewer true negatives.</t>
  </si>
  <si>
    <t>Choosing a lower threshold will increase the amount of predicted positives</t>
  </si>
  <si>
    <t>We want to reduce the amount of false negatives</t>
  </si>
  <si>
    <t>There is a cost associated with investigating false positives, but that outweighs the benefit of missing false negatives</t>
  </si>
  <si>
    <t>We usually want to reduce the threshold with high risk/severity claims such as detecting fraud</t>
  </si>
  <si>
    <t>Pitfalls/Mistakes:</t>
  </si>
  <si>
    <t>Not using data correctly to calculate terms</t>
  </si>
  <si>
    <t>Using the same discrimination threshold for both subparts.</t>
  </si>
  <si>
    <t>Three Generalized Linear Models (GLMs) have been trained and the table shows the Akaike Information Criteria (AIC) metrics along with number of variables:</t>
  </si>
  <si>
    <t>Models</t>
  </si>
  <si>
    <t>AIC</t>
  </si>
  <si>
    <t>Number of Variables</t>
  </si>
  <si>
    <t>Model 1</t>
  </si>
  <si>
    <t>Model 2</t>
  </si>
  <si>
    <t>Model 3</t>
  </si>
  <si>
    <t>Describe the bias-variance trade-off in the context of model fitting.</t>
  </si>
  <si>
    <t>Compare and contrast the three given models with respect to the bias-variance trade-off.</t>
  </si>
  <si>
    <t>Describe how a lasso penalization regression allows the modeler to optimize the bias-variance trade-off.</t>
  </si>
  <si>
    <t>SHOW ALL WORK.</t>
  </si>
  <si>
    <t>3 constructed response in a case (presented separately-combined now)</t>
  </si>
  <si>
    <t>1: Develop the components of a classification ratemaking model and interpret their results (e.g., GLM &amp; its extensions).</t>
  </si>
  <si>
    <t>Holmes, T. &amp; Casotto, M. "Penalized Regression and Lasso Credibility," CAS Monograph #13, 2025 revision, including errata. Pg 34-35. 38, 41</t>
  </si>
  <si>
    <t>This question is directly from the text material, but representative of what could be asked in the future.</t>
  </si>
  <si>
    <t>High Bias - underfit model, not enough parameters</t>
  </si>
  <si>
    <t>High Variance - overfit, too many parameters</t>
  </si>
  <si>
    <t>Model 1 is more optimal for bias-variance trade-off</t>
  </si>
  <si>
    <t>Model 2 has higher bias than Model 1, Model 3 has higher variance than Model 1</t>
  </si>
  <si>
    <t xml:space="preserve">using an appropriate lambda (penalty parameter in lasso penalization) adjusts parameters </t>
  </si>
  <si>
    <t>based on their credibility and volatility, allowing the modeler to find the optimal balance</t>
  </si>
  <si>
    <t>Alternate Answer</t>
  </si>
  <si>
    <t xml:space="preserve">This is OK, I would also encourage some discussion of cross validation. </t>
  </si>
  <si>
    <t>Using a cross validation grid search, an optimal penalty parameter is selected to improve predictions on holdout data through the application of bias.</t>
  </si>
  <si>
    <t>A proper selection of the penalty parameter through cross validation applies an optimal bias to model parameters,</t>
  </si>
  <si>
    <t>to appropriately reduce their variance and improve predictions on unseen data.</t>
  </si>
  <si>
    <t>This is a straightforward question from the text. No common errors were noted by graders.</t>
  </si>
  <si>
    <t>Discuss one reason an insured may prefer an SIR policy over a large deductible policy.</t>
  </si>
  <si>
    <t>Discuss one reason an insured may prefer a large deductible policy over a retrospectively-rated policy.</t>
  </si>
  <si>
    <t>2 constructed response in a case (presented separately-combined now)</t>
  </si>
  <si>
    <t>B: Excess, Deductible, and Individual Risk Rating</t>
  </si>
  <si>
    <t>Fisher, G., et al., Case Study for "Individual Risk Rating Study Note" (Excel file). Pg 22-24, 37</t>
  </si>
  <si>
    <t>This question has been asked in various forms. It's an important concept.</t>
  </si>
  <si>
    <t>If the insured values the choice of selecting the party responsible for claims handling, the insured will select an SIR structure.</t>
  </si>
  <si>
    <t>With an SIR, an insured can select the party responsible for claims handling.</t>
  </si>
  <si>
    <t>OR</t>
  </si>
  <si>
    <t>If the insured wants to lower expenses, it will pick an SIR. With an SIR, the insurer is not handling claims up front, only a</t>
  </si>
  <si>
    <t>minimal amount of ULAE is included in the premium for excess-over-SIR coverage.</t>
  </si>
  <si>
    <t>Therefore, there is an even greater expense savings due to having a lower base for premium taxes and some</t>
  </si>
  <si>
    <t>premium-based assessment.</t>
  </si>
  <si>
    <t>A high-deductible policy offers potential savings on premium taxes because deductible reimbursements are not considered</t>
  </si>
  <si>
    <t>premium.</t>
  </si>
  <si>
    <t>A high-deductible policy offers potential savings on commission because commission is usually based on net premium, and</t>
  </si>
  <si>
    <t>a high-deductible policy will have a lower premium.</t>
  </si>
  <si>
    <t>High-deductible policies never have a minimum deductible reimbursement amount, whereas a retrospectively-rated policy</t>
  </si>
  <si>
    <t>may have a minimum ratable loss amount.</t>
  </si>
  <si>
    <t>Differences in cash flows may make one policy more desirable for the insured (e.g. billing frequency)</t>
  </si>
  <si>
    <t>Claiming lower loss costs under one policy or the other.</t>
  </si>
  <si>
    <t>Expected retained loss costs and loss adjustment expenses are the same for an insured under a high-deductible</t>
  </si>
  <si>
    <t>policy and retrospectively-rated policy with corresponding structures.</t>
  </si>
  <si>
    <t>Claiming lower loss adjustment expenses under one policy or the other.</t>
  </si>
  <si>
    <t>Asserting that the two plans offer different coverages.</t>
  </si>
  <si>
    <t>Per Fisher pg 22, the premium for a large deductible must cover the same components that a retrospective rating</t>
  </si>
  <si>
    <t>plan’s premium covers.</t>
  </si>
  <si>
    <t>An experience rating plan has the following parameters:</t>
  </si>
  <si>
    <t>Maximum Experience Modifier</t>
  </si>
  <si>
    <t>Minumum Experience Modifier</t>
  </si>
  <si>
    <t>Experience Modifier Complement to Credibility</t>
  </si>
  <si>
    <t>Number of claims for full credibility</t>
  </si>
  <si>
    <t>Partial credibility uses square root rule  Z = Sqrt (Expected # Claims / Full Credibility Standard)</t>
  </si>
  <si>
    <t>Maximum Single Loss Limit</t>
  </si>
  <si>
    <t>The following distribution applies to this portfolio of risks:</t>
  </si>
  <si>
    <t>Loss Limit</t>
  </si>
  <si>
    <t>Limited Average Severity</t>
  </si>
  <si>
    <t>Unlimited</t>
  </si>
  <si>
    <t>Loss Factors to adjust Expected Losses</t>
  </si>
  <si>
    <t>Policy Year</t>
  </si>
  <si>
    <t>LDF</t>
  </si>
  <si>
    <t>Detrend</t>
  </si>
  <si>
    <t>2nd Prior</t>
  </si>
  <si>
    <t>3rd Prior</t>
  </si>
  <si>
    <t>4th Prior</t>
  </si>
  <si>
    <t>A policy being experience rated has the following parameters:</t>
  </si>
  <si>
    <t>Policy Limit</t>
  </si>
  <si>
    <t>Manual Premium</t>
  </si>
  <si>
    <t>Expected Loss Ratio</t>
  </si>
  <si>
    <t>Expected # Claims</t>
  </si>
  <si>
    <t>The experience modifier is based on the 3 years of reported losses shown below:</t>
  </si>
  <si>
    <t>Claim #</t>
  </si>
  <si>
    <t>a. 2.75 points</t>
  </si>
  <si>
    <t>Determine the Standard Premium.</t>
  </si>
  <si>
    <t>Briefly describe two changes that could improve the experience rating plan.</t>
  </si>
  <si>
    <t>3.25 points</t>
  </si>
  <si>
    <t>Spreadsheet</t>
  </si>
  <si>
    <t>Task:</t>
  </si>
  <si>
    <t>Fisher, G., et al., Case Study for "Individual Risk Rating Study Note" (Excel file). Pg 5-8</t>
  </si>
  <si>
    <t>This question presents a variation on the Case Study, which candidates have historically struggled with.</t>
  </si>
  <si>
    <t>a. 1.   Calculate Expected Limited Losses   (1.25 points)</t>
  </si>
  <si>
    <t xml:space="preserve">Expected Losses @ $1Million Limit = </t>
  </si>
  <si>
    <t>MP x ELR</t>
  </si>
  <si>
    <t>Excess loss factor</t>
  </si>
  <si>
    <t>Expected Excess of $50k w  Pol Lim</t>
  </si>
  <si>
    <t>Expected Limited = 1-Excess</t>
  </si>
  <si>
    <t>1/LDFs to correct year</t>
  </si>
  <si>
    <t>E (Limited Losses) all calculated correctly</t>
  </si>
  <si>
    <t>(1)</t>
  </si>
  <si>
    <t>(2)</t>
  </si>
  <si>
    <t>(3)</t>
  </si>
  <si>
    <t>(4)</t>
  </si>
  <si>
    <t>(5)</t>
  </si>
  <si>
    <t>(6)=(4)*(5)</t>
  </si>
  <si>
    <t>Policy Period</t>
  </si>
  <si>
    <t>E (Losses )</t>
  </si>
  <si>
    <t>1/LDF</t>
  </si>
  <si>
    <t>Subtotal</t>
  </si>
  <si>
    <t>Ltd %</t>
  </si>
  <si>
    <t>E(Limited)</t>
  </si>
  <si>
    <t>E(Excess)</t>
  </si>
  <si>
    <t xml:space="preserve">a. 2. Subject Losses </t>
  </si>
  <si>
    <t>Total =</t>
  </si>
  <si>
    <t>Reported Losses</t>
  </si>
  <si>
    <t>Limited Losses</t>
  </si>
  <si>
    <t>a.3.</t>
  </si>
  <si>
    <t>Calc credibility, Emod and apply to Manual Premium</t>
  </si>
  <si>
    <t>Credibility =</t>
  </si>
  <si>
    <t>Expected</t>
  </si>
  <si>
    <t>Raw Mod</t>
  </si>
  <si>
    <t>Credibility</t>
  </si>
  <si>
    <t>Complement</t>
  </si>
  <si>
    <t>Experience Mod</t>
  </si>
  <si>
    <t>Capped Experience Mod</t>
  </si>
  <si>
    <t>Standard Premium = Manual Premium x Emod =</t>
  </si>
  <si>
    <t>1. Credibility standards - 20 claims for full credibility is potentially too responsive</t>
  </si>
  <si>
    <t>2. Credibility formula - using E / (E+K) is preferable.  Cred reflects difference between risk types vs. overall process</t>
  </si>
  <si>
    <t>3. Split plan-  there is large loss propensity with this risk.  Some weight to A_Excess vs. E_Excess may be more predictive and equitable</t>
  </si>
  <si>
    <t>4. Higher MSL might be more equitable across portfolio.  $100k may be more appropriate.</t>
  </si>
  <si>
    <t>Not detrend losses</t>
  </si>
  <si>
    <t>Not cap actual losses correctly</t>
  </si>
  <si>
    <t>2 points</t>
  </si>
  <si>
    <t>1.5 points</t>
  </si>
  <si>
    <t>1 point</t>
  </si>
  <si>
    <t xml:space="preserve">Correct / Full-credit Answer / </t>
  </si>
  <si>
    <t>Shown Work /</t>
  </si>
  <si>
    <t>Correct / Full-credit Answer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</si>
</sst>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(* #,##0.00_);_(* \(#,##0.00\);_(* &quot;-&quot;??_);_(@_)"/>
    <numFmt numFmtId="164" formatCode="_-* #,##0.00_-;\-* #,##0.00_-;_-* &quot;-&quot;??_-;_-@_-"/>
    <numFmt numFmtId="165" formatCode="0.0%"/>
    <numFmt numFmtId="166" formatCode="_(* #,##0_);_(* \(#,##0\);_(* &quot;-&quot;??_);_(@_)"/>
    <numFmt numFmtId="167" formatCode="0.0000000"/>
    <numFmt numFmtId="168" formatCode="_(* #,##0.00_);_(* \(#,##0.00\);_(* \-??_);_(@_)"/>
    <numFmt numFmtId="169" formatCode="0.00000000"/>
    <numFmt numFmtId="170" formatCode="_(* #,##0_);_(* \(#,##0\);_(* \-??_);_(@_)"/>
    <numFmt numFmtId="171" formatCode="0.000"/>
    <numFmt numFmtId="172" formatCode="0.0000"/>
    <numFmt numFmtId="173" formatCode="0.00000"/>
    <numFmt numFmtId="174" formatCode="_(* #,##0.000_);_(* \(#,##0.000\);_(* \-??_);_(@_)"/>
    <numFmt numFmtId="175" formatCode="_(* #,##0.0000_);_(* \(#,##0.0000\);_(* \-??_);_(@_)"/>
    <numFmt numFmtId="176" formatCode="_(\$* #,##0.00_);_(\$* \(#,##0.00\);_(\$* \-??_);_(@_)"/>
    <numFmt numFmtId="177" formatCode="_(* #,##0.000_);_(* \(#,##0.000\);_(* &quot;-&quot;???_);_(@_)"/>
    <numFmt numFmtId="178" formatCode="\$#,##0"/>
  </numFmts>
  <fonts count="2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Calibri"/>
      <family val="2"/>
    </font>
    <font>
      <b/>
      <vertAlign val="subscript"/>
      <sz val="11"/>
      <name val="Calibri"/>
      <family val="2"/>
    </font>
    <font>
      <b/>
      <sz val="11"/>
      <color theme="1"/>
      <name val="Calibri"/>
      <family val="2"/>
    </font>
    <font>
      <i/>
      <sz val="11"/>
      <name val="Calibri"/>
      <family val="2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1"/>
      <name val="Arial"/>
      <family val="2"/>
      <charset val="1"/>
    </font>
    <font>
      <u/>
      <sz val="11"/>
      <name val="Calibri"/>
      <family val="2"/>
    </font>
    <font>
      <b/>
      <sz val="11"/>
      <color theme="1"/>
      <name val="Calibri"/>
      <family val="2"/>
      <charset val="1"/>
    </font>
    <font>
      <u/>
      <sz val="11"/>
      <color theme="1"/>
      <name val="Calibri"/>
      <family val="2"/>
    </font>
    <font>
      <b/>
      <u/>
      <sz val="11"/>
      <color theme="1"/>
      <name val="Calibri"/>
      <family val="2"/>
      <charset val="1"/>
    </font>
    <font>
      <u/>
      <sz val="11"/>
      <color theme="1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rgb="FFFFFF00"/>
        <b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E7E6E6"/>
      </patternFill>
    </fill>
    <fill>
      <patternFill patternType="solid">
        <fgColor theme="0"/>
        <bgColor rgb="FFFFFFCC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3" fillId="0" borderId="0"/>
    <xf numFmtId="0" fontId="4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8" fontId="3" fillId="0" borderId="0" applyBorder="0" applyProtection="0"/>
    <xf numFmtId="9" fontId="7" fillId="0" borderId="0" applyFont="0" applyFill="0" applyBorder="0" applyAlignment="0" applyProtection="0"/>
    <xf numFmtId="0" fontId="16" fillId="0" borderId="0"/>
    <xf numFmtId="168" fontId="4" fillId="0" borderId="0" applyBorder="0" applyProtection="0"/>
    <xf numFmtId="43" fontId="4" fillId="0" borderId="0" applyFont="0" applyFill="0" applyBorder="0" applyAlignment="0" applyProtection="0"/>
    <xf numFmtId="168" fontId="4" fillId="0" borderId="0" applyBorder="0" applyProtection="0"/>
    <xf numFmtId="168" fontId="4" fillId="0" borderId="0" applyBorder="0" applyProtection="0"/>
    <xf numFmtId="9" fontId="4" fillId="0" borderId="0" applyFont="0" applyFill="0" applyBorder="0" applyAlignment="0" applyProtection="0"/>
    <xf numFmtId="9" fontId="4" fillId="0" borderId="0" applyBorder="0" applyProtection="0"/>
    <xf numFmtId="176" fontId="4" fillId="0" borderId="0" applyBorder="0" applyProtection="0"/>
    <xf numFmtId="43" fontId="7" fillId="0" borderId="0" applyFont="0" applyFill="0" applyBorder="0" applyAlignment="0" applyProtection="0"/>
  </cellStyleXfs>
  <cellXfs count="257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2" fillId="0" borderId="0" xfId="0" applyFont="1"/>
    <xf numFmtId="0" fontId="6" fillId="0" borderId="0" xfId="0" applyFont="1"/>
    <xf numFmtId="20" fontId="2" fillId="0" borderId="0" xfId="0" applyNumberFormat="1" applyFont="1"/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horizontal="center"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 wrapText="1"/>
      <protection locked="0"/>
    </xf>
    <xf numFmtId="0" fontId="9" fillId="2" borderId="1" xfId="1" applyFont="1" applyFill="1" applyBorder="1" applyProtection="1">
      <protection locked="0"/>
    </xf>
    <xf numFmtId="165" fontId="12" fillId="2" borderId="1" xfId="4" applyNumberFormat="1" applyFont="1" applyFill="1" applyBorder="1" applyAlignment="1" applyProtection="1">
      <alignment horizontal="center"/>
      <protection locked="0"/>
    </xf>
    <xf numFmtId="165" fontId="9" fillId="2" borderId="1" xfId="4" applyNumberFormat="1" applyFont="1" applyFill="1" applyBorder="1" applyAlignment="1" applyProtection="1">
      <alignment wrapText="1"/>
      <protection locked="0"/>
    </xf>
    <xf numFmtId="0" fontId="9" fillId="2" borderId="1" xfId="1" applyFont="1" applyFill="1" applyBorder="1" applyAlignment="1" applyProtection="1">
      <alignment wrapText="1"/>
      <protection locked="0"/>
    </xf>
    <xf numFmtId="166" fontId="9" fillId="2" borderId="1" xfId="3" applyNumberFormat="1" applyFont="1" applyFill="1" applyBorder="1" applyAlignment="1" applyProtection="1">
      <alignment wrapText="1"/>
      <protection locked="0"/>
    </xf>
    <xf numFmtId="165" fontId="9" fillId="2" borderId="1" xfId="4" applyNumberFormat="1" applyFont="1" applyFill="1" applyBorder="1" applyProtection="1">
      <protection locked="0"/>
    </xf>
    <xf numFmtId="166" fontId="9" fillId="2" borderId="1" xfId="3" applyNumberFormat="1" applyFont="1" applyFill="1" applyBorder="1" applyProtection="1">
      <protection locked="0"/>
    </xf>
    <xf numFmtId="0" fontId="11" fillId="2" borderId="1" xfId="1" applyFont="1" applyFill="1" applyBorder="1" applyAlignment="1" applyProtection="1">
      <alignment horizontal="center" wrapText="1"/>
      <protection locked="0"/>
    </xf>
    <xf numFmtId="0" fontId="9" fillId="2" borderId="1" xfId="1" applyFont="1" applyFill="1" applyBorder="1" applyAlignment="1" applyProtection="1">
      <alignment horizontal="left"/>
      <protection locked="0"/>
    </xf>
    <xf numFmtId="166" fontId="9" fillId="2" borderId="0" xfId="3" applyNumberFormat="1" applyFont="1" applyFill="1" applyBorder="1" applyProtection="1">
      <protection locked="0"/>
    </xf>
    <xf numFmtId="0" fontId="9" fillId="2" borderId="0" xfId="1" applyFont="1" applyFill="1" applyAlignment="1" applyProtection="1">
      <alignment horizontal="left"/>
      <protection locked="0"/>
    </xf>
    <xf numFmtId="0" fontId="11" fillId="3" borderId="2" xfId="0" applyFont="1" applyFill="1" applyBorder="1" applyAlignment="1">
      <alignment horizontal="left"/>
    </xf>
    <xf numFmtId="0" fontId="2" fillId="3" borderId="0" xfId="0" applyFont="1" applyFill="1"/>
    <xf numFmtId="0" fontId="2" fillId="2" borderId="3" xfId="0" applyFont="1" applyFill="1" applyBorder="1"/>
    <xf numFmtId="0" fontId="9" fillId="2" borderId="4" xfId="1" applyFont="1" applyFill="1" applyBorder="1" applyProtection="1">
      <protection locked="0"/>
    </xf>
    <xf numFmtId="0" fontId="2" fillId="3" borderId="5" xfId="0" applyFont="1" applyFill="1" applyBorder="1"/>
    <xf numFmtId="0" fontId="2" fillId="2" borderId="6" xfId="0" applyFont="1" applyFill="1" applyBorder="1"/>
    <xf numFmtId="0" fontId="2" fillId="3" borderId="7" xfId="0" applyFont="1" applyFill="1" applyBorder="1"/>
    <xf numFmtId="0" fontId="9" fillId="2" borderId="0" xfId="1" applyFont="1" applyFill="1" applyProtection="1">
      <protection locked="0"/>
    </xf>
    <xf numFmtId="0" fontId="9" fillId="2" borderId="9" xfId="1" applyFont="1" applyFill="1" applyBorder="1" applyAlignment="1" applyProtection="1">
      <alignment horizontal="left"/>
      <protection locked="0"/>
    </xf>
    <xf numFmtId="166" fontId="9" fillId="2" borderId="9" xfId="3" applyNumberFormat="1" applyFont="1" applyFill="1" applyBorder="1" applyProtection="1">
      <protection locked="0"/>
    </xf>
    <xf numFmtId="0" fontId="9" fillId="2" borderId="9" xfId="1" applyFont="1" applyFill="1" applyBorder="1" applyProtection="1">
      <protection locked="0"/>
    </xf>
    <xf numFmtId="0" fontId="2" fillId="3" borderId="10" xfId="0" applyFont="1" applyFill="1" applyBorder="1"/>
    <xf numFmtId="0" fontId="7" fillId="0" borderId="0" xfId="5"/>
    <xf numFmtId="166" fontId="7" fillId="0" borderId="0" xfId="5" applyNumberFormat="1"/>
    <xf numFmtId="0" fontId="8" fillId="0" borderId="0" xfId="5" applyFont="1"/>
    <xf numFmtId="167" fontId="7" fillId="0" borderId="0" xfId="5" applyNumberFormat="1"/>
    <xf numFmtId="167" fontId="7" fillId="5" borderId="0" xfId="5" applyNumberFormat="1" applyFill="1"/>
    <xf numFmtId="166" fontId="13" fillId="0" borderId="0" xfId="5" applyNumberFormat="1" applyFont="1"/>
    <xf numFmtId="0" fontId="7" fillId="5" borderId="0" xfId="5" applyFill="1"/>
    <xf numFmtId="0" fontId="2" fillId="2" borderId="0" xfId="0" applyFont="1" applyFill="1"/>
    <xf numFmtId="1" fontId="9" fillId="2" borderId="0" xfId="1" applyNumberFormat="1" applyFont="1" applyFill="1" applyProtection="1">
      <protection locked="0"/>
    </xf>
    <xf numFmtId="0" fontId="2" fillId="0" borderId="8" xfId="0" applyFont="1" applyBorder="1"/>
    <xf numFmtId="0" fontId="2" fillId="4" borderId="12" xfId="0" applyFont="1" applyFill="1" applyBorder="1"/>
    <xf numFmtId="0" fontId="11" fillId="3" borderId="8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center"/>
    </xf>
    <xf numFmtId="0" fontId="2" fillId="3" borderId="9" xfId="0" applyFont="1" applyFill="1" applyBorder="1"/>
    <xf numFmtId="0" fontId="11" fillId="3" borderId="13" xfId="0" applyFont="1" applyFill="1" applyBorder="1" applyAlignment="1">
      <alignment horizontal="left"/>
    </xf>
    <xf numFmtId="0" fontId="2" fillId="3" borderId="14" xfId="0" applyFont="1" applyFill="1" applyBorder="1"/>
    <xf numFmtId="0" fontId="2" fillId="3" borderId="15" xfId="0" applyFont="1" applyFill="1" applyBorder="1"/>
    <xf numFmtId="0" fontId="2" fillId="4" borderId="17" xfId="0" applyFont="1" applyFill="1" applyBorder="1"/>
    <xf numFmtId="0" fontId="2" fillId="3" borderId="16" xfId="0" applyFont="1" applyFill="1" applyBorder="1"/>
    <xf numFmtId="0" fontId="11" fillId="3" borderId="18" xfId="0" applyFont="1" applyFill="1" applyBorder="1" applyAlignment="1">
      <alignment horizontal="left"/>
    </xf>
    <xf numFmtId="0" fontId="2" fillId="3" borderId="19" xfId="0" applyFont="1" applyFill="1" applyBorder="1" applyAlignment="1">
      <alignment horizontal="center"/>
    </xf>
    <xf numFmtId="0" fontId="2" fillId="3" borderId="19" xfId="0" applyFont="1" applyFill="1" applyBorder="1"/>
    <xf numFmtId="0" fontId="9" fillId="2" borderId="0" xfId="1" applyFont="1" applyFill="1" applyAlignment="1" applyProtection="1">
      <alignment horizontal="center"/>
      <protection locked="0"/>
    </xf>
    <xf numFmtId="0" fontId="9" fillId="2" borderId="0" xfId="6" applyNumberFormat="1" applyFont="1" applyFill="1" applyBorder="1" applyProtection="1">
      <protection locked="0"/>
    </xf>
    <xf numFmtId="0" fontId="9" fillId="2" borderId="7" xfId="5" applyFont="1" applyFill="1" applyBorder="1" applyProtection="1">
      <protection locked="0"/>
    </xf>
    <xf numFmtId="3" fontId="9" fillId="2" borderId="0" xfId="1" applyNumberFormat="1" applyFont="1" applyFill="1" applyAlignment="1" applyProtection="1">
      <alignment horizontal="center"/>
      <protection locked="0"/>
    </xf>
    <xf numFmtId="3" fontId="9" fillId="2" borderId="1" xfId="1" applyNumberFormat="1" applyFont="1" applyFill="1" applyBorder="1" applyProtection="1">
      <protection locked="0"/>
    </xf>
    <xf numFmtId="0" fontId="1" fillId="2" borderId="13" xfId="1" applyFont="1" applyFill="1" applyBorder="1" applyAlignment="1" applyProtection="1">
      <alignment horizontal="left"/>
      <protection locked="0"/>
    </xf>
    <xf numFmtId="0" fontId="1" fillId="2" borderId="14" xfId="6" applyNumberFormat="1" applyFont="1" applyFill="1" applyBorder="1" applyAlignment="1" applyProtection="1">
      <alignment horizontal="center"/>
      <protection locked="0"/>
    </xf>
    <xf numFmtId="0" fontId="1" fillId="2" borderId="14" xfId="6" applyNumberFormat="1" applyFont="1" applyFill="1" applyBorder="1" applyProtection="1">
      <protection locked="0"/>
    </xf>
    <xf numFmtId="0" fontId="9" fillId="2" borderId="14" xfId="6" applyNumberFormat="1" applyFont="1" applyFill="1" applyBorder="1" applyAlignment="1" applyProtection="1">
      <alignment horizontal="center"/>
      <protection locked="0"/>
    </xf>
    <xf numFmtId="0" fontId="9" fillId="5" borderId="12" xfId="5" applyFont="1" applyFill="1" applyBorder="1" applyProtection="1">
      <protection locked="0"/>
    </xf>
    <xf numFmtId="0" fontId="9" fillId="2" borderId="14" xfId="6" applyNumberFormat="1" applyFont="1" applyFill="1" applyBorder="1" applyProtection="1">
      <protection locked="0"/>
    </xf>
    <xf numFmtId="0" fontId="9" fillId="2" borderId="15" xfId="5" applyFont="1" applyFill="1" applyBorder="1" applyProtection="1">
      <protection locked="0"/>
    </xf>
    <xf numFmtId="3" fontId="9" fillId="2" borderId="0" xfId="1" applyNumberFormat="1" applyFont="1" applyFill="1" applyProtection="1">
      <protection locked="0"/>
    </xf>
    <xf numFmtId="0" fontId="9" fillId="2" borderId="3" xfId="1" applyFont="1" applyFill="1" applyBorder="1" applyProtection="1">
      <protection locked="0"/>
    </xf>
    <xf numFmtId="0" fontId="9" fillId="2" borderId="4" xfId="6" applyNumberFormat="1" applyFont="1" applyFill="1" applyBorder="1" applyProtection="1">
      <protection locked="0"/>
    </xf>
    <xf numFmtId="0" fontId="9" fillId="2" borderId="5" xfId="5" applyFont="1" applyFill="1" applyBorder="1" applyProtection="1">
      <protection locked="0"/>
    </xf>
    <xf numFmtId="0" fontId="9" fillId="2" borderId="6" xfId="1" applyFont="1" applyFill="1" applyBorder="1" applyAlignment="1" applyProtection="1">
      <alignment horizontal="center"/>
      <protection locked="0"/>
    </xf>
    <xf numFmtId="0" fontId="9" fillId="2" borderId="6" xfId="1" applyFont="1" applyFill="1" applyBorder="1" applyAlignment="1" applyProtection="1">
      <alignment horizontal="left"/>
      <protection locked="0"/>
    </xf>
    <xf numFmtId="0" fontId="9" fillId="2" borderId="8" xfId="1" applyFont="1" applyFill="1" applyBorder="1" applyAlignment="1" applyProtection="1">
      <alignment horizontal="left"/>
      <protection locked="0"/>
    </xf>
    <xf numFmtId="0" fontId="9" fillId="2" borderId="10" xfId="5" applyFont="1" applyFill="1" applyBorder="1" applyProtection="1">
      <protection locked="0"/>
    </xf>
    <xf numFmtId="0" fontId="2" fillId="0" borderId="0" xfId="5" applyFont="1"/>
    <xf numFmtId="169" fontId="2" fillId="0" borderId="0" xfId="5" applyNumberFormat="1" applyFont="1"/>
    <xf numFmtId="0" fontId="2" fillId="2" borderId="4" xfId="0" applyFont="1" applyFill="1" applyBorder="1"/>
    <xf numFmtId="0" fontId="14" fillId="2" borderId="20" xfId="5" applyFont="1" applyFill="1" applyBorder="1" applyAlignment="1">
      <alignment horizontal="center"/>
    </xf>
    <xf numFmtId="0" fontId="15" fillId="2" borderId="1" xfId="1" applyFont="1" applyFill="1" applyBorder="1" applyAlignment="1" applyProtection="1">
      <alignment horizontal="center"/>
      <protection locked="0"/>
    </xf>
    <xf numFmtId="0" fontId="7" fillId="2" borderId="1" xfId="5" applyFill="1" applyBorder="1" applyAlignment="1">
      <alignment horizontal="center"/>
    </xf>
    <xf numFmtId="2" fontId="13" fillId="2" borderId="1" xfId="1" applyNumberFormat="1" applyFont="1" applyFill="1" applyBorder="1" applyAlignment="1" applyProtection="1">
      <alignment horizontal="center"/>
      <protection locked="0"/>
    </xf>
    <xf numFmtId="0" fontId="13" fillId="2" borderId="1" xfId="1" applyFont="1" applyFill="1" applyBorder="1" applyAlignment="1" applyProtection="1">
      <alignment horizontal="center"/>
      <protection locked="0"/>
    </xf>
    <xf numFmtId="0" fontId="2" fillId="2" borderId="5" xfId="0" applyFont="1" applyFill="1" applyBorder="1"/>
    <xf numFmtId="0" fontId="2" fillId="2" borderId="7" xfId="0" applyFont="1" applyFill="1" applyBorder="1"/>
    <xf numFmtId="0" fontId="2" fillId="2" borderId="9" xfId="0" applyFont="1" applyFill="1" applyBorder="1"/>
    <xf numFmtId="0" fontId="11" fillId="2" borderId="13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11" fillId="2" borderId="20" xfId="5" applyFont="1" applyFill="1" applyBorder="1" applyAlignment="1">
      <alignment horizontal="center"/>
    </xf>
    <xf numFmtId="0" fontId="2" fillId="2" borderId="1" xfId="5" applyFont="1" applyFill="1" applyBorder="1" applyAlignment="1">
      <alignment horizontal="center"/>
    </xf>
    <xf numFmtId="2" fontId="9" fillId="2" borderId="1" xfId="1" applyNumberFormat="1" applyFont="1" applyFill="1" applyBorder="1" applyAlignment="1" applyProtection="1">
      <alignment horizontal="center"/>
      <protection locked="0"/>
    </xf>
    <xf numFmtId="0" fontId="9" fillId="2" borderId="1" xfId="1" applyFont="1" applyFill="1" applyBorder="1" applyAlignment="1" applyProtection="1">
      <alignment horizontal="center"/>
      <protection locked="0"/>
    </xf>
    <xf numFmtId="0" fontId="11" fillId="0" borderId="0" xfId="5" applyFont="1"/>
    <xf numFmtId="0" fontId="4" fillId="0" borderId="0" xfId="2"/>
    <xf numFmtId="0" fontId="2" fillId="0" borderId="0" xfId="2" applyFont="1"/>
    <xf numFmtId="0" fontId="2" fillId="0" borderId="0" xfId="0" applyFont="1" applyAlignment="1">
      <alignment horizontal="left"/>
    </xf>
    <xf numFmtId="0" fontId="9" fillId="2" borderId="4" xfId="8" applyFont="1" applyFill="1" applyBorder="1" applyProtection="1">
      <protection locked="0"/>
    </xf>
    <xf numFmtId="168" fontId="9" fillId="2" borderId="0" xfId="9" applyFont="1" applyFill="1" applyBorder="1" applyProtection="1">
      <protection locked="0"/>
    </xf>
    <xf numFmtId="0" fontId="9" fillId="2" borderId="0" xfId="8" applyFont="1" applyFill="1" applyProtection="1">
      <protection locked="0"/>
    </xf>
    <xf numFmtId="168" fontId="9" fillId="6" borderId="0" xfId="11" applyFont="1" applyFill="1" applyBorder="1" applyProtection="1">
      <protection locked="0"/>
    </xf>
    <xf numFmtId="0" fontId="9" fillId="6" borderId="0" xfId="8" applyFont="1" applyFill="1" applyProtection="1">
      <protection locked="0"/>
    </xf>
    <xf numFmtId="168" fontId="9" fillId="6" borderId="0" xfId="11" applyFont="1" applyFill="1" applyBorder="1" applyProtection="1"/>
    <xf numFmtId="43" fontId="9" fillId="6" borderId="0" xfId="10" applyFont="1" applyFill="1" applyBorder="1" applyProtection="1">
      <protection locked="0"/>
    </xf>
    <xf numFmtId="9" fontId="9" fillId="6" borderId="0" xfId="13" applyFont="1" applyFill="1" applyBorder="1" applyProtection="1">
      <protection locked="0"/>
    </xf>
    <xf numFmtId="9" fontId="9" fillId="6" borderId="0" xfId="8" applyNumberFormat="1" applyFont="1" applyFill="1" applyProtection="1">
      <protection locked="0"/>
    </xf>
    <xf numFmtId="0" fontId="9" fillId="6" borderId="0" xfId="1" applyFont="1" applyFill="1" applyProtection="1">
      <protection locked="0"/>
    </xf>
    <xf numFmtId="0" fontId="9" fillId="6" borderId="0" xfId="8" applyFont="1" applyFill="1"/>
    <xf numFmtId="0" fontId="9" fillId="6" borderId="0" xfId="8" applyFont="1" applyFill="1" applyAlignment="1">
      <alignment horizontal="left"/>
    </xf>
    <xf numFmtId="0" fontId="9" fillId="6" borderId="0" xfId="8" applyFont="1" applyFill="1" applyAlignment="1">
      <alignment horizontal="right" wrapText="1"/>
    </xf>
    <xf numFmtId="0" fontId="17" fillId="6" borderId="0" xfId="8" applyFont="1" applyFill="1" applyAlignment="1" applyProtection="1">
      <alignment horizontal="center"/>
      <protection locked="0"/>
    </xf>
    <xf numFmtId="170" fontId="9" fillId="6" borderId="0" xfId="11" applyNumberFormat="1" applyFont="1" applyFill="1" applyBorder="1" applyProtection="1"/>
    <xf numFmtId="2" fontId="9" fillId="6" borderId="0" xfId="8" applyNumberFormat="1" applyFont="1" applyFill="1" applyAlignment="1">
      <alignment horizontal="center"/>
    </xf>
    <xf numFmtId="170" fontId="9" fillId="6" borderId="0" xfId="11" applyNumberFormat="1" applyFont="1" applyFill="1" applyBorder="1" applyAlignment="1" applyProtection="1">
      <alignment horizontal="right"/>
    </xf>
    <xf numFmtId="168" fontId="9" fillId="6" borderId="0" xfId="11" applyFont="1" applyFill="1" applyBorder="1" applyAlignment="1" applyProtection="1">
      <alignment horizontal="center"/>
      <protection locked="0"/>
    </xf>
    <xf numFmtId="0" fontId="9" fillId="6" borderId="0" xfId="1" applyFont="1" applyFill="1" applyAlignment="1" applyProtection="1">
      <alignment horizontal="center"/>
      <protection locked="0"/>
    </xf>
    <xf numFmtId="0" fontId="9" fillId="6" borderId="0" xfId="10" applyNumberFormat="1" applyFont="1" applyFill="1" applyBorder="1" applyAlignment="1" applyProtection="1">
      <alignment horizontal="center"/>
      <protection locked="0"/>
    </xf>
    <xf numFmtId="1" fontId="9" fillId="6" borderId="0" xfId="8" applyNumberFormat="1" applyFont="1" applyFill="1" applyAlignment="1" applyProtection="1">
      <alignment horizontal="center"/>
      <protection locked="0"/>
    </xf>
    <xf numFmtId="170" fontId="9" fillId="6" borderId="0" xfId="12" applyNumberFormat="1" applyFont="1" applyFill="1" applyBorder="1" applyProtection="1"/>
    <xf numFmtId="1" fontId="9" fillId="6" borderId="0" xfId="8" applyNumberFormat="1" applyFont="1" applyFill="1" applyAlignment="1" applyProtection="1">
      <alignment horizontal="left"/>
      <protection locked="0"/>
    </xf>
    <xf numFmtId="0" fontId="2" fillId="2" borderId="8" xfId="0" applyFont="1" applyFill="1" applyBorder="1"/>
    <xf numFmtId="1" fontId="9" fillId="6" borderId="9" xfId="8" applyNumberFormat="1" applyFont="1" applyFill="1" applyBorder="1" applyAlignment="1" applyProtection="1">
      <alignment horizontal="left"/>
      <protection locked="0"/>
    </xf>
    <xf numFmtId="170" fontId="9" fillId="6" borderId="9" xfId="12" applyNumberFormat="1" applyFont="1" applyFill="1" applyBorder="1" applyProtection="1"/>
    <xf numFmtId="0" fontId="9" fillId="6" borderId="9" xfId="1" applyFont="1" applyFill="1" applyBorder="1" applyProtection="1">
      <protection locked="0"/>
    </xf>
    <xf numFmtId="170" fontId="9" fillId="6" borderId="1" xfId="12" applyNumberFormat="1" applyFont="1" applyFill="1" applyBorder="1" applyAlignment="1" applyProtection="1">
      <alignment horizontal="center"/>
    </xf>
    <xf numFmtId="43" fontId="1" fillId="6" borderId="0" xfId="10" applyFont="1" applyFill="1" applyBorder="1" applyProtection="1">
      <protection locked="0"/>
    </xf>
    <xf numFmtId="0" fontId="1" fillId="6" borderId="1" xfId="8" applyFont="1" applyFill="1" applyBorder="1" applyAlignment="1" applyProtection="1">
      <alignment horizontal="center"/>
      <protection locked="0"/>
    </xf>
    <xf numFmtId="0" fontId="9" fillId="6" borderId="1" xfId="8" applyFont="1" applyFill="1" applyBorder="1"/>
    <xf numFmtId="171" fontId="9" fillId="6" borderId="1" xfId="8" applyNumberFormat="1" applyFont="1" applyFill="1" applyBorder="1" applyAlignment="1">
      <alignment horizontal="center"/>
    </xf>
    <xf numFmtId="172" fontId="9" fillId="6" borderId="1" xfId="8" applyNumberFormat="1" applyFont="1" applyFill="1" applyBorder="1" applyAlignment="1" applyProtection="1">
      <alignment horizontal="center"/>
      <protection locked="0"/>
    </xf>
    <xf numFmtId="0" fontId="9" fillId="6" borderId="1" xfId="8" applyFont="1" applyFill="1" applyBorder="1" applyProtection="1">
      <protection locked="0"/>
    </xf>
    <xf numFmtId="43" fontId="9" fillId="6" borderId="20" xfId="10" applyFont="1" applyFill="1" applyBorder="1" applyProtection="1">
      <protection locked="0"/>
    </xf>
    <xf numFmtId="0" fontId="9" fillId="6" borderId="11" xfId="8" applyFont="1" applyFill="1" applyBorder="1" applyProtection="1">
      <protection locked="0"/>
    </xf>
    <xf numFmtId="170" fontId="9" fillId="6" borderId="0" xfId="11" applyNumberFormat="1" applyFont="1" applyFill="1" applyBorder="1" applyProtection="1">
      <protection locked="0"/>
    </xf>
    <xf numFmtId="9" fontId="9" fillId="6" borderId="0" xfId="7" applyFont="1" applyFill="1" applyBorder="1" applyAlignment="1" applyProtection="1">
      <protection locked="0"/>
    </xf>
    <xf numFmtId="170" fontId="9" fillId="6" borderId="1" xfId="11" applyNumberFormat="1" applyFont="1" applyFill="1" applyBorder="1" applyProtection="1">
      <protection locked="0"/>
    </xf>
    <xf numFmtId="9" fontId="9" fillId="6" borderId="1" xfId="7" applyFont="1" applyFill="1" applyBorder="1" applyAlignment="1" applyProtection="1">
      <protection locked="0"/>
    </xf>
    <xf numFmtId="3" fontId="9" fillId="6" borderId="1" xfId="10" applyNumberFormat="1" applyFont="1" applyFill="1" applyBorder="1" applyAlignment="1" applyProtection="1">
      <alignment horizontal="center"/>
      <protection locked="0"/>
    </xf>
    <xf numFmtId="43" fontId="9" fillId="2" borderId="1" xfId="10" applyFont="1" applyFill="1" applyBorder="1" applyAlignment="1" applyProtection="1">
      <alignment horizontal="center"/>
      <protection locked="0"/>
    </xf>
    <xf numFmtId="43" fontId="9" fillId="6" borderId="1" xfId="10" applyFont="1" applyFill="1" applyBorder="1" applyAlignment="1" applyProtection="1">
      <alignment horizontal="center"/>
      <protection locked="0"/>
    </xf>
    <xf numFmtId="166" fontId="9" fillId="6" borderId="1" xfId="10" applyNumberFormat="1" applyFont="1" applyFill="1" applyBorder="1" applyAlignment="1" applyProtection="1">
      <alignment horizontal="center"/>
      <protection locked="0"/>
    </xf>
    <xf numFmtId="1" fontId="9" fillId="6" borderId="1" xfId="8" applyNumberFormat="1" applyFont="1" applyFill="1" applyBorder="1" applyAlignment="1" applyProtection="1">
      <alignment horizontal="center"/>
      <protection locked="0"/>
    </xf>
    <xf numFmtId="168" fontId="1" fillId="6" borderId="1" xfId="11" applyFont="1" applyFill="1" applyBorder="1" applyAlignment="1" applyProtection="1">
      <alignment horizontal="center"/>
      <protection locked="0"/>
    </xf>
    <xf numFmtId="168" fontId="1" fillId="6" borderId="1" xfId="11" applyFont="1" applyFill="1" applyBorder="1" applyAlignment="1" applyProtection="1">
      <alignment horizontal="center"/>
    </xf>
    <xf numFmtId="0" fontId="9" fillId="7" borderId="0" xfId="1" applyFont="1" applyFill="1" applyProtection="1">
      <protection locked="0"/>
    </xf>
    <xf numFmtId="3" fontId="9" fillId="7" borderId="0" xfId="1" applyNumberFormat="1" applyFont="1" applyFill="1" applyProtection="1">
      <protection locked="0"/>
    </xf>
    <xf numFmtId="0" fontId="9" fillId="2" borderId="3" xfId="8" applyFont="1" applyFill="1" applyBorder="1" applyProtection="1">
      <protection locked="0"/>
    </xf>
    <xf numFmtId="0" fontId="2" fillId="0" borderId="4" xfId="0" applyFont="1" applyBorder="1"/>
    <xf numFmtId="0" fontId="2" fillId="0" borderId="0" xfId="8" applyFont="1" applyProtection="1">
      <protection locked="0"/>
    </xf>
    <xf numFmtId="0" fontId="0" fillId="0" borderId="0" xfId="8" applyFont="1" applyProtection="1">
      <protection locked="0"/>
    </xf>
    <xf numFmtId="0" fontId="18" fillId="0" borderId="0" xfId="8" applyFont="1" applyProtection="1">
      <protection locked="0"/>
    </xf>
    <xf numFmtId="170" fontId="2" fillId="0" borderId="0" xfId="11" applyNumberFormat="1" applyFont="1" applyBorder="1" applyProtection="1">
      <protection locked="0"/>
    </xf>
    <xf numFmtId="0" fontId="8" fillId="0" borderId="0" xfId="8" applyFont="1" applyProtection="1">
      <protection locked="0"/>
    </xf>
    <xf numFmtId="43" fontId="0" fillId="0" borderId="0" xfId="8" applyNumberFormat="1" applyFont="1" applyProtection="1">
      <protection locked="0"/>
    </xf>
    <xf numFmtId="168" fontId="2" fillId="0" borderId="0" xfId="11" applyFont="1" applyBorder="1" applyProtection="1">
      <protection locked="0"/>
    </xf>
    <xf numFmtId="3" fontId="2" fillId="0" borderId="0" xfId="14" applyNumberFormat="1" applyFont="1" applyBorder="1" applyAlignment="1" applyProtection="1">
      <alignment horizontal="center"/>
      <protection locked="0"/>
    </xf>
    <xf numFmtId="168" fontId="2" fillId="0" borderId="0" xfId="11" applyFont="1" applyBorder="1" applyAlignment="1" applyProtection="1">
      <alignment horizontal="left"/>
    </xf>
    <xf numFmtId="168" fontId="19" fillId="0" borderId="0" xfId="11" applyFont="1" applyBorder="1" applyAlignment="1" applyProtection="1">
      <alignment horizontal="center"/>
      <protection locked="0"/>
    </xf>
    <xf numFmtId="168" fontId="20" fillId="0" borderId="0" xfId="11" applyFont="1" applyBorder="1" applyAlignment="1" applyProtection="1">
      <alignment horizontal="center"/>
      <protection locked="0"/>
    </xf>
    <xf numFmtId="165" fontId="2" fillId="0" borderId="0" xfId="8" applyNumberFormat="1" applyFont="1" applyAlignment="1" applyProtection="1">
      <alignment horizontal="center"/>
      <protection locked="0"/>
    </xf>
    <xf numFmtId="168" fontId="0" fillId="0" borderId="0" xfId="8" applyNumberFormat="1" applyFont="1" applyProtection="1">
      <protection locked="0"/>
    </xf>
    <xf numFmtId="9" fontId="2" fillId="0" borderId="0" xfId="14" applyFont="1" applyBorder="1" applyAlignment="1" applyProtection="1">
      <alignment horizontal="center"/>
      <protection locked="0"/>
    </xf>
    <xf numFmtId="165" fontId="0" fillId="0" borderId="0" xfId="8" applyNumberFormat="1" applyFont="1" applyAlignment="1" applyProtection="1">
      <alignment horizontal="center"/>
      <protection locked="0"/>
    </xf>
    <xf numFmtId="170" fontId="0" fillId="0" borderId="0" xfId="8" applyNumberFormat="1" applyFont="1" applyProtection="1">
      <protection locked="0"/>
    </xf>
    <xf numFmtId="0" fontId="6" fillId="0" borderId="0" xfId="8" applyFont="1" applyAlignment="1" applyProtection="1">
      <alignment horizontal="center"/>
      <protection locked="0"/>
    </xf>
    <xf numFmtId="0" fontId="6" fillId="0" borderId="0" xfId="8" applyFont="1" applyProtection="1">
      <protection locked="0"/>
    </xf>
    <xf numFmtId="168" fontId="6" fillId="0" borderId="0" xfId="8" applyNumberFormat="1" applyFont="1" applyAlignment="1" applyProtection="1">
      <alignment horizontal="center"/>
      <protection locked="0"/>
    </xf>
    <xf numFmtId="170" fontId="0" fillId="0" borderId="0" xfId="8" applyNumberFormat="1" applyFont="1" applyAlignment="1" applyProtection="1">
      <alignment wrapText="1"/>
      <protection locked="0"/>
    </xf>
    <xf numFmtId="0" fontId="19" fillId="0" borderId="0" xfId="8" applyFont="1" applyAlignment="1">
      <alignment horizontal="center"/>
    </xf>
    <xf numFmtId="0" fontId="19" fillId="0" borderId="0" xfId="8" applyFont="1" applyAlignment="1" applyProtection="1">
      <alignment horizontal="left"/>
      <protection locked="0"/>
    </xf>
    <xf numFmtId="0" fontId="19" fillId="0" borderId="0" xfId="8" applyFont="1" applyAlignment="1" applyProtection="1">
      <alignment horizontal="center"/>
      <protection locked="0"/>
    </xf>
    <xf numFmtId="0" fontId="19" fillId="0" borderId="0" xfId="8" quotePrefix="1" applyFont="1" applyAlignment="1" applyProtection="1">
      <alignment horizontal="center"/>
      <protection locked="0"/>
    </xf>
    <xf numFmtId="170" fontId="19" fillId="0" borderId="0" xfId="11" applyNumberFormat="1" applyFont="1" applyBorder="1" applyAlignment="1" applyProtection="1">
      <alignment horizontal="center"/>
      <protection locked="0"/>
    </xf>
    <xf numFmtId="170" fontId="2" fillId="0" borderId="0" xfId="11" applyNumberFormat="1" applyFont="1" applyBorder="1" applyAlignment="1" applyProtection="1">
      <alignment horizontal="center"/>
      <protection locked="0"/>
    </xf>
    <xf numFmtId="0" fontId="2" fillId="0" borderId="0" xfId="8" applyFont="1" applyAlignment="1">
      <alignment horizontal="center"/>
    </xf>
    <xf numFmtId="170" fontId="2" fillId="0" borderId="0" xfId="12" applyNumberFormat="1" applyFont="1" applyBorder="1" applyProtection="1">
      <protection locked="0"/>
    </xf>
    <xf numFmtId="172" fontId="2" fillId="0" borderId="0" xfId="8" applyNumberFormat="1" applyFont="1" applyAlignment="1" applyProtection="1">
      <alignment horizontal="center"/>
      <protection locked="0"/>
    </xf>
    <xf numFmtId="173" fontId="2" fillId="0" borderId="0" xfId="8" applyNumberFormat="1" applyFont="1" applyAlignment="1" applyProtection="1">
      <alignment horizontal="center"/>
      <protection locked="0"/>
    </xf>
    <xf numFmtId="173" fontId="2" fillId="0" borderId="0" xfId="12" applyNumberFormat="1" applyFont="1" applyBorder="1" applyAlignment="1" applyProtection="1">
      <alignment horizontal="center"/>
      <protection locked="0"/>
    </xf>
    <xf numFmtId="170" fontId="2" fillId="0" borderId="0" xfId="8" applyNumberFormat="1" applyFont="1" applyProtection="1">
      <protection locked="0"/>
    </xf>
    <xf numFmtId="0" fontId="0" fillId="0" borderId="0" xfId="8" applyFont="1" applyAlignment="1" applyProtection="1">
      <alignment horizontal="center"/>
      <protection locked="0"/>
    </xf>
    <xf numFmtId="168" fontId="21" fillId="0" borderId="0" xfId="11" applyFont="1" applyBorder="1" applyAlignment="1" applyProtection="1">
      <alignment horizontal="center"/>
      <protection locked="0"/>
    </xf>
    <xf numFmtId="168" fontId="21" fillId="0" borderId="0" xfId="11" applyFont="1" applyBorder="1" applyAlignment="1" applyProtection="1">
      <alignment horizontal="center"/>
    </xf>
    <xf numFmtId="0" fontId="21" fillId="0" borderId="0" xfId="8" applyFont="1" applyAlignment="1">
      <alignment horizontal="right"/>
    </xf>
    <xf numFmtId="174" fontId="0" fillId="0" borderId="0" xfId="8" applyNumberFormat="1" applyFont="1" applyProtection="1">
      <protection locked="0"/>
    </xf>
    <xf numFmtId="1" fontId="0" fillId="0" borderId="0" xfId="8" applyNumberFormat="1" applyFont="1" applyAlignment="1" applyProtection="1">
      <alignment horizontal="center"/>
      <protection locked="0"/>
    </xf>
    <xf numFmtId="170" fontId="4" fillId="0" borderId="0" xfId="12" applyNumberFormat="1" applyBorder="1" applyAlignment="1" applyProtection="1">
      <alignment horizontal="center"/>
    </xf>
    <xf numFmtId="170" fontId="4" fillId="0" borderId="0" xfId="12" applyNumberFormat="1" applyBorder="1" applyProtection="1"/>
    <xf numFmtId="170" fontId="4" fillId="0" borderId="0" xfId="14" applyNumberFormat="1" applyBorder="1" applyProtection="1">
      <protection locked="0"/>
    </xf>
    <xf numFmtId="170" fontId="0" fillId="0" borderId="0" xfId="8" applyNumberFormat="1" applyFont="1" applyAlignment="1" applyProtection="1">
      <alignment horizontal="center"/>
      <protection locked="0"/>
    </xf>
    <xf numFmtId="0" fontId="0" fillId="0" borderId="0" xfId="8" applyFont="1"/>
    <xf numFmtId="170" fontId="4" fillId="0" borderId="0" xfId="12" applyNumberFormat="1" applyBorder="1" applyProtection="1">
      <protection locked="0"/>
    </xf>
    <xf numFmtId="1" fontId="0" fillId="0" borderId="0" xfId="8" applyNumberFormat="1" applyFont="1" applyProtection="1">
      <protection locked="0"/>
    </xf>
    <xf numFmtId="174" fontId="4" fillId="0" borderId="0" xfId="12" applyNumberFormat="1" applyBorder="1" applyProtection="1"/>
    <xf numFmtId="165" fontId="4" fillId="0" borderId="0" xfId="14" applyNumberFormat="1" applyBorder="1" applyProtection="1">
      <protection locked="0"/>
    </xf>
    <xf numFmtId="168" fontId="4" fillId="0" borderId="0" xfId="9" applyBorder="1" applyProtection="1">
      <protection locked="0"/>
    </xf>
    <xf numFmtId="9" fontId="4" fillId="0" borderId="0" xfId="14" applyBorder="1" applyProtection="1">
      <protection locked="0"/>
    </xf>
    <xf numFmtId="0" fontId="2" fillId="0" borderId="0" xfId="8" applyFont="1" applyAlignment="1" applyProtection="1">
      <alignment horizontal="left"/>
      <protection locked="0"/>
    </xf>
    <xf numFmtId="175" fontId="2" fillId="0" borderId="0" xfId="8" applyNumberFormat="1" applyFont="1" applyProtection="1">
      <protection locked="0"/>
    </xf>
    <xf numFmtId="10" fontId="2" fillId="0" borderId="0" xfId="14" applyNumberFormat="1" applyFont="1" applyBorder="1" applyProtection="1"/>
    <xf numFmtId="174" fontId="2" fillId="0" borderId="0" xfId="8" applyNumberFormat="1" applyFont="1" applyProtection="1">
      <protection locked="0"/>
    </xf>
    <xf numFmtId="174" fontId="2" fillId="0" borderId="0" xfId="2" applyNumberFormat="1" applyFont="1"/>
    <xf numFmtId="171" fontId="2" fillId="0" borderId="0" xfId="8" applyNumberFormat="1" applyFont="1" applyProtection="1">
      <protection locked="0"/>
    </xf>
    <xf numFmtId="9" fontId="2" fillId="0" borderId="0" xfId="14" applyFont="1" applyBorder="1" applyProtection="1"/>
    <xf numFmtId="174" fontId="2" fillId="0" borderId="0" xfId="11" applyNumberFormat="1" applyFont="1" applyBorder="1" applyProtection="1">
      <protection locked="0"/>
    </xf>
    <xf numFmtId="165" fontId="2" fillId="0" borderId="0" xfId="14" applyNumberFormat="1" applyFont="1" applyBorder="1" applyProtection="1">
      <protection locked="0"/>
    </xf>
    <xf numFmtId="174" fontId="6" fillId="0" borderId="0" xfId="11" applyNumberFormat="1" applyFont="1" applyBorder="1" applyProtection="1">
      <protection locked="0"/>
    </xf>
    <xf numFmtId="9" fontId="2" fillId="0" borderId="0" xfId="14" applyFont="1" applyBorder="1" applyProtection="1">
      <protection locked="0"/>
    </xf>
    <xf numFmtId="43" fontId="9" fillId="2" borderId="1" xfId="16" applyFont="1" applyFill="1" applyBorder="1" applyAlignment="1" applyProtection="1">
      <alignment horizontal="center"/>
      <protection locked="0"/>
    </xf>
    <xf numFmtId="166" fontId="9" fillId="6" borderId="1" xfId="16" applyNumberFormat="1" applyFont="1" applyFill="1" applyBorder="1" applyAlignment="1" applyProtection="1">
      <alignment horizontal="center"/>
    </xf>
    <xf numFmtId="177" fontId="0" fillId="0" borderId="0" xfId="8" applyNumberFormat="1" applyFont="1" applyProtection="1">
      <protection locked="0"/>
    </xf>
    <xf numFmtId="178" fontId="2" fillId="0" borderId="0" xfId="15" applyNumberFormat="1" applyFont="1" applyBorder="1" applyProtection="1">
      <protection locked="0"/>
    </xf>
    <xf numFmtId="174" fontId="2" fillId="0" borderId="0" xfId="14" quotePrefix="1" applyNumberFormat="1" applyFont="1" applyBorder="1" applyProtection="1">
      <protection locked="0"/>
    </xf>
    <xf numFmtId="0" fontId="9" fillId="2" borderId="0" xfId="1" applyFont="1" applyFill="1" applyAlignment="1" applyProtection="1">
      <alignment horizontal="center"/>
      <protection locked="0"/>
    </xf>
    <xf numFmtId="0" fontId="15" fillId="2" borderId="20" xfId="1" applyFont="1" applyFill="1" applyBorder="1" applyAlignment="1" applyProtection="1">
      <alignment horizontal="center"/>
      <protection locked="0"/>
    </xf>
    <xf numFmtId="0" fontId="15" fillId="2" borderId="11" xfId="1" applyFont="1" applyFill="1" applyBorder="1" applyAlignment="1" applyProtection="1">
      <alignment horizontal="center"/>
      <protection locked="0"/>
    </xf>
    <xf numFmtId="0" fontId="13" fillId="2" borderId="20" xfId="1" applyFont="1" applyFill="1" applyBorder="1" applyAlignment="1" applyProtection="1">
      <alignment horizontal="center"/>
      <protection locked="0"/>
    </xf>
    <xf numFmtId="0" fontId="13" fillId="2" borderId="11" xfId="1" applyFont="1" applyFill="1" applyBorder="1" applyAlignment="1" applyProtection="1">
      <alignment horizontal="center"/>
      <protection locked="0"/>
    </xf>
    <xf numFmtId="0" fontId="1" fillId="2" borderId="20" xfId="1" applyFont="1" applyFill="1" applyBorder="1" applyAlignment="1" applyProtection="1">
      <alignment horizontal="center"/>
      <protection locked="0"/>
    </xf>
    <xf numFmtId="0" fontId="1" fillId="2" borderId="11" xfId="1" applyFont="1" applyFill="1" applyBorder="1" applyAlignment="1" applyProtection="1">
      <alignment horizontal="center"/>
      <protection locked="0"/>
    </xf>
    <xf numFmtId="0" fontId="9" fillId="2" borderId="20" xfId="1" applyFont="1" applyFill="1" applyBorder="1" applyAlignment="1" applyProtection="1">
      <alignment horizontal="center"/>
      <protection locked="0"/>
    </xf>
    <xf numFmtId="0" fontId="9" fillId="2" borderId="11" xfId="1" applyFont="1" applyFill="1" applyBorder="1" applyAlignment="1" applyProtection="1">
      <alignment horizontal="center"/>
      <protection locked="0"/>
    </xf>
    <xf numFmtId="3" fontId="9" fillId="6" borderId="1" xfId="8" applyNumberFormat="1" applyFont="1" applyFill="1" applyBorder="1" applyAlignment="1" applyProtection="1">
      <alignment horizontal="center"/>
      <protection locked="0"/>
    </xf>
    <xf numFmtId="0" fontId="1" fillId="6" borderId="0" xfId="8" applyFont="1" applyFill="1" applyAlignment="1" applyProtection="1">
      <alignment horizontal="center"/>
      <protection locked="0"/>
    </xf>
    <xf numFmtId="0" fontId="2" fillId="2" borderId="0" xfId="0" applyFont="1" applyFill="1" applyBorder="1"/>
    <xf numFmtId="0" fontId="9" fillId="2" borderId="0" xfId="1" applyFont="1" applyFill="1" applyBorder="1" applyProtection="1">
      <protection locked="0"/>
    </xf>
    <xf numFmtId="0" fontId="2" fillId="0" borderId="0" xfId="0" applyFont="1" applyBorder="1"/>
    <xf numFmtId="0" fontId="1" fillId="2" borderId="0" xfId="1" applyFont="1" applyFill="1" applyBorder="1" applyAlignment="1" applyProtection="1">
      <alignment horizontal="center"/>
      <protection locked="0"/>
    </xf>
    <xf numFmtId="0" fontId="1" fillId="2" borderId="0" xfId="1" applyFont="1" applyFill="1" applyBorder="1" applyAlignment="1" applyProtection="1">
      <alignment horizontal="center" wrapText="1"/>
      <protection locked="0"/>
    </xf>
    <xf numFmtId="0" fontId="11" fillId="2" borderId="0" xfId="1" applyFont="1" applyFill="1" applyBorder="1" applyAlignment="1" applyProtection="1">
      <alignment horizontal="center"/>
      <protection locked="0"/>
    </xf>
    <xf numFmtId="1" fontId="1" fillId="2" borderId="0" xfId="1" applyNumberFormat="1" applyFont="1" applyFill="1" applyBorder="1" applyAlignment="1" applyProtection="1">
      <alignment horizontal="center" wrapText="1"/>
      <protection locked="0"/>
    </xf>
    <xf numFmtId="165" fontId="12" fillId="2" borderId="0" xfId="4" applyNumberFormat="1" applyFont="1" applyFill="1" applyBorder="1" applyAlignment="1" applyProtection="1">
      <alignment horizontal="center"/>
      <protection locked="0"/>
    </xf>
    <xf numFmtId="165" fontId="9" fillId="2" borderId="0" xfId="4" applyNumberFormat="1" applyFont="1" applyFill="1" applyBorder="1" applyAlignment="1" applyProtection="1">
      <alignment wrapText="1"/>
      <protection locked="0"/>
    </xf>
    <xf numFmtId="0" fontId="9" fillId="2" borderId="0" xfId="1" applyFont="1" applyFill="1" applyBorder="1" applyAlignment="1" applyProtection="1">
      <alignment wrapText="1"/>
      <protection locked="0"/>
    </xf>
    <xf numFmtId="166" fontId="9" fillId="2" borderId="0" xfId="3" applyNumberFormat="1" applyFont="1" applyFill="1" applyBorder="1" applyAlignment="1" applyProtection="1">
      <alignment wrapText="1"/>
      <protection locked="0"/>
    </xf>
    <xf numFmtId="165" fontId="9" fillId="2" borderId="0" xfId="4" applyNumberFormat="1" applyFont="1" applyFill="1" applyBorder="1" applyProtection="1">
      <protection locked="0"/>
    </xf>
    <xf numFmtId="1" fontId="9" fillId="2" borderId="0" xfId="1" applyNumberFormat="1" applyFont="1" applyFill="1" applyBorder="1" applyProtection="1">
      <protection locked="0"/>
    </xf>
    <xf numFmtId="0" fontId="11" fillId="2" borderId="0" xfId="1" applyFont="1" applyFill="1" applyBorder="1" applyAlignment="1" applyProtection="1">
      <alignment horizontal="center" wrapText="1"/>
      <protection locked="0"/>
    </xf>
    <xf numFmtId="0" fontId="9" fillId="2" borderId="0" xfId="1" applyFont="1" applyFill="1" applyBorder="1" applyAlignment="1" applyProtection="1">
      <alignment horizontal="left"/>
      <protection locked="0"/>
    </xf>
    <xf numFmtId="0" fontId="5" fillId="0" borderId="0" xfId="1" applyFont="1" applyBorder="1"/>
    <xf numFmtId="0" fontId="11" fillId="3" borderId="20" xfId="0" applyFont="1" applyFill="1" applyBorder="1" applyAlignment="1">
      <alignment horizontal="left"/>
    </xf>
    <xf numFmtId="0" fontId="2" fillId="3" borderId="21" xfId="0" applyFont="1" applyFill="1" applyBorder="1"/>
    <xf numFmtId="0" fontId="2" fillId="3" borderId="11" xfId="0" applyFont="1" applyFill="1" applyBorder="1"/>
    <xf numFmtId="0" fontId="11" fillId="3" borderId="22" xfId="0" applyFont="1" applyFill="1" applyBorder="1" applyAlignment="1">
      <alignment horizontal="left"/>
    </xf>
    <xf numFmtId="0" fontId="2" fillId="3" borderId="23" xfId="0" applyFont="1" applyFill="1" applyBorder="1"/>
    <xf numFmtId="0" fontId="2" fillId="3" borderId="24" xfId="0" applyFont="1" applyFill="1" applyBorder="1"/>
    <xf numFmtId="0" fontId="2" fillId="3" borderId="21" xfId="0" applyFont="1" applyFill="1" applyBorder="1" applyAlignment="1">
      <alignment horizontal="center"/>
    </xf>
    <xf numFmtId="0" fontId="2" fillId="4" borderId="1" xfId="0" applyFont="1" applyFill="1" applyBorder="1"/>
    <xf numFmtId="0" fontId="2" fillId="2" borderId="22" xfId="0" applyFont="1" applyFill="1" applyBorder="1"/>
    <xf numFmtId="0" fontId="9" fillId="2" borderId="23" xfId="1" applyFont="1" applyFill="1" applyBorder="1" applyProtection="1">
      <protection locked="0"/>
    </xf>
    <xf numFmtId="0" fontId="2" fillId="2" borderId="25" xfId="0" applyFont="1" applyFill="1" applyBorder="1"/>
    <xf numFmtId="0" fontId="2" fillId="3" borderId="26" xfId="0" applyFont="1" applyFill="1" applyBorder="1"/>
    <xf numFmtId="0" fontId="2" fillId="0" borderId="27" xfId="0" applyFont="1" applyBorder="1"/>
    <xf numFmtId="0" fontId="9" fillId="2" borderId="28" xfId="1" applyFont="1" applyFill="1" applyBorder="1" applyAlignment="1" applyProtection="1">
      <alignment horizontal="left"/>
      <protection locked="0"/>
    </xf>
    <xf numFmtId="166" fontId="9" fillId="2" borderId="28" xfId="3" applyNumberFormat="1" applyFont="1" applyFill="1" applyBorder="1" applyProtection="1">
      <protection locked="0"/>
    </xf>
    <xf numFmtId="0" fontId="9" fillId="2" borderId="28" xfId="1" applyFont="1" applyFill="1" applyBorder="1" applyProtection="1">
      <protection locked="0"/>
    </xf>
    <xf numFmtId="0" fontId="2" fillId="3" borderId="29" xfId="0" applyFont="1" applyFill="1" applyBorder="1"/>
  </cellXfs>
  <cellStyles count="17">
    <cellStyle name="Comma" xfId="16" builtinId="3"/>
    <cellStyle name="Comma 2" xfId="3" xr:uid="{6A3B3CBB-9111-4120-B7D4-D38AEC275279}"/>
    <cellStyle name="Comma 2 2" xfId="10" xr:uid="{DE91D4ED-69C9-4779-84C3-E13AFED51E86}"/>
    <cellStyle name="Comma 2 2 3" xfId="6" xr:uid="{F4926B11-6A7D-494F-838F-86D2124114F6}"/>
    <cellStyle name="Comma 2 3" xfId="11" xr:uid="{CF82D56A-6FC0-4488-949C-F951B2AB1564}"/>
    <cellStyle name="Comma 2 5" xfId="12" xr:uid="{B4856511-2DD8-408E-B42E-AEE2D4C29F32}"/>
    <cellStyle name="Comma 7" xfId="9" xr:uid="{3DE60E49-5516-4D3C-9837-DC1AA7B97923}"/>
    <cellStyle name="Currency 2 3" xfId="15" xr:uid="{CB5BD1E4-E885-401E-BF77-CCF8662E46B2}"/>
    <cellStyle name="Normal" xfId="0" builtinId="0"/>
    <cellStyle name="Normal 2 2 3" xfId="2" xr:uid="{5AF89497-E342-4A98-AF3D-CAE289D04753}"/>
    <cellStyle name="Normal 2 3" xfId="1" xr:uid="{E4407AE1-9DEB-4A55-B72D-F5E33926CC74}"/>
    <cellStyle name="Normal 2 5" xfId="8" xr:uid="{FDA1E06E-11D6-4EBC-9B0D-EFE344C42CDF}"/>
    <cellStyle name="Normal 9" xfId="5" xr:uid="{F08ADC10-909D-47D1-8390-5EAF61A5D95A}"/>
    <cellStyle name="Percent" xfId="7" builtinId="5"/>
    <cellStyle name="Percent 2" xfId="4" xr:uid="{6B412224-667A-4D33-8CEC-9FB762A940FD}"/>
    <cellStyle name="Percent 2 2" xfId="13" xr:uid="{320D1FAE-CC2B-40B0-B91C-CBC732DB1094}"/>
    <cellStyle name="Percent 2 2 2" xfId="14" xr:uid="{D2C1FEB5-BA67-4D14-A1B5-FD786A8374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</xdr:colOff>
      <xdr:row>0</xdr:row>
      <xdr:rowOff>8890</xdr:rowOff>
    </xdr:from>
    <xdr:to>
      <xdr:col>9</xdr:col>
      <xdr:colOff>520886</xdr:colOff>
      <xdr:row>18</xdr:row>
      <xdr:rowOff>176530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BA8435B-B849-19EF-2BCD-A3693C18E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320" y="8890"/>
          <a:ext cx="5986966" cy="3473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76201</xdr:colOff>
      <xdr:row>10</xdr:row>
      <xdr:rowOff>50165</xdr:rowOff>
    </xdr:from>
    <xdr:to>
      <xdr:col>18</xdr:col>
      <xdr:colOff>167457</xdr:colOff>
      <xdr:row>29</xdr:row>
      <xdr:rowOff>91440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98D19D-92AB-435B-AF33-2986BFDD8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7081" y="1886585"/>
          <a:ext cx="6187256" cy="35769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6</xdr:col>
      <xdr:colOff>791210</xdr:colOff>
      <xdr:row>14</xdr:row>
      <xdr:rowOff>51651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754F06A-23C1-807C-B6EA-5F2037695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050280" cy="26322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50165</xdr:colOff>
      <xdr:row>9</xdr:row>
      <xdr:rowOff>12065</xdr:rowOff>
    </xdr:from>
    <xdr:to>
      <xdr:col>20</xdr:col>
      <xdr:colOff>387838</xdr:colOff>
      <xdr:row>24</xdr:row>
      <xdr:rowOff>15240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883B70-A322-D5E3-069E-5597EAAD9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24645" y="1665605"/>
          <a:ext cx="6433673" cy="27768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</xdr:rowOff>
    </xdr:from>
    <xdr:to>
      <xdr:col>10</xdr:col>
      <xdr:colOff>474980</xdr:colOff>
      <xdr:row>13</xdr:row>
      <xdr:rowOff>97843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BFC737-C169-47B2-4AB1-51B68FE2C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2"/>
          <a:ext cx="6568439" cy="249306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45720</xdr:colOff>
      <xdr:row>9</xdr:row>
      <xdr:rowOff>27305</xdr:rowOff>
    </xdr:from>
    <xdr:to>
      <xdr:col>27</xdr:col>
      <xdr:colOff>487409</xdr:colOff>
      <xdr:row>23</xdr:row>
      <xdr:rowOff>15240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107A48-4E35-4DD0-BFCC-AF88EFAFB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78540" y="1680845"/>
          <a:ext cx="6758669" cy="256349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</xdr:colOff>
      <xdr:row>0</xdr:row>
      <xdr:rowOff>1</xdr:rowOff>
    </xdr:from>
    <xdr:to>
      <xdr:col>9</xdr:col>
      <xdr:colOff>589280</xdr:colOff>
      <xdr:row>7</xdr:row>
      <xdr:rowOff>9636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97E75F-B524-89C0-E1F2-F69CD1989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" y="1"/>
          <a:ext cx="6073136" cy="130376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6985</xdr:colOff>
      <xdr:row>9</xdr:row>
      <xdr:rowOff>9525</xdr:rowOff>
    </xdr:from>
    <xdr:to>
      <xdr:col>26</xdr:col>
      <xdr:colOff>214273</xdr:colOff>
      <xdr:row>17</xdr:row>
      <xdr:rowOff>154940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120664-1A7E-407C-9216-451C41627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98685" y="1663065"/>
          <a:ext cx="7522488" cy="1623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CC65A-D224-494B-834C-26A65BCDF30C}">
  <dimension ref="K1:AN20"/>
  <sheetViews>
    <sheetView tabSelected="1" zoomScaleNormal="100" workbookViewId="0">
      <selection activeCell="K1" sqref="K1"/>
    </sheetView>
  </sheetViews>
  <sheetFormatPr defaultColWidth="8.7265625" defaultRowHeight="14.5" x14ac:dyDescent="0.35"/>
  <cols>
    <col min="1" max="10" width="8.7265625" style="226"/>
    <col min="11" max="11" width="10.1796875" style="226" customWidth="1"/>
    <col min="12" max="12" width="19.54296875" style="226" customWidth="1"/>
    <col min="13" max="13" width="17.54296875" style="226" customWidth="1"/>
    <col min="14" max="14" width="30.26953125" style="226" customWidth="1"/>
    <col min="15" max="15" width="31.453125" style="226" customWidth="1"/>
    <col min="16" max="16" width="15.54296875" style="226" customWidth="1"/>
    <col min="17" max="16384" width="8.7265625" style="226"/>
  </cols>
  <sheetData>
    <row r="1" spans="11:40" x14ac:dyDescent="0.35">
      <c r="K1" s="248"/>
      <c r="L1" s="249"/>
      <c r="M1" s="249"/>
      <c r="N1" s="249"/>
      <c r="O1" s="249"/>
      <c r="P1" s="249"/>
      <c r="Q1" s="245"/>
      <c r="AN1" s="226" t="s">
        <v>0</v>
      </c>
    </row>
    <row r="2" spans="11:40" ht="16.5" x14ac:dyDescent="0.45">
      <c r="K2" s="250"/>
      <c r="L2" s="227" t="s">
        <v>1</v>
      </c>
      <c r="M2" s="228" t="s">
        <v>2</v>
      </c>
      <c r="N2" s="229" t="s">
        <v>3</v>
      </c>
      <c r="O2" s="228" t="s">
        <v>4</v>
      </c>
      <c r="P2" s="230" t="s">
        <v>5</v>
      </c>
      <c r="Q2" s="251"/>
      <c r="AN2" s="226" t="s">
        <v>0</v>
      </c>
    </row>
    <row r="3" spans="11:40" x14ac:dyDescent="0.35">
      <c r="K3" s="250"/>
      <c r="L3" s="225" t="s">
        <v>6</v>
      </c>
      <c r="M3" s="231" t="s">
        <v>7</v>
      </c>
      <c r="N3" s="231" t="s">
        <v>7</v>
      </c>
      <c r="O3" s="231" t="s">
        <v>7</v>
      </c>
      <c r="P3" s="231" t="s">
        <v>7</v>
      </c>
      <c r="Q3" s="251"/>
      <c r="AN3" s="226" t="s">
        <v>0</v>
      </c>
    </row>
    <row r="4" spans="11:40" x14ac:dyDescent="0.35">
      <c r="K4" s="250"/>
      <c r="L4" s="225" t="s">
        <v>8</v>
      </c>
      <c r="M4" s="232">
        <v>0.186</v>
      </c>
      <c r="N4" s="233">
        <v>650</v>
      </c>
      <c r="O4" s="234">
        <v>250000</v>
      </c>
      <c r="P4" s="225">
        <v>1900</v>
      </c>
      <c r="Q4" s="251"/>
    </row>
    <row r="5" spans="11:40" x14ac:dyDescent="0.35">
      <c r="K5" s="250"/>
      <c r="L5" s="225" t="s">
        <v>9</v>
      </c>
      <c r="M5" s="235">
        <v>0.22700000000000001</v>
      </c>
      <c r="N5" s="225">
        <v>850</v>
      </c>
      <c r="O5" s="19">
        <v>500000</v>
      </c>
      <c r="P5" s="233">
        <v>2500</v>
      </c>
      <c r="Q5" s="251"/>
    </row>
    <row r="6" spans="11:40" x14ac:dyDescent="0.35">
      <c r="K6" s="250"/>
      <c r="L6" s="225"/>
      <c r="M6" s="225"/>
      <c r="N6" s="225"/>
      <c r="O6" s="236"/>
      <c r="P6" s="225"/>
      <c r="Q6" s="251"/>
    </row>
    <row r="7" spans="11:40" x14ac:dyDescent="0.35">
      <c r="K7" s="250"/>
      <c r="L7" s="228" t="s">
        <v>10</v>
      </c>
      <c r="M7" s="237" t="s">
        <v>3</v>
      </c>
      <c r="N7" s="228" t="s">
        <v>4</v>
      </c>
      <c r="O7" s="230" t="s">
        <v>5</v>
      </c>
      <c r="P7" s="225"/>
      <c r="Q7" s="251"/>
    </row>
    <row r="8" spans="11:40" x14ac:dyDescent="0.35">
      <c r="K8" s="250"/>
      <c r="L8" s="238" t="s">
        <v>11</v>
      </c>
      <c r="M8" s="19">
        <v>525</v>
      </c>
      <c r="N8" s="19">
        <v>750000</v>
      </c>
      <c r="O8" s="19">
        <v>3000</v>
      </c>
      <c r="P8" s="225"/>
      <c r="Q8" s="251"/>
    </row>
    <row r="9" spans="11:40" x14ac:dyDescent="0.35">
      <c r="K9" s="250"/>
      <c r="L9" s="238">
        <v>2</v>
      </c>
      <c r="M9" s="19">
        <v>200</v>
      </c>
      <c r="N9" s="19">
        <v>250000</v>
      </c>
      <c r="O9" s="19">
        <v>1600</v>
      </c>
      <c r="P9" s="225"/>
      <c r="Q9" s="251"/>
    </row>
    <row r="10" spans="11:40" x14ac:dyDescent="0.35">
      <c r="K10" s="250"/>
      <c r="L10" s="238">
        <v>1</v>
      </c>
      <c r="M10" s="19">
        <v>70</v>
      </c>
      <c r="N10" s="19">
        <v>50000</v>
      </c>
      <c r="O10" s="19">
        <v>500</v>
      </c>
      <c r="P10" s="225"/>
      <c r="Q10" s="251"/>
    </row>
    <row r="11" spans="11:40" x14ac:dyDescent="0.35">
      <c r="K11" s="250"/>
      <c r="L11" s="238">
        <v>0</v>
      </c>
      <c r="M11" s="19">
        <v>500</v>
      </c>
      <c r="N11" s="19">
        <v>300000</v>
      </c>
      <c r="O11" s="19">
        <v>3000</v>
      </c>
      <c r="P11" s="225"/>
      <c r="Q11" s="251"/>
    </row>
    <row r="12" spans="11:40" x14ac:dyDescent="0.35">
      <c r="K12" s="250"/>
      <c r="L12" s="238"/>
      <c r="M12" s="19"/>
      <c r="N12" s="19"/>
      <c r="O12" s="19"/>
      <c r="P12" s="225"/>
      <c r="Q12" s="251"/>
    </row>
    <row r="13" spans="11:40" x14ac:dyDescent="0.35">
      <c r="K13" s="250" t="s">
        <v>12</v>
      </c>
      <c r="L13" s="224" t="s">
        <v>13</v>
      </c>
      <c r="M13" s="19"/>
      <c r="N13" s="19"/>
      <c r="O13" s="19"/>
      <c r="P13" s="225"/>
      <c r="Q13" s="251"/>
    </row>
    <row r="14" spans="11:40" x14ac:dyDescent="0.35">
      <c r="K14" s="252" t="s">
        <v>14</v>
      </c>
      <c r="L14" s="253" t="s">
        <v>15</v>
      </c>
      <c r="M14" s="254"/>
      <c r="N14" s="254"/>
      <c r="O14" s="254"/>
      <c r="P14" s="255"/>
      <c r="Q14" s="256"/>
    </row>
    <row r="15" spans="11:40" x14ac:dyDescent="0.35">
      <c r="K15" s="240" t="s">
        <v>16</v>
      </c>
      <c r="L15" s="241"/>
      <c r="M15" s="241"/>
      <c r="N15" s="241"/>
      <c r="O15" s="241"/>
      <c r="P15" s="242"/>
      <c r="Q15" s="247"/>
    </row>
    <row r="16" spans="11:40" x14ac:dyDescent="0.35">
      <c r="K16" s="243" t="s">
        <v>17</v>
      </c>
      <c r="L16" s="244"/>
      <c r="M16" s="244"/>
      <c r="N16" s="244"/>
      <c r="O16" s="244"/>
      <c r="P16" s="245"/>
      <c r="Q16" s="247"/>
    </row>
    <row r="17" spans="11:17" x14ac:dyDescent="0.35">
      <c r="K17" s="240" t="s">
        <v>18</v>
      </c>
      <c r="L17" s="246"/>
      <c r="M17" s="241"/>
      <c r="N17" s="246"/>
      <c r="O17" s="246"/>
      <c r="P17" s="246"/>
      <c r="Q17" s="242"/>
    </row>
    <row r="20" spans="11:17" x14ac:dyDescent="0.35">
      <c r="P20" s="239"/>
    </row>
  </sheetData>
  <pageMargins left="0.7" right="0.7" top="0.75" bottom="0.75" header="0.3" footer="0.3"/>
  <pageSetup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10E08-8C3E-4F1E-A1EC-81B4423C5379}">
  <dimension ref="A1:K95"/>
  <sheetViews>
    <sheetView zoomScaleNormal="100" workbookViewId="0"/>
  </sheetViews>
  <sheetFormatPr defaultColWidth="8.7265625" defaultRowHeight="14.5" x14ac:dyDescent="0.35"/>
  <cols>
    <col min="1" max="1" width="24.81640625" style="3" customWidth="1"/>
    <col min="2" max="2" width="12.1796875" style="3" customWidth="1"/>
    <col min="3" max="3" width="11.1796875" style="3" customWidth="1"/>
    <col min="4" max="4" width="11.453125" style="3" customWidth="1"/>
    <col min="5" max="5" width="10.81640625" style="3" customWidth="1"/>
    <col min="6" max="6" width="11.26953125" style="3" customWidth="1"/>
    <col min="7" max="7" width="10.1796875" style="3" bestFit="1" customWidth="1"/>
    <col min="8" max="8" width="12.26953125" style="3" customWidth="1"/>
    <col min="9" max="9" width="22.54296875" style="3" customWidth="1"/>
    <col min="10" max="10" width="10.1796875" style="3" customWidth="1"/>
    <col min="11" max="11" width="11" style="3" customWidth="1"/>
    <col min="12" max="16384" width="8.7265625" style="3"/>
  </cols>
  <sheetData>
    <row r="1" spans="1:11" x14ac:dyDescent="0.35">
      <c r="A1" s="1" t="s">
        <v>19</v>
      </c>
      <c r="B1" s="3" t="s">
        <v>180</v>
      </c>
      <c r="C1" s="96"/>
    </row>
    <row r="2" spans="1:11" x14ac:dyDescent="0.35">
      <c r="A2" s="1" t="s">
        <v>20</v>
      </c>
      <c r="B2" s="3" t="s">
        <v>181</v>
      </c>
    </row>
    <row r="3" spans="1:11" x14ac:dyDescent="0.35">
      <c r="A3" s="1" t="s">
        <v>22</v>
      </c>
      <c r="B3" s="3" t="s">
        <v>128</v>
      </c>
    </row>
    <row r="4" spans="1:11" x14ac:dyDescent="0.35">
      <c r="A4" s="1" t="s">
        <v>24</v>
      </c>
      <c r="B4" s="3" t="s">
        <v>25</v>
      </c>
    </row>
    <row r="5" spans="1:11" x14ac:dyDescent="0.35">
      <c r="A5" s="1" t="s">
        <v>182</v>
      </c>
      <c r="B5" s="3" t="s">
        <v>29</v>
      </c>
    </row>
    <row r="6" spans="1:11" x14ac:dyDescent="0.35">
      <c r="A6" s="1" t="s">
        <v>30</v>
      </c>
      <c r="B6" s="3" t="s">
        <v>183</v>
      </c>
    </row>
    <row r="7" spans="1:11" x14ac:dyDescent="0.35">
      <c r="A7" s="1" t="s">
        <v>32</v>
      </c>
      <c r="B7" s="3" t="s">
        <v>33</v>
      </c>
    </row>
    <row r="8" spans="1:11" x14ac:dyDescent="0.35">
      <c r="A8" s="1" t="s">
        <v>34</v>
      </c>
      <c r="B8" s="3" t="s">
        <v>35</v>
      </c>
    </row>
    <row r="9" spans="1:11" ht="15" thickBot="1" x14ac:dyDescent="0.4">
      <c r="A9" s="2" t="s">
        <v>36</v>
      </c>
      <c r="B9" s="3" t="s">
        <v>184</v>
      </c>
    </row>
    <row r="10" spans="1:11" x14ac:dyDescent="0.35">
      <c r="B10" s="146" t="s">
        <v>152</v>
      </c>
      <c r="C10" s="147"/>
      <c r="D10" s="97"/>
      <c r="E10" s="97"/>
      <c r="F10" s="97"/>
      <c r="G10" s="97"/>
      <c r="H10" s="24"/>
      <c r="I10" s="24"/>
      <c r="J10" s="77"/>
      <c r="K10" s="83"/>
    </row>
    <row r="11" spans="1:11" x14ac:dyDescent="0.35">
      <c r="B11" s="26"/>
      <c r="C11" s="40"/>
      <c r="D11" s="40"/>
      <c r="E11" s="40"/>
      <c r="F11" s="40"/>
      <c r="G11" s="40"/>
      <c r="H11" s="40"/>
      <c r="I11" s="40"/>
      <c r="J11" s="40"/>
      <c r="K11" s="84"/>
    </row>
    <row r="12" spans="1:11" x14ac:dyDescent="0.35">
      <c r="B12" s="26"/>
      <c r="C12" s="98" t="s">
        <v>153</v>
      </c>
      <c r="D12" s="99"/>
      <c r="E12" s="99"/>
      <c r="F12" s="99"/>
      <c r="G12" s="138">
        <v>1.4</v>
      </c>
      <c r="H12" s="28"/>
      <c r="I12" s="28"/>
      <c r="J12" s="40"/>
      <c r="K12" s="84"/>
    </row>
    <row r="13" spans="1:11" x14ac:dyDescent="0.35">
      <c r="B13" s="26"/>
      <c r="C13" s="98" t="s">
        <v>154</v>
      </c>
      <c r="D13" s="99"/>
      <c r="E13" s="99"/>
      <c r="F13" s="99"/>
      <c r="G13" s="208">
        <v>0.65</v>
      </c>
      <c r="H13" s="28"/>
      <c r="I13" s="28"/>
      <c r="J13" s="40"/>
      <c r="K13" s="84"/>
    </row>
    <row r="14" spans="1:11" x14ac:dyDescent="0.35">
      <c r="B14" s="26"/>
      <c r="C14" s="100" t="s">
        <v>155</v>
      </c>
      <c r="D14" s="101"/>
      <c r="E14" s="101"/>
      <c r="F14" s="101"/>
      <c r="G14" s="139">
        <v>1</v>
      </c>
      <c r="H14" s="144"/>
      <c r="I14" s="144"/>
      <c r="J14" s="40"/>
      <c r="K14" s="27"/>
    </row>
    <row r="15" spans="1:11" x14ac:dyDescent="0.35">
      <c r="B15" s="26"/>
      <c r="C15" s="100" t="s">
        <v>156</v>
      </c>
      <c r="D15" s="101"/>
      <c r="E15" s="101"/>
      <c r="F15" s="101"/>
      <c r="G15" s="140">
        <v>20</v>
      </c>
      <c r="H15" s="144"/>
      <c r="I15" s="144"/>
      <c r="J15" s="40"/>
      <c r="K15" s="27"/>
    </row>
    <row r="16" spans="1:11" x14ac:dyDescent="0.35">
      <c r="B16" s="26"/>
      <c r="C16" s="100" t="s">
        <v>157</v>
      </c>
      <c r="D16" s="101"/>
      <c r="E16" s="101"/>
      <c r="F16" s="101"/>
      <c r="G16" s="101"/>
      <c r="H16" s="144"/>
      <c r="I16" s="144"/>
      <c r="J16" s="40"/>
      <c r="K16" s="27"/>
    </row>
    <row r="17" spans="2:11" x14ac:dyDescent="0.35">
      <c r="B17" s="26"/>
      <c r="C17" s="102" t="s">
        <v>158</v>
      </c>
      <c r="D17" s="101"/>
      <c r="E17" s="101"/>
      <c r="F17" s="101"/>
      <c r="G17" s="209">
        <v>50000</v>
      </c>
      <c r="H17" s="144"/>
      <c r="I17" s="144"/>
      <c r="J17" s="40"/>
      <c r="K17" s="27"/>
    </row>
    <row r="18" spans="2:11" x14ac:dyDescent="0.35">
      <c r="B18" s="26"/>
      <c r="C18" s="103"/>
      <c r="D18" s="101"/>
      <c r="E18" s="104"/>
      <c r="F18" s="101"/>
      <c r="G18" s="105"/>
      <c r="H18" s="144"/>
      <c r="I18" s="144"/>
      <c r="J18" s="40"/>
      <c r="K18" s="27"/>
    </row>
    <row r="19" spans="2:11" x14ac:dyDescent="0.35">
      <c r="B19" s="26"/>
      <c r="C19" s="103" t="s">
        <v>159</v>
      </c>
      <c r="D19" s="101"/>
      <c r="E19" s="104"/>
      <c r="F19" s="101"/>
      <c r="G19" s="105"/>
      <c r="H19" s="144"/>
      <c r="I19" s="144"/>
      <c r="J19" s="40"/>
      <c r="K19" s="27"/>
    </row>
    <row r="20" spans="2:11" x14ac:dyDescent="0.35">
      <c r="B20" s="26"/>
      <c r="C20" s="144"/>
      <c r="D20" s="144"/>
      <c r="E20" s="144"/>
      <c r="F20" s="144"/>
      <c r="G20" s="145"/>
      <c r="H20" s="144"/>
      <c r="I20" s="144"/>
      <c r="J20" s="40"/>
      <c r="K20" s="27"/>
    </row>
    <row r="21" spans="2:11" x14ac:dyDescent="0.35">
      <c r="B21" s="26"/>
      <c r="C21" s="125" t="s">
        <v>160</v>
      </c>
      <c r="D21" s="223" t="s">
        <v>161</v>
      </c>
      <c r="E21" s="223"/>
      <c r="F21" s="101"/>
      <c r="G21" s="105"/>
      <c r="H21" s="101"/>
      <c r="I21" s="106"/>
      <c r="J21" s="40"/>
      <c r="K21" s="27"/>
    </row>
    <row r="22" spans="2:11" x14ac:dyDescent="0.35">
      <c r="B22" s="26"/>
      <c r="C22" s="137">
        <v>25000</v>
      </c>
      <c r="D22" s="222">
        <v>24468.6879864478</v>
      </c>
      <c r="E22" s="222"/>
      <c r="F22" s="101"/>
      <c r="G22" s="105"/>
      <c r="H22" s="101"/>
      <c r="I22" s="106"/>
      <c r="J22" s="40"/>
      <c r="K22" s="27"/>
    </row>
    <row r="23" spans="2:11" x14ac:dyDescent="0.35">
      <c r="B23" s="26"/>
      <c r="C23" s="137">
        <v>50000</v>
      </c>
      <c r="D23" s="222">
        <v>46004.441544736823</v>
      </c>
      <c r="E23" s="222"/>
      <c r="F23" s="101"/>
      <c r="G23" s="105"/>
      <c r="H23" s="101"/>
      <c r="I23" s="106"/>
      <c r="J23" s="40"/>
      <c r="K23" s="27"/>
    </row>
    <row r="24" spans="2:11" x14ac:dyDescent="0.35">
      <c r="B24" s="26"/>
      <c r="C24" s="137">
        <v>100000</v>
      </c>
      <c r="D24" s="222">
        <v>78916.279946208699</v>
      </c>
      <c r="E24" s="222"/>
      <c r="F24" s="101"/>
      <c r="G24" s="105"/>
      <c r="H24" s="101"/>
      <c r="I24" s="106"/>
      <c r="J24" s="40"/>
      <c r="K24" s="27"/>
    </row>
    <row r="25" spans="2:11" x14ac:dyDescent="0.35">
      <c r="B25" s="26"/>
      <c r="C25" s="137">
        <v>500000</v>
      </c>
      <c r="D25" s="222">
        <v>160734.21474625875</v>
      </c>
      <c r="E25" s="222"/>
      <c r="F25" s="101"/>
      <c r="G25" s="105"/>
      <c r="H25" s="101"/>
      <c r="I25" s="106"/>
      <c r="J25" s="40"/>
      <c r="K25" s="27"/>
    </row>
    <row r="26" spans="2:11" x14ac:dyDescent="0.35">
      <c r="B26" s="26"/>
      <c r="C26" s="137">
        <v>1000000</v>
      </c>
      <c r="D26" s="222">
        <v>176940.25659074131</v>
      </c>
      <c r="E26" s="222"/>
      <c r="F26" s="101"/>
      <c r="G26" s="105"/>
      <c r="H26" s="101"/>
      <c r="I26" s="106"/>
      <c r="J26" s="40"/>
      <c r="K26" s="27"/>
    </row>
    <row r="27" spans="2:11" x14ac:dyDescent="0.35">
      <c r="B27" s="26"/>
      <c r="C27" s="137" t="s">
        <v>162</v>
      </c>
      <c r="D27" s="222">
        <v>184309.13302336243</v>
      </c>
      <c r="E27" s="222"/>
      <c r="F27" s="101"/>
      <c r="G27" s="105"/>
      <c r="H27" s="101"/>
      <c r="I27" s="106"/>
      <c r="J27" s="40"/>
      <c r="K27" s="27"/>
    </row>
    <row r="28" spans="2:11" x14ac:dyDescent="0.35">
      <c r="B28" s="26"/>
      <c r="C28" s="103"/>
      <c r="D28" s="101"/>
      <c r="E28" s="104"/>
      <c r="F28" s="101"/>
      <c r="G28" s="105"/>
      <c r="H28" s="101"/>
      <c r="I28" s="106"/>
      <c r="J28" s="40"/>
      <c r="K28" s="27"/>
    </row>
    <row r="29" spans="2:11" x14ac:dyDescent="0.35">
      <c r="B29" s="26"/>
      <c r="C29" s="107" t="s">
        <v>163</v>
      </c>
      <c r="D29" s="101"/>
      <c r="E29" s="101"/>
      <c r="F29" s="101"/>
      <c r="G29" s="108"/>
      <c r="H29" s="109"/>
      <c r="I29" s="106"/>
      <c r="J29" s="40"/>
      <c r="K29" s="27"/>
    </row>
    <row r="30" spans="2:11" x14ac:dyDescent="0.35">
      <c r="B30" s="26"/>
      <c r="C30" s="126" t="s">
        <v>164</v>
      </c>
      <c r="D30" s="126" t="s">
        <v>165</v>
      </c>
      <c r="E30" s="126" t="s">
        <v>166</v>
      </c>
      <c r="F30" s="101"/>
      <c r="G30" s="110"/>
      <c r="H30" s="110"/>
      <c r="I30" s="106"/>
      <c r="J30" s="40"/>
      <c r="K30" s="27"/>
    </row>
    <row r="31" spans="2:11" x14ac:dyDescent="0.35">
      <c r="B31" s="26"/>
      <c r="C31" s="127" t="s">
        <v>167</v>
      </c>
      <c r="D31" s="128">
        <v>1.35</v>
      </c>
      <c r="E31" s="129">
        <v>0.89</v>
      </c>
      <c r="F31" s="101"/>
      <c r="G31" s="111"/>
      <c r="H31" s="112"/>
      <c r="I31" s="106"/>
      <c r="J31" s="40"/>
      <c r="K31" s="27"/>
    </row>
    <row r="32" spans="2:11" x14ac:dyDescent="0.35">
      <c r="B32" s="26"/>
      <c r="C32" s="127" t="s">
        <v>168</v>
      </c>
      <c r="D32" s="128">
        <v>1.05</v>
      </c>
      <c r="E32" s="129">
        <v>0.83960000000000001</v>
      </c>
      <c r="F32" s="101"/>
      <c r="G32" s="111"/>
      <c r="H32" s="112"/>
      <c r="I32" s="106"/>
      <c r="J32" s="40"/>
      <c r="K32" s="27"/>
    </row>
    <row r="33" spans="2:11" x14ac:dyDescent="0.35">
      <c r="B33" s="26"/>
      <c r="C33" s="130" t="s">
        <v>169</v>
      </c>
      <c r="D33" s="128">
        <v>0.97499999999999998</v>
      </c>
      <c r="E33" s="129">
        <v>0.79210000000000003</v>
      </c>
      <c r="F33" s="101"/>
      <c r="G33" s="113"/>
      <c r="H33" s="112"/>
      <c r="I33" s="106"/>
      <c r="J33" s="40"/>
      <c r="K33" s="27"/>
    </row>
    <row r="34" spans="2:11" x14ac:dyDescent="0.35">
      <c r="B34" s="26"/>
      <c r="C34" s="106"/>
      <c r="D34" s="106"/>
      <c r="E34" s="106"/>
      <c r="F34" s="106"/>
      <c r="G34" s="106"/>
      <c r="H34" s="106"/>
      <c r="I34" s="106"/>
      <c r="J34" s="40"/>
      <c r="K34" s="27"/>
    </row>
    <row r="35" spans="2:11" x14ac:dyDescent="0.35">
      <c r="B35" s="26"/>
      <c r="C35" s="101" t="s">
        <v>170</v>
      </c>
      <c r="D35" s="106"/>
      <c r="E35" s="106"/>
      <c r="F35" s="106"/>
      <c r="G35" s="106"/>
      <c r="H35" s="106"/>
      <c r="I35" s="106"/>
      <c r="J35" s="40"/>
      <c r="K35" s="27"/>
    </row>
    <row r="36" spans="2:11" x14ac:dyDescent="0.35">
      <c r="B36" s="26"/>
      <c r="C36" s="131" t="s">
        <v>171</v>
      </c>
      <c r="D36" s="132"/>
      <c r="E36" s="135">
        <v>1000000</v>
      </c>
      <c r="F36" s="133"/>
      <c r="G36" s="101"/>
      <c r="H36" s="106"/>
      <c r="I36" s="106"/>
      <c r="J36" s="40"/>
      <c r="K36" s="27"/>
    </row>
    <row r="37" spans="2:11" x14ac:dyDescent="0.35">
      <c r="B37" s="26"/>
      <c r="C37" s="131" t="s">
        <v>172</v>
      </c>
      <c r="D37" s="132"/>
      <c r="E37" s="135">
        <v>500000</v>
      </c>
      <c r="F37" s="133"/>
      <c r="G37" s="101"/>
      <c r="H37" s="106"/>
      <c r="I37" s="106"/>
      <c r="J37" s="40"/>
      <c r="K37" s="27"/>
    </row>
    <row r="38" spans="2:11" x14ac:dyDescent="0.35">
      <c r="B38" s="26"/>
      <c r="C38" s="131" t="s">
        <v>173</v>
      </c>
      <c r="D38" s="132"/>
      <c r="E38" s="136">
        <v>0.7</v>
      </c>
      <c r="F38" s="134"/>
      <c r="G38" s="101"/>
      <c r="H38" s="114"/>
      <c r="I38" s="115"/>
      <c r="J38" s="40"/>
      <c r="K38" s="27"/>
    </row>
    <row r="39" spans="2:11" x14ac:dyDescent="0.35">
      <c r="B39" s="26"/>
      <c r="C39" s="131" t="s">
        <v>174</v>
      </c>
      <c r="D39" s="132"/>
      <c r="E39" s="135">
        <v>6</v>
      </c>
      <c r="F39" s="133"/>
      <c r="G39" s="101"/>
      <c r="H39" s="101"/>
      <c r="I39" s="106"/>
      <c r="J39" s="40"/>
      <c r="K39" s="27"/>
    </row>
    <row r="40" spans="2:11" x14ac:dyDescent="0.35">
      <c r="B40" s="26"/>
      <c r="C40" s="103"/>
      <c r="D40" s="101"/>
      <c r="E40" s="116"/>
      <c r="F40" s="101"/>
      <c r="G40" s="101"/>
      <c r="H40" s="101"/>
      <c r="I40" s="106"/>
      <c r="J40" s="40"/>
      <c r="K40" s="27"/>
    </row>
    <row r="41" spans="2:11" x14ac:dyDescent="0.35">
      <c r="B41" s="26"/>
      <c r="C41" s="101" t="s">
        <v>175</v>
      </c>
      <c r="D41" s="101"/>
      <c r="E41" s="101"/>
      <c r="F41" s="101"/>
      <c r="G41" s="101"/>
      <c r="H41" s="101"/>
      <c r="I41" s="106"/>
      <c r="J41" s="40"/>
      <c r="K41" s="27"/>
    </row>
    <row r="42" spans="2:11" x14ac:dyDescent="0.35">
      <c r="B42" s="26"/>
      <c r="C42" s="142" t="s">
        <v>176</v>
      </c>
      <c r="D42" s="143" t="s">
        <v>167</v>
      </c>
      <c r="E42" s="143" t="s">
        <v>168</v>
      </c>
      <c r="F42" s="143" t="s">
        <v>169</v>
      </c>
      <c r="G42" s="101"/>
      <c r="H42" s="101"/>
      <c r="I42" s="106"/>
      <c r="J42" s="40"/>
      <c r="K42" s="27"/>
    </row>
    <row r="43" spans="2:11" x14ac:dyDescent="0.35">
      <c r="B43" s="26"/>
      <c r="C43" s="141">
        <v>1</v>
      </c>
      <c r="D43" s="124">
        <v>2000</v>
      </c>
      <c r="E43" s="124">
        <v>1000</v>
      </c>
      <c r="F43" s="124">
        <v>2000</v>
      </c>
      <c r="G43" s="101"/>
      <c r="H43" s="101"/>
      <c r="I43" s="106"/>
      <c r="J43" s="40"/>
      <c r="K43" s="27"/>
    </row>
    <row r="44" spans="2:11" x14ac:dyDescent="0.35">
      <c r="B44" s="26"/>
      <c r="C44" s="141">
        <v>2</v>
      </c>
      <c r="D44" s="124">
        <v>2500</v>
      </c>
      <c r="E44" s="124">
        <v>2500</v>
      </c>
      <c r="F44" s="124">
        <v>2500</v>
      </c>
      <c r="G44" s="101"/>
      <c r="H44" s="101"/>
      <c r="I44" s="106"/>
      <c r="J44" s="40"/>
      <c r="K44" s="27"/>
    </row>
    <row r="45" spans="2:11" x14ac:dyDescent="0.35">
      <c r="B45" s="26"/>
      <c r="C45" s="141">
        <v>3</v>
      </c>
      <c r="D45" s="124">
        <v>5000</v>
      </c>
      <c r="E45" s="124">
        <v>4000</v>
      </c>
      <c r="F45" s="124">
        <v>6000</v>
      </c>
      <c r="G45" s="101"/>
      <c r="H45" s="101"/>
      <c r="I45" s="106"/>
      <c r="J45" s="40"/>
      <c r="K45" s="27"/>
    </row>
    <row r="46" spans="2:11" x14ac:dyDescent="0.35">
      <c r="B46" s="26"/>
      <c r="C46" s="141">
        <v>4</v>
      </c>
      <c r="D46" s="124">
        <v>25000</v>
      </c>
      <c r="E46" s="124">
        <v>75000</v>
      </c>
      <c r="F46" s="124">
        <v>65000</v>
      </c>
      <c r="G46" s="101"/>
      <c r="H46" s="101"/>
      <c r="I46" s="106"/>
      <c r="J46" s="40"/>
      <c r="K46" s="27"/>
    </row>
    <row r="47" spans="2:11" x14ac:dyDescent="0.35">
      <c r="B47" s="26"/>
      <c r="C47" s="141">
        <v>5</v>
      </c>
      <c r="D47" s="124">
        <v>125000</v>
      </c>
      <c r="E47" s="124">
        <v>150000</v>
      </c>
      <c r="F47" s="124">
        <v>200000</v>
      </c>
      <c r="G47" s="106"/>
      <c r="H47" s="106"/>
      <c r="I47" s="106"/>
      <c r="J47" s="40"/>
      <c r="K47" s="27"/>
    </row>
    <row r="48" spans="2:11" x14ac:dyDescent="0.35">
      <c r="B48" s="26"/>
      <c r="C48" s="117"/>
      <c r="D48" s="118"/>
      <c r="E48" s="118"/>
      <c r="F48" s="118"/>
      <c r="G48" s="106"/>
      <c r="H48" s="106"/>
      <c r="I48" s="106"/>
      <c r="J48" s="40"/>
      <c r="K48" s="27"/>
    </row>
    <row r="49" spans="1:11" x14ac:dyDescent="0.35">
      <c r="B49" s="26" t="s">
        <v>177</v>
      </c>
      <c r="C49" s="119" t="s">
        <v>178</v>
      </c>
      <c r="D49" s="118"/>
      <c r="E49" s="118"/>
      <c r="F49" s="118"/>
      <c r="G49" s="106"/>
      <c r="H49" s="106"/>
      <c r="I49" s="106"/>
      <c r="J49" s="40"/>
      <c r="K49" s="27"/>
    </row>
    <row r="50" spans="1:11" ht="15" thickBot="1" x14ac:dyDescent="0.4">
      <c r="B50" s="120" t="s">
        <v>69</v>
      </c>
      <c r="C50" s="121" t="s">
        <v>179</v>
      </c>
      <c r="D50" s="122"/>
      <c r="E50" s="122"/>
      <c r="F50" s="122"/>
      <c r="G50" s="123"/>
      <c r="H50" s="123"/>
      <c r="I50" s="123"/>
      <c r="J50" s="85"/>
      <c r="K50" s="32"/>
    </row>
    <row r="51" spans="1:11" ht="15" thickBot="1" x14ac:dyDescent="0.4">
      <c r="B51" s="44" t="s">
        <v>18</v>
      </c>
      <c r="C51" s="45"/>
      <c r="D51" s="45"/>
      <c r="E51" s="46"/>
      <c r="F51" s="45"/>
      <c r="G51" s="45"/>
      <c r="H51" s="45"/>
      <c r="I51" s="45"/>
      <c r="J51" s="45"/>
      <c r="K51" s="32"/>
    </row>
    <row r="52" spans="1:11" x14ac:dyDescent="0.35">
      <c r="A52" s="2" t="s">
        <v>231</v>
      </c>
      <c r="B52" s="3" t="s">
        <v>39</v>
      </c>
      <c r="C52" s="148" t="s">
        <v>185</v>
      </c>
      <c r="D52" s="148"/>
      <c r="E52" s="149"/>
      <c r="F52" s="149"/>
      <c r="G52" s="149"/>
      <c r="H52" s="149"/>
      <c r="I52" s="149"/>
      <c r="J52" s="149"/>
      <c r="K52" s="149"/>
    </row>
    <row r="53" spans="1:11" x14ac:dyDescent="0.35">
      <c r="A53" s="2" t="s">
        <v>230</v>
      </c>
      <c r="C53" s="148" t="s">
        <v>186</v>
      </c>
      <c r="D53" s="148"/>
      <c r="E53" s="150"/>
      <c r="F53" s="151">
        <f>E37*E38</f>
        <v>350000</v>
      </c>
      <c r="G53" s="152"/>
      <c r="H53" s="94"/>
      <c r="I53" s="149" t="s">
        <v>187</v>
      </c>
      <c r="J53" s="149"/>
      <c r="K53" s="153"/>
    </row>
    <row r="54" spans="1:11" x14ac:dyDescent="0.35">
      <c r="A54" s="2" t="s">
        <v>43</v>
      </c>
      <c r="C54" s="148" t="s">
        <v>188</v>
      </c>
      <c r="D54" s="148"/>
      <c r="E54" s="150"/>
      <c r="F54" s="154">
        <f>(D26-D23)/D26</f>
        <v>0.74000014224493849</v>
      </c>
      <c r="G54" s="150"/>
      <c r="H54" s="149"/>
      <c r="I54" s="149"/>
      <c r="J54" s="149"/>
      <c r="K54" s="153"/>
    </row>
    <row r="55" spans="1:11" x14ac:dyDescent="0.35">
      <c r="C55" s="148" t="s">
        <v>189</v>
      </c>
      <c r="D55" s="148"/>
      <c r="E55" s="149"/>
      <c r="F55" s="155">
        <f>F54*F53</f>
        <v>259000.04978572848</v>
      </c>
      <c r="G55" s="149"/>
      <c r="H55" s="149"/>
      <c r="I55" s="149"/>
      <c r="J55" s="149"/>
      <c r="K55" s="149"/>
    </row>
    <row r="56" spans="1:11" x14ac:dyDescent="0.35">
      <c r="C56" s="156" t="s">
        <v>190</v>
      </c>
      <c r="D56" s="157"/>
      <c r="E56" s="158"/>
      <c r="F56" s="159">
        <f>1-F54</f>
        <v>0.25999985775506151</v>
      </c>
      <c r="G56" s="152"/>
      <c r="H56" s="160"/>
      <c r="I56" s="149"/>
      <c r="J56" s="149"/>
      <c r="K56" s="149"/>
    </row>
    <row r="57" spans="1:11" x14ac:dyDescent="0.35">
      <c r="C57" s="95" t="s">
        <v>191</v>
      </c>
      <c r="D57" s="95"/>
      <c r="E57" s="94"/>
      <c r="F57" s="149"/>
      <c r="G57" s="152"/>
      <c r="H57" s="149"/>
      <c r="I57" s="149"/>
      <c r="J57" s="149"/>
      <c r="K57" s="149"/>
    </row>
    <row r="58" spans="1:11" x14ac:dyDescent="0.35">
      <c r="C58" s="148" t="s">
        <v>192</v>
      </c>
      <c r="D58" s="161"/>
      <c r="E58" s="162"/>
      <c r="F58" s="149"/>
      <c r="G58" s="152"/>
      <c r="H58" s="149"/>
      <c r="I58" s="149"/>
      <c r="J58" s="149"/>
      <c r="K58" s="149"/>
    </row>
    <row r="59" spans="1:11" x14ac:dyDescent="0.35">
      <c r="C59" s="150"/>
      <c r="D59" s="164"/>
      <c r="E59" s="164"/>
      <c r="F59" s="164"/>
      <c r="G59" s="165"/>
      <c r="H59" s="165"/>
      <c r="I59" s="166"/>
      <c r="J59" s="149"/>
      <c r="K59" s="94"/>
    </row>
    <row r="60" spans="1:11" x14ac:dyDescent="0.35">
      <c r="C60" s="167"/>
      <c r="D60" s="95" t="s">
        <v>193</v>
      </c>
      <c r="E60" s="95" t="s">
        <v>194</v>
      </c>
      <c r="F60" s="95" t="s">
        <v>195</v>
      </c>
      <c r="G60" s="95" t="s">
        <v>196</v>
      </c>
      <c r="H60" s="95" t="s">
        <v>197</v>
      </c>
      <c r="I60" s="95" t="s">
        <v>198</v>
      </c>
      <c r="J60" s="149"/>
      <c r="K60" s="94"/>
    </row>
    <row r="61" spans="1:11" x14ac:dyDescent="0.35">
      <c r="C61" s="168" t="s">
        <v>199</v>
      </c>
      <c r="D61" s="169" t="s">
        <v>200</v>
      </c>
      <c r="E61" s="170" t="s">
        <v>166</v>
      </c>
      <c r="F61" s="171" t="s">
        <v>201</v>
      </c>
      <c r="G61" s="172" t="s">
        <v>202</v>
      </c>
      <c r="H61" s="170" t="s">
        <v>203</v>
      </c>
      <c r="I61" s="170" t="s">
        <v>204</v>
      </c>
      <c r="J61" s="173" t="s">
        <v>205</v>
      </c>
      <c r="K61" s="149"/>
    </row>
    <row r="62" spans="1:11" x14ac:dyDescent="0.35">
      <c r="C62" s="174" t="s">
        <v>167</v>
      </c>
      <c r="D62" s="175">
        <f>+F53</f>
        <v>350000</v>
      </c>
      <c r="E62" s="176">
        <f>+E31</f>
        <v>0.89</v>
      </c>
      <c r="F62" s="177">
        <f>1/D31</f>
        <v>0.7407407407407407</v>
      </c>
      <c r="G62" s="173">
        <f>PRODUCT(D62:F62)</f>
        <v>230740.74074074073</v>
      </c>
      <c r="H62" s="178">
        <f>+F56</f>
        <v>0.25999985775506151</v>
      </c>
      <c r="I62" s="175">
        <f>G62*H62</f>
        <v>59992.559770890119</v>
      </c>
      <c r="J62" s="173">
        <f>G62-I62</f>
        <v>170748.18096985063</v>
      </c>
      <c r="K62" s="149"/>
    </row>
    <row r="63" spans="1:11" x14ac:dyDescent="0.35">
      <c r="C63" s="174" t="s">
        <v>168</v>
      </c>
      <c r="D63" s="175">
        <f>+D62</f>
        <v>350000</v>
      </c>
      <c r="E63" s="176">
        <f>+E32</f>
        <v>0.83960000000000001</v>
      </c>
      <c r="F63" s="177">
        <f>1/D32</f>
        <v>0.95238095238095233</v>
      </c>
      <c r="G63" s="173">
        <f t="shared" ref="G63:G64" si="0">PRODUCT(D63:F63)</f>
        <v>279866.66666666663</v>
      </c>
      <c r="H63" s="178">
        <f>+H62</f>
        <v>0.25999985775506151</v>
      </c>
      <c r="I63" s="175">
        <f t="shared" ref="I63:I64" si="1">G63*H63</f>
        <v>72765.293523716537</v>
      </c>
      <c r="J63" s="173">
        <f>G63-I63</f>
        <v>207101.37314295009</v>
      </c>
      <c r="K63" s="149"/>
    </row>
    <row r="64" spans="1:11" x14ac:dyDescent="0.35">
      <c r="C64" s="174" t="s">
        <v>169</v>
      </c>
      <c r="D64" s="175">
        <f>+D62</f>
        <v>350000</v>
      </c>
      <c r="E64" s="176">
        <f>+E33</f>
        <v>0.79210000000000003</v>
      </c>
      <c r="F64" s="177">
        <f>1/D33</f>
        <v>1.0256410256410258</v>
      </c>
      <c r="G64" s="173">
        <f t="shared" si="0"/>
        <v>284343.58974358981</v>
      </c>
      <c r="H64" s="178">
        <f>+H62</f>
        <v>0.25999985775506151</v>
      </c>
      <c r="I64" s="175">
        <f t="shared" si="1"/>
        <v>73929.292886896917</v>
      </c>
      <c r="J64" s="173">
        <f>G64-I64</f>
        <v>210414.29685669288</v>
      </c>
      <c r="K64" s="149"/>
    </row>
    <row r="65" spans="3:11" x14ac:dyDescent="0.35">
      <c r="C65" s="174" t="s">
        <v>83</v>
      </c>
      <c r="D65" s="175">
        <f>SUM(D62:D64)</f>
        <v>1050000</v>
      </c>
      <c r="E65" s="148"/>
      <c r="F65" s="148"/>
      <c r="G65" s="179">
        <f>SUM(G62:G64)</f>
        <v>794950.99715099717</v>
      </c>
      <c r="H65" s="148"/>
      <c r="I65" s="179">
        <f>SUM(I62:I64)</f>
        <v>206687.1461815036</v>
      </c>
      <c r="J65" s="173">
        <f>SUM(J62:J64)</f>
        <v>588263.85096949362</v>
      </c>
      <c r="K65" s="149"/>
    </row>
    <row r="66" spans="3:11" x14ac:dyDescent="0.35">
      <c r="C66" s="149"/>
      <c r="D66" s="149"/>
      <c r="E66" s="149"/>
      <c r="F66" s="149"/>
      <c r="G66" s="149"/>
      <c r="H66" s="149"/>
      <c r="I66" s="149"/>
      <c r="J66" s="149"/>
      <c r="K66" s="163">
        <f>SUM(H75:J75)</f>
        <v>302500</v>
      </c>
    </row>
    <row r="67" spans="3:11" x14ac:dyDescent="0.35">
      <c r="C67" s="148" t="s">
        <v>206</v>
      </c>
      <c r="D67" s="148"/>
      <c r="E67" s="148" t="s">
        <v>207</v>
      </c>
      <c r="F67" s="179">
        <f>SUM(H75:J75)</f>
        <v>302500</v>
      </c>
      <c r="G67" s="149"/>
      <c r="H67" s="149"/>
      <c r="I67" s="94"/>
      <c r="J67" s="94"/>
      <c r="K67" s="149"/>
    </row>
    <row r="68" spans="3:11" x14ac:dyDescent="0.35">
      <c r="C68" s="180"/>
      <c r="D68" s="180"/>
      <c r="E68" s="180" t="s">
        <v>208</v>
      </c>
      <c r="F68" s="180"/>
      <c r="G68" s="149"/>
      <c r="H68" s="163">
        <f>+G17</f>
        <v>50000</v>
      </c>
      <c r="I68" s="149" t="s">
        <v>209</v>
      </c>
      <c r="J68" s="149"/>
      <c r="K68" s="160"/>
    </row>
    <row r="69" spans="3:11" x14ac:dyDescent="0.35">
      <c r="C69" s="181" t="s">
        <v>176</v>
      </c>
      <c r="D69" s="182" t="s">
        <v>167</v>
      </c>
      <c r="E69" s="182" t="s">
        <v>168</v>
      </c>
      <c r="F69" s="182" t="s">
        <v>169</v>
      </c>
      <c r="G69" s="149"/>
      <c r="H69" s="183" t="str">
        <f>+C62</f>
        <v>2nd Prior</v>
      </c>
      <c r="I69" s="183" t="s">
        <v>168</v>
      </c>
      <c r="J69" s="183" t="s">
        <v>169</v>
      </c>
      <c r="K69" s="184"/>
    </row>
    <row r="70" spans="3:11" x14ac:dyDescent="0.35">
      <c r="C70" s="185">
        <v>1</v>
      </c>
      <c r="D70" s="186">
        <f t="shared" ref="D70:F74" si="2">+D43</f>
        <v>2000</v>
      </c>
      <c r="E70" s="186">
        <f t="shared" si="2"/>
        <v>1000</v>
      </c>
      <c r="F70" s="186">
        <f t="shared" si="2"/>
        <v>2000</v>
      </c>
      <c r="G70" s="187"/>
      <c r="H70" s="163">
        <f>MIN(D70,$H$68)</f>
        <v>2000</v>
      </c>
      <c r="I70" s="163">
        <f t="shared" ref="I70:J74" si="3">MIN(E70,$H$68)</f>
        <v>1000</v>
      </c>
      <c r="J70" s="163">
        <f t="shared" si="3"/>
        <v>2000</v>
      </c>
      <c r="K70" s="188"/>
    </row>
    <row r="71" spans="3:11" x14ac:dyDescent="0.35">
      <c r="C71" s="185">
        <v>2</v>
      </c>
      <c r="D71" s="186">
        <f t="shared" si="2"/>
        <v>2500</v>
      </c>
      <c r="E71" s="186">
        <f t="shared" si="2"/>
        <v>2500</v>
      </c>
      <c r="F71" s="186">
        <f t="shared" si="2"/>
        <v>2500</v>
      </c>
      <c r="G71" s="187"/>
      <c r="H71" s="163">
        <f t="shared" ref="H71:H74" si="4">MIN(D71,$H$68)</f>
        <v>2500</v>
      </c>
      <c r="I71" s="163">
        <f t="shared" si="3"/>
        <v>2500</v>
      </c>
      <c r="J71" s="163">
        <f t="shared" si="3"/>
        <v>2500</v>
      </c>
      <c r="K71" s="160"/>
    </row>
    <row r="72" spans="3:11" x14ac:dyDescent="0.35">
      <c r="C72" s="185">
        <v>3</v>
      </c>
      <c r="D72" s="186">
        <f t="shared" si="2"/>
        <v>5000</v>
      </c>
      <c r="E72" s="186">
        <f t="shared" si="2"/>
        <v>4000</v>
      </c>
      <c r="F72" s="186">
        <f t="shared" si="2"/>
        <v>6000</v>
      </c>
      <c r="G72" s="187"/>
      <c r="H72" s="163">
        <f t="shared" si="4"/>
        <v>5000</v>
      </c>
      <c r="I72" s="163">
        <f t="shared" si="3"/>
        <v>4000</v>
      </c>
      <c r="J72" s="163">
        <f t="shared" si="3"/>
        <v>6000</v>
      </c>
      <c r="K72" s="149"/>
    </row>
    <row r="73" spans="3:11" x14ac:dyDescent="0.35">
      <c r="C73" s="185">
        <v>4</v>
      </c>
      <c r="D73" s="186">
        <f t="shared" si="2"/>
        <v>25000</v>
      </c>
      <c r="E73" s="186">
        <f t="shared" si="2"/>
        <v>75000</v>
      </c>
      <c r="F73" s="186">
        <f t="shared" si="2"/>
        <v>65000</v>
      </c>
      <c r="G73" s="187"/>
      <c r="H73" s="163">
        <f t="shared" si="4"/>
        <v>25000</v>
      </c>
      <c r="I73" s="163">
        <f t="shared" si="3"/>
        <v>50000</v>
      </c>
      <c r="J73" s="163">
        <f t="shared" si="3"/>
        <v>50000</v>
      </c>
      <c r="K73" s="149"/>
    </row>
    <row r="74" spans="3:11" x14ac:dyDescent="0.35">
      <c r="C74" s="185">
        <v>5</v>
      </c>
      <c r="D74" s="186">
        <f t="shared" si="2"/>
        <v>125000</v>
      </c>
      <c r="E74" s="186">
        <f t="shared" si="2"/>
        <v>150000</v>
      </c>
      <c r="F74" s="186">
        <f t="shared" si="2"/>
        <v>200000</v>
      </c>
      <c r="G74" s="187"/>
      <c r="H74" s="163">
        <f t="shared" si="4"/>
        <v>50000</v>
      </c>
      <c r="I74" s="163">
        <f t="shared" si="3"/>
        <v>50000</v>
      </c>
      <c r="J74" s="163">
        <f t="shared" si="3"/>
        <v>50000</v>
      </c>
      <c r="K74" s="149"/>
    </row>
    <row r="75" spans="3:11" x14ac:dyDescent="0.35">
      <c r="C75" s="180"/>
      <c r="D75" s="189">
        <f>SUM(D70:D74)</f>
        <v>159500</v>
      </c>
      <c r="E75" s="189">
        <f>SUM(E70:E74)</f>
        <v>232500</v>
      </c>
      <c r="F75" s="189">
        <f>SUM(F70:F74)</f>
        <v>275500</v>
      </c>
      <c r="G75" s="149"/>
      <c r="H75" s="163">
        <f>SUM(H70:H74)</f>
        <v>84500</v>
      </c>
      <c r="I75" s="163">
        <f t="shared" ref="I75:J75" si="5">SUM(I70:I74)</f>
        <v>107500</v>
      </c>
      <c r="J75" s="163">
        <f t="shared" si="5"/>
        <v>110500</v>
      </c>
      <c r="K75" s="149"/>
    </row>
    <row r="76" spans="3:11" x14ac:dyDescent="0.35">
      <c r="C76" s="94"/>
      <c r="D76" s="94"/>
      <c r="E76" s="94"/>
      <c r="F76" s="94"/>
      <c r="G76" s="94"/>
      <c r="H76" s="94"/>
      <c r="I76" s="94"/>
      <c r="J76" s="149"/>
      <c r="K76" s="149"/>
    </row>
    <row r="77" spans="3:11" x14ac:dyDescent="0.35">
      <c r="C77" s="190" t="s">
        <v>210</v>
      </c>
      <c r="D77" s="149" t="s">
        <v>211</v>
      </c>
      <c r="E77" s="94"/>
      <c r="F77" s="94"/>
      <c r="G77" s="94"/>
      <c r="H77" s="149"/>
      <c r="I77" s="149"/>
      <c r="J77" s="149"/>
      <c r="K77" s="149"/>
    </row>
    <row r="78" spans="3:11" x14ac:dyDescent="0.35">
      <c r="C78" s="191"/>
      <c r="D78" s="192" t="s">
        <v>174</v>
      </c>
      <c r="E78" s="94"/>
      <c r="F78" s="193"/>
      <c r="G78" s="187">
        <f>+E39</f>
        <v>6</v>
      </c>
      <c r="H78" s="149"/>
      <c r="I78" s="149"/>
      <c r="J78" s="149"/>
      <c r="K78" s="149"/>
    </row>
    <row r="79" spans="3:11" x14ac:dyDescent="0.35">
      <c r="C79" s="149"/>
      <c r="D79" s="149" t="s">
        <v>212</v>
      </c>
      <c r="E79" s="94"/>
      <c r="F79" s="149"/>
      <c r="G79" s="194">
        <f>SQRT(G78/G15)</f>
        <v>0.54772255750516607</v>
      </c>
      <c r="H79" s="195"/>
      <c r="I79" s="196"/>
      <c r="J79" s="149"/>
      <c r="K79" s="149"/>
    </row>
    <row r="80" spans="3:11" x14ac:dyDescent="0.35">
      <c r="C80" s="149"/>
      <c r="D80" s="149"/>
      <c r="E80" s="149"/>
      <c r="F80" s="149"/>
      <c r="G80" s="94"/>
      <c r="H80" s="160"/>
      <c r="I80" s="160"/>
      <c r="J80" s="149"/>
      <c r="K80" s="149"/>
    </row>
    <row r="81" spans="1:11" x14ac:dyDescent="0.35">
      <c r="C81" s="149"/>
      <c r="D81" s="197" t="s">
        <v>80</v>
      </c>
      <c r="E81" s="148"/>
      <c r="F81" s="179">
        <f>+F67</f>
        <v>302500</v>
      </c>
      <c r="G81" s="95"/>
      <c r="H81" s="148"/>
      <c r="I81" s="94"/>
      <c r="J81" s="149"/>
      <c r="K81" s="149"/>
    </row>
    <row r="82" spans="1:11" x14ac:dyDescent="0.35">
      <c r="C82" s="149"/>
      <c r="D82" s="197" t="s">
        <v>213</v>
      </c>
      <c r="E82" s="148"/>
      <c r="F82" s="179">
        <f>+I65</f>
        <v>206687.1461815036</v>
      </c>
      <c r="G82" s="95"/>
      <c r="H82" s="148"/>
      <c r="I82" s="94"/>
      <c r="J82" s="149"/>
      <c r="K82" s="149"/>
    </row>
    <row r="83" spans="1:11" x14ac:dyDescent="0.35">
      <c r="C83" s="94"/>
      <c r="D83" s="197" t="s">
        <v>214</v>
      </c>
      <c r="E83" s="148"/>
      <c r="F83" s="198">
        <f>+F81/F82</f>
        <v>1.4635646463198912</v>
      </c>
      <c r="G83" s="199">
        <f>+F83-1</f>
        <v>0.46356464631989125</v>
      </c>
      <c r="H83" s="95"/>
      <c r="I83" s="165"/>
      <c r="J83" s="149"/>
      <c r="K83" s="149"/>
    </row>
    <row r="84" spans="1:11" x14ac:dyDescent="0.35">
      <c r="C84" s="94"/>
      <c r="D84" s="197" t="s">
        <v>215</v>
      </c>
      <c r="E84" s="148"/>
      <c r="F84" s="200">
        <f>+G79</f>
        <v>0.54772255750516607</v>
      </c>
      <c r="G84" s="201">
        <f>+F84</f>
        <v>0.54772255750516607</v>
      </c>
      <c r="H84" s="95"/>
      <c r="I84" s="149"/>
      <c r="J84" s="149"/>
      <c r="K84" s="149"/>
    </row>
    <row r="85" spans="1:11" x14ac:dyDescent="0.35">
      <c r="C85" s="94"/>
      <c r="D85" s="148" t="s">
        <v>216</v>
      </c>
      <c r="E85" s="148"/>
      <c r="F85" s="202">
        <f>+G14</f>
        <v>1</v>
      </c>
      <c r="G85" s="203">
        <f>+F85-1</f>
        <v>0</v>
      </c>
      <c r="H85" s="95"/>
      <c r="I85" s="149"/>
      <c r="J85" s="149"/>
      <c r="K85" s="149"/>
    </row>
    <row r="86" spans="1:11" x14ac:dyDescent="0.35">
      <c r="C86" s="94"/>
      <c r="D86" s="148" t="s">
        <v>217</v>
      </c>
      <c r="E86" s="148"/>
      <c r="F86" s="204">
        <f>F83*F84+(1-F84)*F85</f>
        <v>1.2539048136513085</v>
      </c>
      <c r="G86" s="205">
        <f>F86-1</f>
        <v>0.25390481365130846</v>
      </c>
      <c r="H86" s="95"/>
      <c r="I86" s="206"/>
      <c r="J86" s="210"/>
      <c r="K86" s="94"/>
    </row>
    <row r="87" spans="1:11" x14ac:dyDescent="0.35">
      <c r="C87" s="94"/>
      <c r="D87" s="148" t="s">
        <v>218</v>
      </c>
      <c r="E87" s="204"/>
      <c r="F87" s="212">
        <f>MAX(G13,MIN(G12,F86))</f>
        <v>1.2539048136513085</v>
      </c>
      <c r="G87" s="205">
        <f>F87-1</f>
        <v>0.25390481365130846</v>
      </c>
      <c r="H87" s="148"/>
      <c r="I87" s="149"/>
      <c r="J87" s="149"/>
      <c r="K87" s="94"/>
    </row>
    <row r="88" spans="1:11" x14ac:dyDescent="0.35">
      <c r="C88" s="94"/>
      <c r="D88" s="148" t="s">
        <v>219</v>
      </c>
      <c r="E88" s="148"/>
      <c r="F88" s="207"/>
      <c r="G88" s="148"/>
      <c r="H88" s="94"/>
      <c r="I88" s="211">
        <f>+F87*E37</f>
        <v>626952.40682565421</v>
      </c>
      <c r="J88" s="149"/>
      <c r="K88" s="94"/>
    </row>
    <row r="89" spans="1:11" x14ac:dyDescent="0.35">
      <c r="B89" s="3" t="s">
        <v>48</v>
      </c>
      <c r="C89" s="149" t="s">
        <v>220</v>
      </c>
    </row>
    <row r="90" spans="1:11" x14ac:dyDescent="0.35">
      <c r="C90" s="94" t="s">
        <v>221</v>
      </c>
    </row>
    <row r="91" spans="1:11" x14ac:dyDescent="0.35">
      <c r="C91" s="149" t="s">
        <v>222</v>
      </c>
    </row>
    <row r="92" spans="1:11" x14ac:dyDescent="0.35">
      <c r="C92" s="149" t="s">
        <v>223</v>
      </c>
    </row>
    <row r="93" spans="1:11" x14ac:dyDescent="0.35">
      <c r="C93" s="149"/>
    </row>
    <row r="94" spans="1:11" x14ac:dyDescent="0.35">
      <c r="A94" s="2" t="s">
        <v>95</v>
      </c>
      <c r="B94" s="3" t="s">
        <v>224</v>
      </c>
    </row>
    <row r="95" spans="1:11" x14ac:dyDescent="0.35">
      <c r="B95" s="3" t="s">
        <v>225</v>
      </c>
    </row>
  </sheetData>
  <mergeCells count="7">
    <mergeCell ref="D27:E27"/>
    <mergeCell ref="D21:E21"/>
    <mergeCell ref="D22:E22"/>
    <mergeCell ref="D23:E23"/>
    <mergeCell ref="D24:E24"/>
    <mergeCell ref="D25:E25"/>
    <mergeCell ref="D26:E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4BD0D-E140-46A4-8B86-8F844861B0F7}">
  <dimension ref="A1:H42"/>
  <sheetViews>
    <sheetView zoomScaleNormal="100" workbookViewId="0"/>
  </sheetViews>
  <sheetFormatPr defaultColWidth="8.7265625" defaultRowHeight="14.5" x14ac:dyDescent="0.35"/>
  <cols>
    <col min="1" max="1" width="24.81640625" style="3" customWidth="1"/>
    <col min="2" max="2" width="9.453125" style="3" customWidth="1"/>
    <col min="3" max="3" width="18.7265625" style="3" customWidth="1"/>
    <col min="4" max="4" width="16.453125" style="3" customWidth="1"/>
    <col min="5" max="6" width="30.1796875" style="3" customWidth="1"/>
    <col min="7" max="7" width="16.54296875" style="3" customWidth="1"/>
    <col min="8" max="16384" width="8.7265625" style="3"/>
  </cols>
  <sheetData>
    <row r="1" spans="1:8" x14ac:dyDescent="0.35">
      <c r="A1" s="1" t="s">
        <v>19</v>
      </c>
      <c r="B1" s="3" t="s">
        <v>226</v>
      </c>
    </row>
    <row r="2" spans="1:8" x14ac:dyDescent="0.35">
      <c r="A2" s="1" t="s">
        <v>20</v>
      </c>
      <c r="B2" s="3" t="s">
        <v>21</v>
      </c>
    </row>
    <row r="3" spans="1:8" x14ac:dyDescent="0.35">
      <c r="A3" s="1" t="s">
        <v>22</v>
      </c>
      <c r="B3" s="3" t="s">
        <v>23</v>
      </c>
    </row>
    <row r="4" spans="1:8" x14ac:dyDescent="0.35">
      <c r="A4" s="1" t="s">
        <v>24</v>
      </c>
      <c r="B4" s="3" t="s">
        <v>25</v>
      </c>
    </row>
    <row r="5" spans="1:8" x14ac:dyDescent="0.35">
      <c r="A5" s="1" t="s">
        <v>26</v>
      </c>
      <c r="B5" s="5" t="s">
        <v>27</v>
      </c>
    </row>
    <row r="6" spans="1:8" x14ac:dyDescent="0.35">
      <c r="A6" s="1" t="s">
        <v>28</v>
      </c>
      <c r="B6" s="3" t="s">
        <v>29</v>
      </c>
    </row>
    <row r="7" spans="1:8" x14ac:dyDescent="0.35">
      <c r="A7" s="1" t="s">
        <v>30</v>
      </c>
      <c r="B7" s="3" t="s">
        <v>31</v>
      </c>
    </row>
    <row r="8" spans="1:8" x14ac:dyDescent="0.35">
      <c r="A8" s="1" t="s">
        <v>32</v>
      </c>
      <c r="B8" s="3" t="s">
        <v>33</v>
      </c>
    </row>
    <row r="9" spans="1:8" x14ac:dyDescent="0.35">
      <c r="A9" s="1" t="s">
        <v>34</v>
      </c>
      <c r="B9" s="3" t="s">
        <v>35</v>
      </c>
    </row>
    <row r="10" spans="1:8" ht="15" thickBot="1" x14ac:dyDescent="0.4">
      <c r="A10" s="2" t="s">
        <v>36</v>
      </c>
      <c r="B10" s="3" t="s">
        <v>37</v>
      </c>
    </row>
    <row r="11" spans="1:8" x14ac:dyDescent="0.35">
      <c r="B11" s="23"/>
      <c r="C11" s="24"/>
      <c r="D11" s="24"/>
      <c r="E11" s="24"/>
      <c r="F11" s="24"/>
      <c r="G11" s="24"/>
      <c r="H11" s="25"/>
    </row>
    <row r="12" spans="1:8" ht="16.5" x14ac:dyDescent="0.45">
      <c r="B12" s="26"/>
      <c r="C12" s="6" t="s">
        <v>1</v>
      </c>
      <c r="D12" s="7" t="s">
        <v>2</v>
      </c>
      <c r="E12" s="8" t="s">
        <v>3</v>
      </c>
      <c r="F12" s="7" t="s">
        <v>4</v>
      </c>
      <c r="G12" s="9" t="s">
        <v>5</v>
      </c>
      <c r="H12" s="27"/>
    </row>
    <row r="13" spans="1:8" x14ac:dyDescent="0.35">
      <c r="B13" s="26"/>
      <c r="C13" s="10" t="s">
        <v>6</v>
      </c>
      <c r="D13" s="11" t="s">
        <v>7</v>
      </c>
      <c r="E13" s="11" t="s">
        <v>7</v>
      </c>
      <c r="F13" s="11" t="s">
        <v>7</v>
      </c>
      <c r="G13" s="11" t="s">
        <v>7</v>
      </c>
      <c r="H13" s="27"/>
    </row>
    <row r="14" spans="1:8" x14ac:dyDescent="0.35">
      <c r="B14" s="26"/>
      <c r="C14" s="10" t="s">
        <v>8</v>
      </c>
      <c r="D14" s="12">
        <v>0.186</v>
      </c>
      <c r="E14" s="13">
        <v>650</v>
      </c>
      <c r="F14" s="14">
        <v>250000</v>
      </c>
      <c r="G14" s="10">
        <v>1900</v>
      </c>
      <c r="H14" s="27"/>
    </row>
    <row r="15" spans="1:8" x14ac:dyDescent="0.35">
      <c r="B15" s="26"/>
      <c r="C15" s="10" t="s">
        <v>9</v>
      </c>
      <c r="D15" s="15">
        <v>0.22700000000000001</v>
      </c>
      <c r="E15" s="10">
        <v>850</v>
      </c>
      <c r="F15" s="16">
        <v>500000</v>
      </c>
      <c r="G15" s="13">
        <v>2500</v>
      </c>
      <c r="H15" s="27"/>
    </row>
    <row r="16" spans="1:8" x14ac:dyDescent="0.35">
      <c r="B16" s="26"/>
      <c r="C16" s="28"/>
      <c r="D16" s="28"/>
      <c r="E16" s="28"/>
      <c r="F16" s="41"/>
      <c r="G16" s="28"/>
      <c r="H16" s="27"/>
    </row>
    <row r="17" spans="1:8" x14ac:dyDescent="0.35">
      <c r="B17" s="26"/>
      <c r="C17" s="7" t="s">
        <v>10</v>
      </c>
      <c r="D17" s="17" t="s">
        <v>3</v>
      </c>
      <c r="E17" s="7" t="s">
        <v>4</v>
      </c>
      <c r="F17" s="9" t="s">
        <v>5</v>
      </c>
      <c r="G17" s="28"/>
      <c r="H17" s="27"/>
    </row>
    <row r="18" spans="1:8" x14ac:dyDescent="0.35">
      <c r="B18" s="26"/>
      <c r="C18" s="18" t="s">
        <v>11</v>
      </c>
      <c r="D18" s="16">
        <v>525</v>
      </c>
      <c r="E18" s="16">
        <v>750000</v>
      </c>
      <c r="F18" s="16">
        <v>3000</v>
      </c>
      <c r="G18" s="28"/>
      <c r="H18" s="27"/>
    </row>
    <row r="19" spans="1:8" x14ac:dyDescent="0.35">
      <c r="B19" s="26"/>
      <c r="C19" s="18">
        <v>2</v>
      </c>
      <c r="D19" s="16">
        <v>200</v>
      </c>
      <c r="E19" s="16">
        <v>250000</v>
      </c>
      <c r="F19" s="16">
        <v>1600</v>
      </c>
      <c r="G19" s="28"/>
      <c r="H19" s="27"/>
    </row>
    <row r="20" spans="1:8" x14ac:dyDescent="0.35">
      <c r="B20" s="26"/>
      <c r="C20" s="18">
        <v>1</v>
      </c>
      <c r="D20" s="16">
        <v>70</v>
      </c>
      <c r="E20" s="16">
        <v>50000</v>
      </c>
      <c r="F20" s="16">
        <v>500</v>
      </c>
      <c r="G20" s="28"/>
      <c r="H20" s="27"/>
    </row>
    <row r="21" spans="1:8" x14ac:dyDescent="0.35">
      <c r="B21" s="26"/>
      <c r="C21" s="18">
        <v>0</v>
      </c>
      <c r="D21" s="16">
        <v>500</v>
      </c>
      <c r="E21" s="16">
        <v>300000</v>
      </c>
      <c r="F21" s="16">
        <v>3000</v>
      </c>
      <c r="G21" s="28"/>
      <c r="H21" s="27"/>
    </row>
    <row r="22" spans="1:8" x14ac:dyDescent="0.35">
      <c r="B22" s="26"/>
      <c r="C22" s="20"/>
      <c r="D22" s="19"/>
      <c r="E22" s="19"/>
      <c r="F22" s="19"/>
      <c r="G22" s="28"/>
      <c r="H22" s="27"/>
    </row>
    <row r="23" spans="1:8" x14ac:dyDescent="0.35">
      <c r="B23" s="26" t="s">
        <v>12</v>
      </c>
      <c r="C23" s="40" t="s">
        <v>13</v>
      </c>
      <c r="D23" s="19"/>
      <c r="E23" s="19"/>
      <c r="F23" s="19"/>
      <c r="G23" s="28"/>
      <c r="H23" s="27"/>
    </row>
    <row r="24" spans="1:8" ht="15" thickBot="1" x14ac:dyDescent="0.4">
      <c r="B24" s="42" t="s">
        <v>14</v>
      </c>
      <c r="C24" s="29" t="s">
        <v>15</v>
      </c>
      <c r="D24" s="30"/>
      <c r="E24" s="30"/>
      <c r="F24" s="30"/>
      <c r="G24" s="31"/>
      <c r="H24" s="32"/>
    </row>
    <row r="25" spans="1:8" ht="15" thickBot="1" x14ac:dyDescent="0.4">
      <c r="B25" s="21" t="s">
        <v>38</v>
      </c>
      <c r="C25" s="22"/>
      <c r="D25" s="22"/>
      <c r="E25" s="22"/>
      <c r="F25" s="22"/>
      <c r="G25" s="22"/>
      <c r="H25" s="50"/>
    </row>
    <row r="26" spans="1:8" ht="15" thickBot="1" x14ac:dyDescent="0.4">
      <c r="B26" s="47" t="s">
        <v>38</v>
      </c>
      <c r="C26" s="48"/>
      <c r="D26" s="48"/>
      <c r="E26" s="48"/>
      <c r="F26" s="48"/>
      <c r="G26" s="49"/>
      <c r="H26" s="43"/>
    </row>
    <row r="27" spans="1:8" ht="15" thickBot="1" x14ac:dyDescent="0.4">
      <c r="B27" s="52" t="s">
        <v>18</v>
      </c>
      <c r="C27" s="53"/>
      <c r="D27" s="54"/>
      <c r="E27" s="53"/>
      <c r="F27" s="53"/>
      <c r="G27" s="53"/>
      <c r="H27" s="51"/>
    </row>
    <row r="28" spans="1:8" x14ac:dyDescent="0.35">
      <c r="A28" s="2" t="s">
        <v>229</v>
      </c>
      <c r="B28" s="33" t="s">
        <v>39</v>
      </c>
      <c r="C28" s="33"/>
      <c r="D28" s="33"/>
      <c r="E28" s="33" t="s">
        <v>40</v>
      </c>
      <c r="F28" s="33" t="s">
        <v>41</v>
      </c>
      <c r="G28" s="33" t="s">
        <v>42</v>
      </c>
    </row>
    <row r="29" spans="1:8" x14ac:dyDescent="0.35">
      <c r="A29" s="2" t="s">
        <v>230</v>
      </c>
      <c r="B29" s="33"/>
      <c r="C29" s="33"/>
      <c r="D29" s="33"/>
      <c r="E29" s="34">
        <f>SUM(D18:D21)</f>
        <v>1295</v>
      </c>
      <c r="F29" s="34">
        <f>SUM(E18:E21)</f>
        <v>1350000</v>
      </c>
      <c r="G29" s="34">
        <f>SUM(F18:F21)</f>
        <v>8100</v>
      </c>
    </row>
    <row r="30" spans="1:8" x14ac:dyDescent="0.35">
      <c r="A30" s="2" t="s">
        <v>43</v>
      </c>
      <c r="C30" s="33" t="s">
        <v>44</v>
      </c>
      <c r="D30" s="36">
        <f>(D21/E21)/(E29/F29)</f>
        <v>1.7374517374517375</v>
      </c>
      <c r="E30" s="33"/>
      <c r="F30" s="33"/>
      <c r="G30" s="33"/>
    </row>
    <row r="31" spans="1:8" x14ac:dyDescent="0.35">
      <c r="B31" s="33"/>
      <c r="C31" s="33" t="s">
        <v>45</v>
      </c>
      <c r="D31" s="36">
        <f>E29/G29</f>
        <v>0.15987654320987654</v>
      </c>
      <c r="E31" s="33"/>
      <c r="F31" s="33"/>
      <c r="G31" s="33"/>
    </row>
    <row r="32" spans="1:8" x14ac:dyDescent="0.35">
      <c r="B32" s="33"/>
      <c r="C32" s="33" t="s">
        <v>46</v>
      </c>
      <c r="D32" s="36">
        <f>1/(1-EXP(-D31))</f>
        <v>6.7681436278153706</v>
      </c>
      <c r="E32" s="35"/>
      <c r="F32" s="33"/>
      <c r="G32" s="33"/>
    </row>
    <row r="33" spans="1:8" x14ac:dyDescent="0.35">
      <c r="B33" s="33"/>
      <c r="C33" s="33"/>
      <c r="D33" s="33"/>
      <c r="E33" s="35"/>
      <c r="F33" s="33"/>
      <c r="G33" s="33"/>
    </row>
    <row r="34" spans="1:8" x14ac:dyDescent="0.35">
      <c r="B34" s="33"/>
      <c r="C34" s="33" t="s">
        <v>47</v>
      </c>
      <c r="D34" s="37">
        <f>(D30-1)/(D32-1)</f>
        <v>0.12784905942625432</v>
      </c>
      <c r="E34" s="35"/>
      <c r="F34" s="33"/>
      <c r="G34" s="33"/>
    </row>
    <row r="35" spans="1:8" x14ac:dyDescent="0.35">
      <c r="B35" s="33"/>
      <c r="E35" s="33"/>
      <c r="F35" s="33"/>
      <c r="G35" s="33"/>
    </row>
    <row r="36" spans="1:8" x14ac:dyDescent="0.35">
      <c r="B36" s="33" t="s">
        <v>48</v>
      </c>
      <c r="C36" s="35"/>
      <c r="D36" s="33" t="s">
        <v>49</v>
      </c>
      <c r="E36" s="33" t="s">
        <v>3</v>
      </c>
      <c r="F36" s="33" t="s">
        <v>5</v>
      </c>
      <c r="G36" s="33" t="s">
        <v>50</v>
      </c>
      <c r="H36" s="33" t="s">
        <v>51</v>
      </c>
    </row>
    <row r="37" spans="1:8" x14ac:dyDescent="0.35">
      <c r="B37" s="33"/>
      <c r="C37" s="33" t="s">
        <v>52</v>
      </c>
      <c r="D37" s="39">
        <f>1-(D18/E18)/(E29/F29)</f>
        <v>0.27027027027027029</v>
      </c>
      <c r="E37" s="38">
        <f>SUM(D18:D21)</f>
        <v>1295</v>
      </c>
      <c r="F37" s="38">
        <f>SUM(F18:F21)</f>
        <v>8100</v>
      </c>
      <c r="G37" s="33">
        <f>E37/F37</f>
        <v>0.15987654320987654</v>
      </c>
      <c r="H37" s="33">
        <f>D37/G37</f>
        <v>1.6904935823854743</v>
      </c>
    </row>
    <row r="38" spans="1:8" x14ac:dyDescent="0.35">
      <c r="B38" s="33"/>
      <c r="C38" s="33" t="s">
        <v>53</v>
      </c>
      <c r="D38" s="33">
        <v>0.186</v>
      </c>
      <c r="E38" s="33">
        <f>E14</f>
        <v>650</v>
      </c>
      <c r="F38" s="33">
        <f>G14</f>
        <v>1900</v>
      </c>
      <c r="G38" s="33">
        <f t="shared" ref="G38:G39" si="0">E38/F38</f>
        <v>0.34210526315789475</v>
      </c>
      <c r="H38" s="39">
        <f t="shared" ref="H38:H39" si="1">D38/G38</f>
        <v>0.5436923076923077</v>
      </c>
    </row>
    <row r="39" spans="1:8" x14ac:dyDescent="0.35">
      <c r="B39" s="33"/>
      <c r="C39" s="33" t="s">
        <v>54</v>
      </c>
      <c r="D39" s="33">
        <v>0.22700000000000001</v>
      </c>
      <c r="E39" s="33">
        <f>E15</f>
        <v>850</v>
      </c>
      <c r="F39" s="33">
        <f>G15</f>
        <v>2500</v>
      </c>
      <c r="G39" s="33">
        <f t="shared" si="0"/>
        <v>0.34</v>
      </c>
      <c r="H39" s="33">
        <f t="shared" si="1"/>
        <v>0.66764705882352937</v>
      </c>
    </row>
    <row r="40" spans="1:8" x14ac:dyDescent="0.35">
      <c r="B40" s="33"/>
      <c r="C40" s="33"/>
      <c r="D40" s="33"/>
      <c r="E40" s="33"/>
      <c r="F40" s="33"/>
      <c r="G40" s="33"/>
      <c r="H40" s="33"/>
    </row>
    <row r="41" spans="1:8" x14ac:dyDescent="0.35">
      <c r="B41" s="33"/>
      <c r="C41" s="33" t="s">
        <v>55</v>
      </c>
      <c r="D41" s="33"/>
      <c r="E41" s="33"/>
      <c r="F41" s="33"/>
      <c r="G41" s="33"/>
      <c r="H41" s="35"/>
    </row>
    <row r="42" spans="1:8" x14ac:dyDescent="0.35">
      <c r="A42" s="2" t="s">
        <v>56</v>
      </c>
      <c r="B42" s="3" t="s">
        <v>57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1277F-44B0-4746-B06C-986F6FC27F27}">
  <dimension ref="H1:P15"/>
  <sheetViews>
    <sheetView zoomScaleNormal="100" workbookViewId="0">
      <selection activeCell="H1" sqref="H1"/>
    </sheetView>
  </sheetViews>
  <sheetFormatPr defaultColWidth="12.54296875" defaultRowHeight="14.5" x14ac:dyDescent="0.35"/>
  <cols>
    <col min="1" max="16384" width="12.54296875" style="3"/>
  </cols>
  <sheetData>
    <row r="1" spans="8:16" x14ac:dyDescent="0.35">
      <c r="H1" s="28" t="s">
        <v>58</v>
      </c>
      <c r="I1" s="28"/>
      <c r="J1" s="56"/>
      <c r="K1" s="56"/>
      <c r="L1" s="56"/>
      <c r="M1" s="56"/>
      <c r="N1" s="56"/>
      <c r="O1" s="56"/>
      <c r="P1" s="57"/>
    </row>
    <row r="2" spans="8:16" x14ac:dyDescent="0.35">
      <c r="H2" s="55"/>
      <c r="J2" s="28"/>
      <c r="K2" s="28"/>
      <c r="L2" s="28"/>
      <c r="M2" s="28"/>
      <c r="N2" s="28"/>
      <c r="O2" s="28"/>
      <c r="P2" s="57"/>
    </row>
    <row r="3" spans="8:16" x14ac:dyDescent="0.35">
      <c r="H3" s="55"/>
      <c r="I3" s="28" t="s">
        <v>59</v>
      </c>
      <c r="J3" s="28"/>
      <c r="K3" s="28"/>
      <c r="L3" s="28"/>
      <c r="M3" s="28"/>
      <c r="N3" s="28"/>
      <c r="O3" s="28"/>
      <c r="P3" s="57"/>
    </row>
    <row r="4" spans="8:16" x14ac:dyDescent="0.35">
      <c r="H4" s="55"/>
      <c r="I4" s="28"/>
      <c r="J4" s="28"/>
      <c r="K4" s="28"/>
      <c r="L4" s="28"/>
      <c r="M4" s="28"/>
      <c r="N4" s="28"/>
      <c r="O4" s="28"/>
      <c r="P4" s="57"/>
    </row>
    <row r="5" spans="8:16" x14ac:dyDescent="0.35">
      <c r="H5" s="55"/>
      <c r="I5" s="28"/>
      <c r="J5" s="213" t="s">
        <v>60</v>
      </c>
      <c r="K5" s="213"/>
      <c r="L5" s="213"/>
      <c r="M5" s="213"/>
      <c r="N5" s="28"/>
      <c r="O5" s="28"/>
      <c r="P5" s="57"/>
    </row>
    <row r="6" spans="8:16" x14ac:dyDescent="0.35">
      <c r="H6" s="55"/>
      <c r="I6" s="28"/>
      <c r="J6" s="55" t="s">
        <v>61</v>
      </c>
      <c r="K6" s="55" t="s">
        <v>62</v>
      </c>
      <c r="L6" s="58" t="s">
        <v>63</v>
      </c>
      <c r="M6" s="55" t="s">
        <v>64</v>
      </c>
      <c r="N6" s="28"/>
      <c r="O6" s="28"/>
      <c r="P6" s="57"/>
    </row>
    <row r="7" spans="8:16" x14ac:dyDescent="0.35">
      <c r="H7" s="55"/>
      <c r="I7" s="28" t="s">
        <v>65</v>
      </c>
      <c r="J7" s="10">
        <v>8</v>
      </c>
      <c r="K7" s="10">
        <v>5</v>
      </c>
      <c r="L7" s="59">
        <v>8</v>
      </c>
      <c r="M7" s="10">
        <v>7</v>
      </c>
      <c r="N7" s="28"/>
      <c r="O7" s="28"/>
      <c r="P7" s="57"/>
    </row>
    <row r="8" spans="8:16" x14ac:dyDescent="0.35">
      <c r="H8" s="55"/>
      <c r="I8" s="28" t="s">
        <v>66</v>
      </c>
      <c r="J8" s="10">
        <v>5</v>
      </c>
      <c r="K8" s="10">
        <v>7</v>
      </c>
      <c r="L8" s="59">
        <v>2</v>
      </c>
      <c r="M8" s="10">
        <v>8</v>
      </c>
      <c r="N8" s="28"/>
      <c r="O8" s="28"/>
      <c r="P8" s="57"/>
    </row>
    <row r="9" spans="8:16" x14ac:dyDescent="0.35">
      <c r="H9" s="55"/>
      <c r="I9" s="28"/>
      <c r="J9" s="28"/>
      <c r="K9" s="28"/>
      <c r="L9" s="67"/>
      <c r="M9" s="28"/>
      <c r="N9" s="28"/>
      <c r="O9" s="28"/>
      <c r="P9" s="57"/>
    </row>
    <row r="10" spans="8:16" x14ac:dyDescent="0.35">
      <c r="H10" s="20" t="s">
        <v>67</v>
      </c>
      <c r="I10" s="28" t="s">
        <v>68</v>
      </c>
      <c r="J10" s="28"/>
      <c r="K10" s="28"/>
      <c r="L10" s="28"/>
      <c r="M10" s="28"/>
      <c r="N10" s="28"/>
      <c r="O10" s="28"/>
      <c r="P10" s="57"/>
    </row>
    <row r="11" spans="8:16" x14ac:dyDescent="0.35">
      <c r="H11" s="20" t="s">
        <v>69</v>
      </c>
      <c r="I11" s="28" t="s">
        <v>70</v>
      </c>
      <c r="J11" s="28"/>
      <c r="K11" s="28"/>
      <c r="L11" s="28"/>
      <c r="M11" s="28"/>
      <c r="N11" s="28"/>
      <c r="O11" s="28"/>
      <c r="P11" s="57"/>
    </row>
    <row r="12" spans="8:16" ht="15" thickBot="1" x14ac:dyDescent="0.4">
      <c r="H12" s="20" t="s">
        <v>71</v>
      </c>
      <c r="I12" s="28" t="s">
        <v>72</v>
      </c>
      <c r="J12" s="28"/>
      <c r="K12" s="28"/>
      <c r="L12" s="28"/>
      <c r="M12" s="28"/>
      <c r="N12" s="28"/>
      <c r="O12" s="28"/>
      <c r="P12" s="57"/>
    </row>
    <row r="13" spans="8:16" ht="15" thickBot="1" x14ac:dyDescent="0.4">
      <c r="H13" s="60" t="s">
        <v>73</v>
      </c>
      <c r="I13" s="61"/>
      <c r="J13" s="62"/>
      <c r="K13" s="61"/>
      <c r="L13" s="61"/>
      <c r="M13" s="63"/>
      <c r="N13" s="63"/>
      <c r="O13" s="63"/>
      <c r="P13" s="64"/>
    </row>
    <row r="14" spans="8:16" ht="15" thickBot="1" x14ac:dyDescent="0.4">
      <c r="H14" s="60" t="s">
        <v>74</v>
      </c>
      <c r="I14" s="61"/>
      <c r="J14" s="62"/>
      <c r="K14" s="61"/>
      <c r="L14" s="61"/>
      <c r="M14" s="63"/>
      <c r="N14" s="63"/>
      <c r="O14" s="63"/>
      <c r="P14" s="64"/>
    </row>
    <row r="15" spans="8:16" ht="15" thickBot="1" x14ac:dyDescent="0.4">
      <c r="H15" s="60" t="s">
        <v>18</v>
      </c>
      <c r="I15" s="63"/>
      <c r="J15" s="65"/>
      <c r="K15" s="63"/>
      <c r="L15" s="63"/>
      <c r="M15" s="63"/>
      <c r="N15" s="63"/>
      <c r="O15" s="63"/>
      <c r="P15" s="66"/>
    </row>
  </sheetData>
  <mergeCells count="1">
    <mergeCell ref="J5:M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1569E-E653-4608-9B43-B2FF462A6AD6}">
  <dimension ref="A1:J81"/>
  <sheetViews>
    <sheetView zoomScaleNormal="100" workbookViewId="0"/>
  </sheetViews>
  <sheetFormatPr defaultColWidth="8.7265625" defaultRowHeight="14.5" x14ac:dyDescent="0.35"/>
  <cols>
    <col min="1" max="1" width="24.81640625" style="3" customWidth="1"/>
    <col min="2" max="2" width="11" style="3" customWidth="1"/>
    <col min="3" max="3" width="10.26953125" style="3" customWidth="1"/>
    <col min="4" max="4" width="9.453125" style="3" customWidth="1"/>
    <col min="5" max="5" width="10.453125" style="3" bestFit="1" customWidth="1"/>
    <col min="6" max="7" width="8.7265625" style="3"/>
    <col min="8" max="9" width="19.54296875" style="3" customWidth="1"/>
    <col min="10" max="16384" width="8.7265625" style="3"/>
  </cols>
  <sheetData>
    <row r="1" spans="1:10" x14ac:dyDescent="0.35">
      <c r="A1" s="1" t="s">
        <v>19</v>
      </c>
      <c r="B1" s="3" t="s">
        <v>227</v>
      </c>
    </row>
    <row r="2" spans="1:10" x14ac:dyDescent="0.35">
      <c r="A2" s="1" t="s">
        <v>20</v>
      </c>
      <c r="B2" s="3" t="s">
        <v>75</v>
      </c>
    </row>
    <row r="3" spans="1:10" x14ac:dyDescent="0.35">
      <c r="A3" s="1" t="s">
        <v>22</v>
      </c>
      <c r="B3" s="3" t="s">
        <v>23</v>
      </c>
    </row>
    <row r="4" spans="1:10" x14ac:dyDescent="0.35">
      <c r="A4" s="1" t="s">
        <v>24</v>
      </c>
      <c r="B4" s="3" t="s">
        <v>25</v>
      </c>
    </row>
    <row r="5" spans="1:10" x14ac:dyDescent="0.35">
      <c r="A5" s="1" t="s">
        <v>76</v>
      </c>
      <c r="B5" s="3" t="s">
        <v>29</v>
      </c>
    </row>
    <row r="6" spans="1:10" x14ac:dyDescent="0.35">
      <c r="A6" s="1" t="s">
        <v>30</v>
      </c>
      <c r="B6" s="3" t="s">
        <v>77</v>
      </c>
    </row>
    <row r="7" spans="1:10" x14ac:dyDescent="0.35">
      <c r="A7" s="1" t="s">
        <v>32</v>
      </c>
      <c r="B7" s="3" t="s">
        <v>33</v>
      </c>
    </row>
    <row r="8" spans="1:10" x14ac:dyDescent="0.35">
      <c r="A8" s="1" t="s">
        <v>34</v>
      </c>
      <c r="B8" s="3" t="s">
        <v>35</v>
      </c>
    </row>
    <row r="9" spans="1:10" ht="15" thickBot="1" x14ac:dyDescent="0.4">
      <c r="A9" s="2" t="s">
        <v>36</v>
      </c>
      <c r="B9" s="3" t="s">
        <v>78</v>
      </c>
    </row>
    <row r="10" spans="1:10" x14ac:dyDescent="0.35">
      <c r="B10" s="68" t="s">
        <v>58</v>
      </c>
      <c r="C10" s="24"/>
      <c r="D10" s="69"/>
      <c r="E10" s="69"/>
      <c r="F10" s="69"/>
      <c r="G10" s="69"/>
      <c r="H10" s="69"/>
      <c r="I10" s="69"/>
      <c r="J10" s="70"/>
    </row>
    <row r="11" spans="1:10" x14ac:dyDescent="0.35">
      <c r="B11" s="71"/>
      <c r="D11" s="28"/>
      <c r="E11" s="28"/>
      <c r="F11" s="28"/>
      <c r="G11" s="28"/>
      <c r="H11" s="28"/>
      <c r="I11" s="28"/>
      <c r="J11" s="57"/>
    </row>
    <row r="12" spans="1:10" x14ac:dyDescent="0.35">
      <c r="B12" s="71"/>
      <c r="C12" s="28" t="s">
        <v>59</v>
      </c>
      <c r="D12" s="28"/>
      <c r="E12" s="28"/>
      <c r="F12" s="28"/>
      <c r="G12" s="28"/>
      <c r="H12" s="28"/>
      <c r="I12" s="28"/>
      <c r="J12" s="57"/>
    </row>
    <row r="13" spans="1:10" x14ac:dyDescent="0.35">
      <c r="B13" s="71"/>
      <c r="C13" s="28"/>
      <c r="D13" s="28"/>
      <c r="E13" s="28"/>
      <c r="F13" s="28"/>
      <c r="G13" s="28"/>
      <c r="H13" s="28"/>
      <c r="I13" s="28"/>
      <c r="J13" s="57"/>
    </row>
    <row r="14" spans="1:10" x14ac:dyDescent="0.35">
      <c r="B14" s="71"/>
      <c r="C14" s="28"/>
      <c r="D14" s="213" t="s">
        <v>60</v>
      </c>
      <c r="E14" s="213"/>
      <c r="F14" s="213"/>
      <c r="G14" s="213"/>
      <c r="H14" s="28"/>
      <c r="I14" s="28"/>
      <c r="J14" s="57"/>
    </row>
    <row r="15" spans="1:10" x14ac:dyDescent="0.35">
      <c r="B15" s="71"/>
      <c r="C15" s="28"/>
      <c r="D15" s="55" t="s">
        <v>61</v>
      </c>
      <c r="E15" s="55" t="s">
        <v>62</v>
      </c>
      <c r="F15" s="58" t="s">
        <v>63</v>
      </c>
      <c r="G15" s="55" t="s">
        <v>64</v>
      </c>
      <c r="H15" s="28"/>
      <c r="I15" s="28"/>
      <c r="J15" s="57"/>
    </row>
    <row r="16" spans="1:10" x14ac:dyDescent="0.35">
      <c r="B16" s="71"/>
      <c r="C16" s="28" t="s">
        <v>65</v>
      </c>
      <c r="D16" s="10">
        <v>8</v>
      </c>
      <c r="E16" s="10">
        <v>5</v>
      </c>
      <c r="F16" s="59">
        <v>8</v>
      </c>
      <c r="G16" s="10">
        <v>7</v>
      </c>
      <c r="H16" s="28"/>
      <c r="I16" s="28"/>
      <c r="J16" s="57"/>
    </row>
    <row r="17" spans="1:10" x14ac:dyDescent="0.35">
      <c r="B17" s="71"/>
      <c r="C17" s="28" t="s">
        <v>66</v>
      </c>
      <c r="D17" s="10">
        <v>5</v>
      </c>
      <c r="E17" s="10">
        <v>7</v>
      </c>
      <c r="F17" s="59">
        <v>2</v>
      </c>
      <c r="G17" s="10">
        <v>8</v>
      </c>
      <c r="H17" s="28"/>
      <c r="I17" s="28"/>
      <c r="J17" s="57"/>
    </row>
    <row r="18" spans="1:10" x14ac:dyDescent="0.35">
      <c r="B18" s="71"/>
      <c r="C18" s="28"/>
      <c r="D18" s="28"/>
      <c r="E18" s="28"/>
      <c r="F18" s="67"/>
      <c r="G18" s="28"/>
      <c r="H18" s="28"/>
      <c r="I18" s="28"/>
      <c r="J18" s="57"/>
    </row>
    <row r="19" spans="1:10" x14ac:dyDescent="0.35">
      <c r="B19" s="72" t="s">
        <v>67</v>
      </c>
      <c r="C19" s="28" t="s">
        <v>68</v>
      </c>
      <c r="D19" s="28"/>
      <c r="E19" s="28"/>
      <c r="F19" s="28"/>
      <c r="G19" s="28"/>
      <c r="H19" s="28"/>
      <c r="I19" s="28"/>
      <c r="J19" s="57"/>
    </row>
    <row r="20" spans="1:10" x14ac:dyDescent="0.35">
      <c r="B20" s="72" t="s">
        <v>69</v>
      </c>
      <c r="C20" s="28" t="s">
        <v>70</v>
      </c>
      <c r="D20" s="28"/>
      <c r="E20" s="28"/>
      <c r="F20" s="28"/>
      <c r="G20" s="28"/>
      <c r="H20" s="28"/>
      <c r="I20" s="28"/>
      <c r="J20" s="57"/>
    </row>
    <row r="21" spans="1:10" ht="15" thickBot="1" x14ac:dyDescent="0.4">
      <c r="B21" s="73" t="s">
        <v>71</v>
      </c>
      <c r="C21" s="31" t="s">
        <v>72</v>
      </c>
      <c r="D21" s="31"/>
      <c r="E21" s="31"/>
      <c r="F21" s="31"/>
      <c r="G21" s="31"/>
      <c r="H21" s="31"/>
      <c r="I21" s="31"/>
      <c r="J21" s="74"/>
    </row>
    <row r="22" spans="1:10" ht="15" thickBot="1" x14ac:dyDescent="0.4">
      <c r="B22" s="60" t="s">
        <v>73</v>
      </c>
      <c r="C22" s="61"/>
      <c r="D22" s="62"/>
      <c r="E22" s="61"/>
      <c r="F22" s="61"/>
      <c r="G22" s="63"/>
      <c r="H22" s="63"/>
      <c r="I22" s="63"/>
      <c r="J22" s="64"/>
    </row>
    <row r="23" spans="1:10" ht="15" thickBot="1" x14ac:dyDescent="0.4">
      <c r="B23" s="60" t="s">
        <v>74</v>
      </c>
      <c r="C23" s="61"/>
      <c r="D23" s="62"/>
      <c r="E23" s="61"/>
      <c r="F23" s="61"/>
      <c r="G23" s="63"/>
      <c r="H23" s="63"/>
      <c r="I23" s="63"/>
      <c r="J23" s="64"/>
    </row>
    <row r="24" spans="1:10" ht="15" thickBot="1" x14ac:dyDescent="0.4">
      <c r="B24" s="60" t="s">
        <v>18</v>
      </c>
      <c r="C24" s="63"/>
      <c r="D24" s="65"/>
      <c r="E24" s="63"/>
      <c r="F24" s="63"/>
      <c r="G24" s="63"/>
      <c r="H24" s="63"/>
      <c r="I24" s="63"/>
      <c r="J24" s="66"/>
    </row>
    <row r="25" spans="1:10" x14ac:dyDescent="0.35">
      <c r="A25" s="2" t="s">
        <v>231</v>
      </c>
      <c r="B25" s="3" t="s">
        <v>39</v>
      </c>
      <c r="C25" s="75"/>
      <c r="D25" s="75" t="s">
        <v>79</v>
      </c>
      <c r="E25" s="75"/>
      <c r="F25" s="75"/>
    </row>
    <row r="26" spans="1:10" x14ac:dyDescent="0.35">
      <c r="A26" s="2" t="s">
        <v>230</v>
      </c>
      <c r="C26" s="75"/>
      <c r="D26" s="75" t="s">
        <v>65</v>
      </c>
      <c r="E26" s="75" t="s">
        <v>66</v>
      </c>
      <c r="F26" s="75"/>
    </row>
    <row r="27" spans="1:10" x14ac:dyDescent="0.35">
      <c r="A27" s="2" t="s">
        <v>43</v>
      </c>
      <c r="C27" s="75" t="s">
        <v>80</v>
      </c>
      <c r="D27" s="75" t="s">
        <v>81</v>
      </c>
      <c r="E27" s="75" t="s">
        <v>82</v>
      </c>
      <c r="F27" s="75" t="s">
        <v>83</v>
      </c>
    </row>
    <row r="28" spans="1:10" x14ac:dyDescent="0.35">
      <c r="C28" s="75" t="s">
        <v>65</v>
      </c>
      <c r="D28" s="75">
        <f>8+7</f>
        <v>15</v>
      </c>
      <c r="E28" s="75">
        <f>8+5</f>
        <v>13</v>
      </c>
      <c r="F28" s="75">
        <f>D28+E28</f>
        <v>28</v>
      </c>
    </row>
    <row r="29" spans="1:10" x14ac:dyDescent="0.35">
      <c r="C29" s="75" t="s">
        <v>66</v>
      </c>
      <c r="D29" s="75">
        <f>2+8</f>
        <v>10</v>
      </c>
      <c r="E29" s="75">
        <f>5+7</f>
        <v>12</v>
      </c>
      <c r="F29" s="75">
        <f>D29+E29</f>
        <v>22</v>
      </c>
    </row>
    <row r="30" spans="1:10" x14ac:dyDescent="0.35">
      <c r="C30" s="75"/>
      <c r="D30" s="75"/>
      <c r="E30" s="75"/>
      <c r="F30" s="75">
        <f>SUM(F28:F29)</f>
        <v>50</v>
      </c>
    </row>
    <row r="31" spans="1:10" x14ac:dyDescent="0.35">
      <c r="C31" s="75"/>
      <c r="D31" s="75" t="s">
        <v>84</v>
      </c>
      <c r="E31" s="76">
        <f>D28/F28</f>
        <v>0.5357142857142857</v>
      </c>
      <c r="F31" s="75"/>
    </row>
    <row r="32" spans="1:10" x14ac:dyDescent="0.35">
      <c r="B32" s="3" t="s">
        <v>48</v>
      </c>
      <c r="C32" s="75"/>
      <c r="D32" s="75" t="s">
        <v>65</v>
      </c>
      <c r="E32" s="75" t="s">
        <v>66</v>
      </c>
      <c r="F32" s="75"/>
    </row>
    <row r="33" spans="1:6" x14ac:dyDescent="0.35">
      <c r="C33" s="75" t="s">
        <v>80</v>
      </c>
      <c r="D33" s="75" t="s">
        <v>85</v>
      </c>
      <c r="E33" s="75" t="s">
        <v>86</v>
      </c>
      <c r="F33" s="75" t="s">
        <v>83</v>
      </c>
    </row>
    <row r="34" spans="1:6" x14ac:dyDescent="0.35">
      <c r="C34" s="75" t="s">
        <v>65</v>
      </c>
      <c r="D34" s="75">
        <f>8+7+5</f>
        <v>20</v>
      </c>
      <c r="E34" s="75">
        <f>8</f>
        <v>8</v>
      </c>
      <c r="F34" s="75">
        <f>D34+E34</f>
        <v>28</v>
      </c>
    </row>
    <row r="35" spans="1:6" x14ac:dyDescent="0.35">
      <c r="C35" s="75" t="s">
        <v>66</v>
      </c>
      <c r="D35" s="75">
        <f>2+8+7</f>
        <v>17</v>
      </c>
      <c r="E35" s="75">
        <f>5</f>
        <v>5</v>
      </c>
      <c r="F35" s="75">
        <f>D35+E35</f>
        <v>22</v>
      </c>
    </row>
    <row r="36" spans="1:6" x14ac:dyDescent="0.35">
      <c r="C36" s="75"/>
      <c r="D36" s="75"/>
      <c r="E36" s="75"/>
      <c r="F36" s="75">
        <f>SUM(F34:F35)</f>
        <v>50</v>
      </c>
    </row>
    <row r="37" spans="1:6" x14ac:dyDescent="0.35">
      <c r="C37" s="75"/>
      <c r="D37" s="75" t="s">
        <v>87</v>
      </c>
      <c r="E37" s="75">
        <f>E35/F35</f>
        <v>0.22727272727272727</v>
      </c>
      <c r="F37" s="75"/>
    </row>
    <row r="38" spans="1:6" x14ac:dyDescent="0.35">
      <c r="B38" s="3" t="s">
        <v>88</v>
      </c>
      <c r="C38" s="75" t="s">
        <v>89</v>
      </c>
      <c r="F38" s="75"/>
    </row>
    <row r="39" spans="1:6" x14ac:dyDescent="0.35">
      <c r="C39" s="75" t="s">
        <v>90</v>
      </c>
    </row>
    <row r="40" spans="1:6" x14ac:dyDescent="0.35">
      <c r="C40" s="75"/>
    </row>
    <row r="41" spans="1:6" x14ac:dyDescent="0.35">
      <c r="C41" s="75" t="s">
        <v>91</v>
      </c>
    </row>
    <row r="42" spans="1:6" x14ac:dyDescent="0.35">
      <c r="C42" s="75" t="s">
        <v>92</v>
      </c>
    </row>
    <row r="43" spans="1:6" x14ac:dyDescent="0.35">
      <c r="C43" s="75" t="s">
        <v>93</v>
      </c>
    </row>
    <row r="44" spans="1:6" x14ac:dyDescent="0.35">
      <c r="C44" s="75" t="s">
        <v>94</v>
      </c>
    </row>
    <row r="45" spans="1:6" x14ac:dyDescent="0.35">
      <c r="A45" s="2" t="s">
        <v>95</v>
      </c>
      <c r="B45" s="3" t="s">
        <v>96</v>
      </c>
    </row>
    <row r="46" spans="1:6" x14ac:dyDescent="0.35">
      <c r="B46" s="3" t="s">
        <v>97</v>
      </c>
    </row>
    <row r="65" spans="1:1" x14ac:dyDescent="0.35">
      <c r="A65" s="4"/>
    </row>
    <row r="66" spans="1:1" x14ac:dyDescent="0.35">
      <c r="A66" s="4"/>
    </row>
    <row r="67" spans="1:1" x14ac:dyDescent="0.35">
      <c r="A67" s="4"/>
    </row>
    <row r="81" ht="29.5" customHeight="1" x14ac:dyDescent="0.35"/>
  </sheetData>
  <mergeCells count="1">
    <mergeCell ref="D14:G1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49FC1-2020-41B2-882B-B4FF68B432C1}">
  <dimension ref="L1:Z11"/>
  <sheetViews>
    <sheetView zoomScaleNormal="100" workbookViewId="0">
      <selection activeCell="L1" sqref="L1"/>
    </sheetView>
  </sheetViews>
  <sheetFormatPr defaultColWidth="8.7265625" defaultRowHeight="14.5" x14ac:dyDescent="0.35"/>
  <cols>
    <col min="1" max="11" width="8.7265625" style="3"/>
    <col min="12" max="12" width="11.1796875" style="3" customWidth="1"/>
    <col min="13" max="14" width="8.7265625" style="3"/>
    <col min="15" max="16" width="9.26953125" style="3" customWidth="1"/>
    <col min="17" max="16384" width="8.7265625" style="3"/>
  </cols>
  <sheetData>
    <row r="1" spans="12:26" x14ac:dyDescent="0.35">
      <c r="L1" s="23" t="s">
        <v>98</v>
      </c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83"/>
    </row>
    <row r="2" spans="12:26" x14ac:dyDescent="0.35">
      <c r="L2" s="26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84"/>
    </row>
    <row r="3" spans="12:26" x14ac:dyDescent="0.35">
      <c r="L3" s="26"/>
      <c r="M3" s="78" t="s">
        <v>99</v>
      </c>
      <c r="N3" s="79" t="s">
        <v>100</v>
      </c>
      <c r="O3" s="214" t="s">
        <v>101</v>
      </c>
      <c r="P3" s="215"/>
      <c r="Q3" s="40"/>
      <c r="R3" s="40"/>
      <c r="S3" s="40"/>
      <c r="T3" s="40"/>
      <c r="U3" s="40"/>
      <c r="V3" s="40"/>
      <c r="W3" s="40"/>
      <c r="X3" s="40"/>
      <c r="Y3" s="40"/>
      <c r="Z3" s="84"/>
    </row>
    <row r="4" spans="12:26" x14ac:dyDescent="0.35">
      <c r="L4" s="26"/>
      <c r="M4" s="80" t="s">
        <v>102</v>
      </c>
      <c r="N4" s="81">
        <v>202.1</v>
      </c>
      <c r="O4" s="216">
        <v>6</v>
      </c>
      <c r="P4" s="217"/>
      <c r="Q4" s="40"/>
      <c r="R4" s="40"/>
      <c r="S4" s="40"/>
      <c r="T4" s="40"/>
      <c r="U4" s="40"/>
      <c r="V4" s="40"/>
      <c r="W4" s="40"/>
      <c r="X4" s="40"/>
      <c r="Y4" s="40"/>
      <c r="Z4" s="84"/>
    </row>
    <row r="5" spans="12:26" x14ac:dyDescent="0.35">
      <c r="L5" s="26"/>
      <c r="M5" s="80" t="s">
        <v>103</v>
      </c>
      <c r="N5" s="82">
        <v>228.22</v>
      </c>
      <c r="O5" s="216">
        <v>4</v>
      </c>
      <c r="P5" s="217"/>
      <c r="Q5" s="40"/>
      <c r="R5" s="40"/>
      <c r="S5" s="40"/>
      <c r="T5" s="40"/>
      <c r="U5" s="40"/>
      <c r="V5" s="40"/>
      <c r="W5" s="40"/>
      <c r="X5" s="40"/>
      <c r="Y5" s="40"/>
      <c r="Z5" s="84"/>
    </row>
    <row r="6" spans="12:26" x14ac:dyDescent="0.35">
      <c r="L6" s="26"/>
      <c r="M6" s="80" t="s">
        <v>104</v>
      </c>
      <c r="N6" s="82">
        <v>213.37</v>
      </c>
      <c r="O6" s="216">
        <v>8</v>
      </c>
      <c r="P6" s="217"/>
      <c r="Q6" s="40"/>
      <c r="R6" s="40"/>
      <c r="S6" s="40"/>
      <c r="T6" s="40"/>
      <c r="U6" s="40"/>
      <c r="V6" s="40"/>
      <c r="W6" s="40"/>
      <c r="X6" s="40"/>
      <c r="Y6" s="40"/>
      <c r="Z6" s="84"/>
    </row>
    <row r="7" spans="12:26" x14ac:dyDescent="0.35">
      <c r="L7" s="26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84"/>
    </row>
    <row r="8" spans="12:26" x14ac:dyDescent="0.35">
      <c r="L8" s="26" t="s">
        <v>67</v>
      </c>
      <c r="M8" s="40" t="s">
        <v>105</v>
      </c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84"/>
    </row>
    <row r="9" spans="12:26" x14ac:dyDescent="0.35">
      <c r="L9" s="26" t="s">
        <v>69</v>
      </c>
      <c r="M9" s="40" t="s">
        <v>106</v>
      </c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84"/>
    </row>
    <row r="10" spans="12:26" ht="15" thickBot="1" x14ac:dyDescent="0.4">
      <c r="L10" s="26" t="s">
        <v>71</v>
      </c>
      <c r="M10" s="40" t="s">
        <v>107</v>
      </c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84"/>
    </row>
    <row r="11" spans="12:26" ht="15" thickBot="1" x14ac:dyDescent="0.4">
      <c r="L11" s="86" t="s">
        <v>108</v>
      </c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8"/>
    </row>
  </sheetData>
  <mergeCells count="4">
    <mergeCell ref="O3:P3"/>
    <mergeCell ref="O4:P4"/>
    <mergeCell ref="O5:P5"/>
    <mergeCell ref="O6:P6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51C7D-F4B5-4274-88E2-0981AAF5A756}">
  <dimension ref="A1:P34"/>
  <sheetViews>
    <sheetView zoomScaleNormal="100" workbookViewId="0"/>
  </sheetViews>
  <sheetFormatPr defaultColWidth="8.7265625" defaultRowHeight="14.5" x14ac:dyDescent="0.35"/>
  <cols>
    <col min="1" max="1" width="24.81640625" style="3" customWidth="1"/>
    <col min="2" max="2" width="10.81640625" style="3" customWidth="1"/>
    <col min="3" max="4" width="8.7265625" style="3"/>
    <col min="5" max="6" width="9.453125" style="3" customWidth="1"/>
    <col min="7" max="16" width="8.7265625" style="3"/>
    <col min="17" max="17" width="3.1796875" style="3" customWidth="1"/>
    <col min="18" max="16384" width="8.7265625" style="3"/>
  </cols>
  <sheetData>
    <row r="1" spans="1:16" x14ac:dyDescent="0.35">
      <c r="A1" s="1" t="s">
        <v>19</v>
      </c>
      <c r="B1" s="3" t="s">
        <v>227</v>
      </c>
    </row>
    <row r="2" spans="1:16" x14ac:dyDescent="0.35">
      <c r="A2" s="1" t="s">
        <v>20</v>
      </c>
      <c r="B2" s="3" t="s">
        <v>109</v>
      </c>
    </row>
    <row r="3" spans="1:16" x14ac:dyDescent="0.35">
      <c r="A3" s="1" t="s">
        <v>22</v>
      </c>
      <c r="B3" s="3" t="s">
        <v>23</v>
      </c>
    </row>
    <row r="4" spans="1:16" x14ac:dyDescent="0.35">
      <c r="A4" s="1" t="s">
        <v>24</v>
      </c>
      <c r="B4" s="3" t="s">
        <v>25</v>
      </c>
    </row>
    <row r="5" spans="1:16" x14ac:dyDescent="0.35">
      <c r="A5" s="1" t="s">
        <v>76</v>
      </c>
      <c r="B5" s="3" t="s">
        <v>110</v>
      </c>
    </row>
    <row r="6" spans="1:16" x14ac:dyDescent="0.35">
      <c r="A6" s="1" t="s">
        <v>30</v>
      </c>
      <c r="B6" s="3" t="s">
        <v>111</v>
      </c>
    </row>
    <row r="7" spans="1:16" x14ac:dyDescent="0.35">
      <c r="A7" s="1" t="s">
        <v>32</v>
      </c>
      <c r="B7" s="3" t="s">
        <v>33</v>
      </c>
    </row>
    <row r="8" spans="1:16" x14ac:dyDescent="0.35">
      <c r="A8" s="1" t="s">
        <v>34</v>
      </c>
      <c r="B8" s="3" t="s">
        <v>35</v>
      </c>
    </row>
    <row r="9" spans="1:16" ht="15" thickBot="1" x14ac:dyDescent="0.4">
      <c r="A9" s="2" t="s">
        <v>36</v>
      </c>
      <c r="B9" s="3" t="s">
        <v>112</v>
      </c>
    </row>
    <row r="10" spans="1:16" x14ac:dyDescent="0.35">
      <c r="B10" s="23" t="s">
        <v>98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83"/>
    </row>
    <row r="11" spans="1:16" x14ac:dyDescent="0.35">
      <c r="B11" s="26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84"/>
    </row>
    <row r="12" spans="1:16" x14ac:dyDescent="0.35">
      <c r="B12" s="26"/>
      <c r="C12" s="89" t="s">
        <v>99</v>
      </c>
      <c r="D12" s="6" t="s">
        <v>100</v>
      </c>
      <c r="E12" s="218" t="s">
        <v>101</v>
      </c>
      <c r="F12" s="219"/>
      <c r="G12" s="40"/>
      <c r="H12" s="40"/>
      <c r="I12" s="40"/>
      <c r="J12" s="40"/>
      <c r="K12" s="40"/>
      <c r="L12" s="40"/>
      <c r="M12" s="40"/>
      <c r="N12" s="40"/>
      <c r="O12" s="40"/>
      <c r="P12" s="84"/>
    </row>
    <row r="13" spans="1:16" x14ac:dyDescent="0.35">
      <c r="B13" s="26"/>
      <c r="C13" s="90" t="s">
        <v>102</v>
      </c>
      <c r="D13" s="91">
        <v>202.1</v>
      </c>
      <c r="E13" s="220">
        <v>6</v>
      </c>
      <c r="F13" s="221"/>
      <c r="G13" s="40"/>
      <c r="H13" s="40"/>
      <c r="I13" s="40"/>
      <c r="J13" s="40"/>
      <c r="K13" s="40"/>
      <c r="L13" s="40"/>
      <c r="M13" s="40"/>
      <c r="N13" s="40"/>
      <c r="O13" s="40"/>
      <c r="P13" s="84"/>
    </row>
    <row r="14" spans="1:16" x14ac:dyDescent="0.35">
      <c r="B14" s="26"/>
      <c r="C14" s="90" t="s">
        <v>103</v>
      </c>
      <c r="D14" s="92">
        <v>228.22</v>
      </c>
      <c r="E14" s="220">
        <v>4</v>
      </c>
      <c r="F14" s="221"/>
      <c r="G14" s="40"/>
      <c r="H14" s="40"/>
      <c r="I14" s="40"/>
      <c r="J14" s="40"/>
      <c r="K14" s="40"/>
      <c r="L14" s="40"/>
      <c r="M14" s="40"/>
      <c r="N14" s="40"/>
      <c r="O14" s="40"/>
      <c r="P14" s="84"/>
    </row>
    <row r="15" spans="1:16" x14ac:dyDescent="0.35">
      <c r="B15" s="26"/>
      <c r="C15" s="90" t="s">
        <v>104</v>
      </c>
      <c r="D15" s="92">
        <v>213.37</v>
      </c>
      <c r="E15" s="220">
        <v>8</v>
      </c>
      <c r="F15" s="221"/>
      <c r="G15" s="40"/>
      <c r="H15" s="40"/>
      <c r="I15" s="40"/>
      <c r="J15" s="40"/>
      <c r="K15" s="40"/>
      <c r="L15" s="40"/>
      <c r="M15" s="40"/>
      <c r="N15" s="40"/>
      <c r="O15" s="40"/>
      <c r="P15" s="84"/>
    </row>
    <row r="16" spans="1:16" x14ac:dyDescent="0.35">
      <c r="B16" s="2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84"/>
    </row>
    <row r="17" spans="1:16" x14ac:dyDescent="0.35">
      <c r="B17" s="26" t="s">
        <v>67</v>
      </c>
      <c r="C17" s="40" t="s">
        <v>105</v>
      </c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84"/>
    </row>
    <row r="18" spans="1:16" x14ac:dyDescent="0.35">
      <c r="B18" s="26" t="s">
        <v>69</v>
      </c>
      <c r="C18" s="40" t="s">
        <v>106</v>
      </c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84"/>
    </row>
    <row r="19" spans="1:16" ht="15" thickBot="1" x14ac:dyDescent="0.4">
      <c r="B19" s="26" t="s">
        <v>71</v>
      </c>
      <c r="C19" s="40" t="s">
        <v>107</v>
      </c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84"/>
    </row>
    <row r="20" spans="1:16" ht="15" thickBot="1" x14ac:dyDescent="0.4">
      <c r="B20" s="86" t="s">
        <v>108</v>
      </c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8"/>
    </row>
    <row r="21" spans="1:16" x14ac:dyDescent="0.35">
      <c r="A21" s="2" t="s">
        <v>231</v>
      </c>
      <c r="B21" s="3" t="s">
        <v>39</v>
      </c>
      <c r="C21" s="75" t="s">
        <v>113</v>
      </c>
    </row>
    <row r="22" spans="1:16" x14ac:dyDescent="0.35">
      <c r="A22" s="2" t="s">
        <v>230</v>
      </c>
      <c r="C22" s="75" t="s">
        <v>114</v>
      </c>
    </row>
    <row r="23" spans="1:16" x14ac:dyDescent="0.35">
      <c r="A23" s="2" t="s">
        <v>43</v>
      </c>
      <c r="B23" s="3" t="s">
        <v>48</v>
      </c>
      <c r="C23" s="75" t="s">
        <v>115</v>
      </c>
    </row>
    <row r="24" spans="1:16" x14ac:dyDescent="0.35">
      <c r="C24" s="75" t="s">
        <v>116</v>
      </c>
    </row>
    <row r="25" spans="1:16" x14ac:dyDescent="0.35">
      <c r="B25" s="3" t="s">
        <v>88</v>
      </c>
      <c r="C25" s="75" t="s">
        <v>117</v>
      </c>
    </row>
    <row r="26" spans="1:16" x14ac:dyDescent="0.35">
      <c r="C26" s="75" t="s">
        <v>118</v>
      </c>
    </row>
    <row r="27" spans="1:16" x14ac:dyDescent="0.35">
      <c r="C27" s="93"/>
    </row>
    <row r="28" spans="1:16" x14ac:dyDescent="0.35">
      <c r="C28" s="75" t="s">
        <v>119</v>
      </c>
    </row>
    <row r="29" spans="1:16" x14ac:dyDescent="0.35">
      <c r="C29" s="75" t="s">
        <v>120</v>
      </c>
    </row>
    <row r="30" spans="1:16" x14ac:dyDescent="0.35">
      <c r="C30" s="75" t="s">
        <v>121</v>
      </c>
    </row>
    <row r="31" spans="1:16" x14ac:dyDescent="0.35">
      <c r="C31" s="75"/>
    </row>
    <row r="32" spans="1:16" x14ac:dyDescent="0.35">
      <c r="C32" s="75" t="s">
        <v>122</v>
      </c>
    </row>
    <row r="33" spans="1:3" x14ac:dyDescent="0.35">
      <c r="C33" s="75" t="s">
        <v>123</v>
      </c>
    </row>
    <row r="34" spans="1:3" x14ac:dyDescent="0.35">
      <c r="A34" s="2" t="s">
        <v>95</v>
      </c>
      <c r="B34" s="3" t="s">
        <v>124</v>
      </c>
    </row>
  </sheetData>
  <mergeCells count="4">
    <mergeCell ref="E12:F12"/>
    <mergeCell ref="E13:F13"/>
    <mergeCell ref="E14:F14"/>
    <mergeCell ref="E15:F1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0B03B-7396-4852-8496-7C7D6E35FF6A}">
  <dimension ref="K1:U4"/>
  <sheetViews>
    <sheetView zoomScaleNormal="100" workbookViewId="0">
      <selection activeCell="K1" sqref="K1"/>
    </sheetView>
  </sheetViews>
  <sheetFormatPr defaultColWidth="8.7265625" defaultRowHeight="14.5" x14ac:dyDescent="0.35"/>
  <cols>
    <col min="1" max="10" width="8.7265625" style="3"/>
    <col min="11" max="11" width="10.453125" style="3" customWidth="1"/>
    <col min="12" max="16384" width="8.7265625" style="3"/>
  </cols>
  <sheetData>
    <row r="1" spans="11:21" x14ac:dyDescent="0.35">
      <c r="K1" s="23"/>
      <c r="L1" s="77"/>
      <c r="M1" s="77"/>
      <c r="N1" s="77"/>
      <c r="O1" s="77"/>
      <c r="P1" s="77"/>
      <c r="Q1" s="77"/>
      <c r="R1" s="77"/>
      <c r="S1" s="77"/>
      <c r="T1" s="77"/>
      <c r="U1" s="83"/>
    </row>
    <row r="2" spans="11:21" x14ac:dyDescent="0.35">
      <c r="K2" s="26" t="s">
        <v>67</v>
      </c>
      <c r="L2" s="3" t="s">
        <v>125</v>
      </c>
      <c r="M2" s="40"/>
      <c r="N2" s="40"/>
      <c r="O2" s="40"/>
      <c r="P2" s="40"/>
      <c r="Q2" s="40"/>
      <c r="R2" s="40"/>
      <c r="S2" s="40"/>
      <c r="T2" s="40"/>
      <c r="U2" s="84"/>
    </row>
    <row r="3" spans="11:21" ht="15" thickBot="1" x14ac:dyDescent="0.4">
      <c r="K3" s="26" t="s">
        <v>69</v>
      </c>
      <c r="L3" s="40" t="s">
        <v>126</v>
      </c>
      <c r="M3" s="40"/>
      <c r="N3" s="40"/>
      <c r="O3" s="40"/>
      <c r="P3" s="40"/>
      <c r="Q3" s="40"/>
      <c r="R3" s="40"/>
      <c r="S3" s="40"/>
      <c r="T3" s="40"/>
      <c r="U3" s="84"/>
    </row>
    <row r="4" spans="11:21" ht="15" thickBot="1" x14ac:dyDescent="0.4">
      <c r="K4" s="86" t="s">
        <v>108</v>
      </c>
      <c r="L4" s="87"/>
      <c r="M4" s="87"/>
      <c r="N4" s="87"/>
      <c r="O4" s="87"/>
      <c r="P4" s="87"/>
      <c r="Q4" s="87"/>
      <c r="R4" s="87"/>
      <c r="S4" s="87"/>
      <c r="T4" s="87"/>
      <c r="U4" s="88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59E5C-956E-4829-83C8-3F5F47B5CCF6}">
  <dimension ref="A1:L36"/>
  <sheetViews>
    <sheetView zoomScaleNormal="100" workbookViewId="0"/>
  </sheetViews>
  <sheetFormatPr defaultColWidth="8.7265625" defaultRowHeight="14.5" x14ac:dyDescent="0.35"/>
  <cols>
    <col min="1" max="1" width="24.81640625" style="3" customWidth="1"/>
    <col min="2" max="2" width="10.54296875" style="3" customWidth="1"/>
    <col min="3" max="16384" width="8.7265625" style="3"/>
  </cols>
  <sheetData>
    <row r="1" spans="1:12" x14ac:dyDescent="0.35">
      <c r="A1" s="1" t="s">
        <v>19</v>
      </c>
      <c r="B1" s="3" t="s">
        <v>228</v>
      </c>
    </row>
    <row r="2" spans="1:12" x14ac:dyDescent="0.35">
      <c r="A2" s="1" t="s">
        <v>20</v>
      </c>
      <c r="B2" s="3" t="s">
        <v>127</v>
      </c>
    </row>
    <row r="3" spans="1:12" x14ac:dyDescent="0.35">
      <c r="A3" s="1" t="s">
        <v>22</v>
      </c>
      <c r="B3" s="3" t="s">
        <v>128</v>
      </c>
    </row>
    <row r="4" spans="1:12" x14ac:dyDescent="0.35">
      <c r="A4" s="1" t="s">
        <v>24</v>
      </c>
      <c r="B4" s="3" t="s">
        <v>25</v>
      </c>
    </row>
    <row r="5" spans="1:12" x14ac:dyDescent="0.35">
      <c r="A5" s="1" t="s">
        <v>76</v>
      </c>
      <c r="B5" s="3" t="s">
        <v>29</v>
      </c>
    </row>
    <row r="6" spans="1:12" x14ac:dyDescent="0.35">
      <c r="A6" s="1" t="s">
        <v>30</v>
      </c>
      <c r="B6" s="3" t="s">
        <v>129</v>
      </c>
    </row>
    <row r="7" spans="1:12" x14ac:dyDescent="0.35">
      <c r="A7" s="1" t="s">
        <v>32</v>
      </c>
      <c r="B7" s="3" t="s">
        <v>33</v>
      </c>
    </row>
    <row r="8" spans="1:12" x14ac:dyDescent="0.35">
      <c r="A8" s="1" t="s">
        <v>34</v>
      </c>
      <c r="B8" s="3" t="s">
        <v>35</v>
      </c>
    </row>
    <row r="9" spans="1:12" ht="15" thickBot="1" x14ac:dyDescent="0.4">
      <c r="A9" s="2" t="s">
        <v>36</v>
      </c>
      <c r="B9" s="3" t="s">
        <v>130</v>
      </c>
    </row>
    <row r="10" spans="1:12" x14ac:dyDescent="0.35">
      <c r="B10" s="23"/>
      <c r="C10" s="77"/>
      <c r="D10" s="77"/>
      <c r="E10" s="77"/>
      <c r="F10" s="77"/>
      <c r="G10" s="77"/>
      <c r="H10" s="77"/>
      <c r="I10" s="77"/>
      <c r="J10" s="77"/>
      <c r="K10" s="77"/>
      <c r="L10" s="83"/>
    </row>
    <row r="11" spans="1:12" x14ac:dyDescent="0.35">
      <c r="B11" s="26" t="s">
        <v>67</v>
      </c>
      <c r="C11" s="3" t="s">
        <v>125</v>
      </c>
      <c r="D11" s="40"/>
      <c r="E11" s="40"/>
      <c r="F11" s="40"/>
      <c r="G11" s="40"/>
      <c r="H11" s="40"/>
      <c r="I11" s="40"/>
      <c r="J11" s="40"/>
      <c r="K11" s="40"/>
      <c r="L11" s="84"/>
    </row>
    <row r="12" spans="1:12" ht="15" thickBot="1" x14ac:dyDescent="0.4">
      <c r="B12" s="26" t="s">
        <v>69</v>
      </c>
      <c r="C12" s="40" t="s">
        <v>126</v>
      </c>
      <c r="D12" s="40"/>
      <c r="E12" s="40"/>
      <c r="F12" s="40"/>
      <c r="G12" s="40"/>
      <c r="H12" s="40"/>
      <c r="I12" s="40"/>
      <c r="J12" s="40"/>
      <c r="K12" s="40"/>
      <c r="L12" s="84"/>
    </row>
    <row r="13" spans="1:12" ht="15" thickBot="1" x14ac:dyDescent="0.4">
      <c r="B13" s="86" t="s">
        <v>108</v>
      </c>
      <c r="C13" s="87"/>
      <c r="D13" s="87"/>
      <c r="E13" s="87"/>
      <c r="F13" s="87"/>
      <c r="G13" s="87"/>
      <c r="H13" s="87"/>
      <c r="I13" s="87"/>
      <c r="J13" s="87"/>
      <c r="K13" s="87"/>
      <c r="L13" s="88"/>
    </row>
    <row r="14" spans="1:12" x14ac:dyDescent="0.35">
      <c r="A14" s="2" t="s">
        <v>231</v>
      </c>
      <c r="B14" s="3" t="s">
        <v>39</v>
      </c>
      <c r="C14" s="75" t="s">
        <v>131</v>
      </c>
    </row>
    <row r="15" spans="1:12" x14ac:dyDescent="0.35">
      <c r="A15" s="2" t="s">
        <v>230</v>
      </c>
      <c r="C15" s="3" t="s">
        <v>132</v>
      </c>
    </row>
    <row r="16" spans="1:12" x14ac:dyDescent="0.35">
      <c r="A16" s="2" t="s">
        <v>43</v>
      </c>
      <c r="C16" s="75" t="s">
        <v>133</v>
      </c>
    </row>
    <row r="17" spans="1:3" x14ac:dyDescent="0.35">
      <c r="C17" s="75" t="s">
        <v>134</v>
      </c>
    </row>
    <row r="18" spans="1:3" x14ac:dyDescent="0.35">
      <c r="C18" s="3" t="s">
        <v>135</v>
      </c>
    </row>
    <row r="19" spans="1:3" x14ac:dyDescent="0.35">
      <c r="C19" s="3" t="s">
        <v>136</v>
      </c>
    </row>
    <row r="20" spans="1:3" x14ac:dyDescent="0.35">
      <c r="C20" s="3" t="s">
        <v>137</v>
      </c>
    </row>
    <row r="21" spans="1:3" x14ac:dyDescent="0.35">
      <c r="B21" s="3" t="s">
        <v>48</v>
      </c>
      <c r="C21" s="95" t="s">
        <v>138</v>
      </c>
    </row>
    <row r="22" spans="1:3" x14ac:dyDescent="0.35">
      <c r="C22" s="3" t="s">
        <v>139</v>
      </c>
    </row>
    <row r="23" spans="1:3" x14ac:dyDescent="0.35">
      <c r="C23" s="95" t="s">
        <v>140</v>
      </c>
    </row>
    <row r="24" spans="1:3" x14ac:dyDescent="0.35">
      <c r="C24" s="3" t="s">
        <v>141</v>
      </c>
    </row>
    <row r="25" spans="1:3" x14ac:dyDescent="0.35">
      <c r="C25" s="95" t="s">
        <v>142</v>
      </c>
    </row>
    <row r="26" spans="1:3" x14ac:dyDescent="0.35">
      <c r="C26" s="3" t="s">
        <v>143</v>
      </c>
    </row>
    <row r="27" spans="1:3" x14ac:dyDescent="0.35">
      <c r="C27" s="95" t="s">
        <v>144</v>
      </c>
    </row>
    <row r="28" spans="1:3" x14ac:dyDescent="0.35">
      <c r="A28" s="2" t="s">
        <v>95</v>
      </c>
      <c r="B28" s="95" t="s">
        <v>145</v>
      </c>
      <c r="C28" s="95"/>
    </row>
    <row r="29" spans="1:3" x14ac:dyDescent="0.35">
      <c r="B29" s="95"/>
      <c r="C29" s="95" t="s">
        <v>146</v>
      </c>
    </row>
    <row r="30" spans="1:3" x14ac:dyDescent="0.35">
      <c r="C30" s="3" t="s">
        <v>147</v>
      </c>
    </row>
    <row r="31" spans="1:3" x14ac:dyDescent="0.35">
      <c r="B31" s="95" t="s">
        <v>148</v>
      </c>
      <c r="C31" s="95"/>
    </row>
    <row r="32" spans="1:3" x14ac:dyDescent="0.35">
      <c r="B32" s="95"/>
      <c r="C32" s="95" t="s">
        <v>146</v>
      </c>
    </row>
    <row r="33" spans="2:3" x14ac:dyDescent="0.35">
      <c r="C33" s="3" t="s">
        <v>147</v>
      </c>
    </row>
    <row r="34" spans="2:3" x14ac:dyDescent="0.35">
      <c r="B34" s="95" t="s">
        <v>149</v>
      </c>
      <c r="C34" s="95"/>
    </row>
    <row r="35" spans="2:3" x14ac:dyDescent="0.35">
      <c r="B35" s="95"/>
      <c r="C35" s="95" t="s">
        <v>150</v>
      </c>
    </row>
    <row r="36" spans="2:3" x14ac:dyDescent="0.35">
      <c r="C36" s="3" t="s">
        <v>151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5761F-BD7D-481B-8B7E-903C1A8FC44A}">
  <dimension ref="A1:J42"/>
  <sheetViews>
    <sheetView topLeftCell="A22" zoomScaleNormal="100" workbookViewId="0">
      <selection activeCell="A43" sqref="A43"/>
    </sheetView>
  </sheetViews>
  <sheetFormatPr defaultColWidth="8.7265625" defaultRowHeight="14.5" x14ac:dyDescent="0.35"/>
  <cols>
    <col min="1" max="1" width="12.26953125" style="3" customWidth="1"/>
    <col min="2" max="2" width="11.1796875" style="3" customWidth="1"/>
    <col min="3" max="3" width="11.453125" style="3" customWidth="1"/>
    <col min="4" max="4" width="10.81640625" style="3" customWidth="1"/>
    <col min="5" max="5" width="9.26953125" style="3" customWidth="1"/>
    <col min="6" max="6" width="8.7265625" style="3"/>
    <col min="7" max="10" width="7.7265625" style="3" customWidth="1"/>
    <col min="11" max="16384" width="8.7265625" style="3"/>
  </cols>
  <sheetData>
    <row r="1" spans="1:10" x14ac:dyDescent="0.35">
      <c r="A1" s="97" t="s">
        <v>152</v>
      </c>
      <c r="C1" s="97"/>
      <c r="D1" s="97"/>
      <c r="E1" s="97"/>
      <c r="F1" s="97"/>
      <c r="G1" s="24"/>
      <c r="H1" s="24"/>
      <c r="I1" s="77"/>
      <c r="J1" s="83"/>
    </row>
    <row r="2" spans="1:10" x14ac:dyDescent="0.35">
      <c r="A2" s="26"/>
      <c r="B2" s="40"/>
      <c r="C2" s="40"/>
      <c r="D2" s="40"/>
      <c r="E2" s="40"/>
      <c r="F2" s="40"/>
      <c r="G2" s="40"/>
      <c r="H2" s="40"/>
      <c r="I2" s="40"/>
      <c r="J2" s="84"/>
    </row>
    <row r="3" spans="1:10" x14ac:dyDescent="0.35">
      <c r="A3" s="26"/>
      <c r="B3" s="98" t="s">
        <v>153</v>
      </c>
      <c r="C3" s="99"/>
      <c r="D3" s="99"/>
      <c r="E3" s="99"/>
      <c r="F3" s="138">
        <v>1.4</v>
      </c>
      <c r="G3" s="28"/>
      <c r="H3" s="28"/>
      <c r="I3" s="40"/>
      <c r="J3" s="84"/>
    </row>
    <row r="4" spans="1:10" x14ac:dyDescent="0.35">
      <c r="A4" s="26"/>
      <c r="B4" s="98" t="s">
        <v>154</v>
      </c>
      <c r="C4" s="99"/>
      <c r="D4" s="99"/>
      <c r="E4" s="99"/>
      <c r="F4" s="138">
        <v>0.65</v>
      </c>
      <c r="G4" s="28"/>
      <c r="H4" s="28"/>
      <c r="I4" s="40"/>
      <c r="J4" s="84"/>
    </row>
    <row r="5" spans="1:10" x14ac:dyDescent="0.35">
      <c r="A5" s="26"/>
      <c r="B5" s="100" t="s">
        <v>155</v>
      </c>
      <c r="C5" s="101"/>
      <c r="D5" s="101"/>
      <c r="E5" s="101"/>
      <c r="F5" s="139">
        <v>1</v>
      </c>
      <c r="G5" s="144"/>
      <c r="H5" s="144"/>
      <c r="I5" s="40"/>
      <c r="J5" s="27"/>
    </row>
    <row r="6" spans="1:10" x14ac:dyDescent="0.35">
      <c r="A6" s="26"/>
      <c r="B6" s="100" t="s">
        <v>156</v>
      </c>
      <c r="C6" s="101"/>
      <c r="D6" s="101"/>
      <c r="E6" s="101"/>
      <c r="F6" s="140">
        <v>20</v>
      </c>
      <c r="G6" s="144"/>
      <c r="H6" s="144"/>
      <c r="I6" s="40"/>
      <c r="J6" s="27"/>
    </row>
    <row r="7" spans="1:10" x14ac:dyDescent="0.35">
      <c r="A7" s="26"/>
      <c r="B7" s="100" t="s">
        <v>157</v>
      </c>
      <c r="C7" s="101"/>
      <c r="D7" s="101"/>
      <c r="E7" s="101"/>
      <c r="F7" s="101"/>
      <c r="G7" s="144"/>
      <c r="H7" s="144"/>
      <c r="I7" s="40"/>
      <c r="J7" s="27"/>
    </row>
    <row r="8" spans="1:10" x14ac:dyDescent="0.35">
      <c r="A8" s="26"/>
      <c r="B8" s="102" t="s">
        <v>158</v>
      </c>
      <c r="C8" s="101"/>
      <c r="D8" s="101"/>
      <c r="E8" s="101"/>
      <c r="F8" s="124">
        <v>50000</v>
      </c>
      <c r="G8" s="144"/>
      <c r="H8" s="144"/>
      <c r="I8" s="40"/>
      <c r="J8" s="27"/>
    </row>
    <row r="9" spans="1:10" x14ac:dyDescent="0.35">
      <c r="A9" s="26"/>
      <c r="B9" s="103"/>
      <c r="C9" s="101"/>
      <c r="D9" s="104"/>
      <c r="E9" s="101"/>
      <c r="F9" s="105"/>
      <c r="G9" s="144"/>
      <c r="H9" s="144"/>
      <c r="I9" s="40"/>
      <c r="J9" s="27"/>
    </row>
    <row r="10" spans="1:10" x14ac:dyDescent="0.35">
      <c r="A10" s="26"/>
      <c r="B10" s="103" t="s">
        <v>159</v>
      </c>
      <c r="C10" s="101"/>
      <c r="D10" s="104"/>
      <c r="E10" s="101"/>
      <c r="F10" s="105"/>
      <c r="G10" s="144"/>
      <c r="H10" s="144"/>
      <c r="I10" s="40"/>
      <c r="J10" s="27"/>
    </row>
    <row r="11" spans="1:10" x14ac:dyDescent="0.35">
      <c r="A11" s="26"/>
      <c r="B11" s="144"/>
      <c r="C11" s="144"/>
      <c r="D11" s="144"/>
      <c r="E11" s="144"/>
      <c r="F11" s="145"/>
      <c r="G11" s="144"/>
      <c r="H11" s="144"/>
      <c r="I11" s="40"/>
      <c r="J11" s="27"/>
    </row>
    <row r="12" spans="1:10" x14ac:dyDescent="0.35">
      <c r="A12" s="26"/>
      <c r="B12" s="125" t="s">
        <v>160</v>
      </c>
      <c r="C12" s="223" t="s">
        <v>161</v>
      </c>
      <c r="D12" s="223"/>
      <c r="E12" s="101"/>
      <c r="F12" s="105"/>
      <c r="G12" s="101"/>
      <c r="H12" s="106"/>
      <c r="I12" s="40"/>
      <c r="J12" s="27"/>
    </row>
    <row r="13" spans="1:10" x14ac:dyDescent="0.35">
      <c r="A13" s="26"/>
      <c r="B13" s="137">
        <v>25000</v>
      </c>
      <c r="C13" s="222">
        <v>24468.6879864478</v>
      </c>
      <c r="D13" s="222"/>
      <c r="E13" s="101"/>
      <c r="F13" s="105"/>
      <c r="G13" s="101"/>
      <c r="H13" s="106"/>
      <c r="I13" s="40"/>
      <c r="J13" s="27"/>
    </row>
    <row r="14" spans="1:10" x14ac:dyDescent="0.35">
      <c r="A14" s="26"/>
      <c r="B14" s="137">
        <v>50000</v>
      </c>
      <c r="C14" s="222">
        <v>46004.441544736823</v>
      </c>
      <c r="D14" s="222"/>
      <c r="E14" s="101"/>
      <c r="F14" s="105"/>
      <c r="G14" s="101"/>
      <c r="H14" s="106"/>
      <c r="I14" s="40"/>
      <c r="J14" s="27"/>
    </row>
    <row r="15" spans="1:10" x14ac:dyDescent="0.35">
      <c r="A15" s="26"/>
      <c r="B15" s="137">
        <v>100000</v>
      </c>
      <c r="C15" s="222">
        <v>78916.279946208699</v>
      </c>
      <c r="D15" s="222"/>
      <c r="E15" s="101"/>
      <c r="F15" s="105"/>
      <c r="G15" s="101"/>
      <c r="H15" s="106"/>
      <c r="I15" s="40"/>
      <c r="J15" s="27"/>
    </row>
    <row r="16" spans="1:10" x14ac:dyDescent="0.35">
      <c r="A16" s="26"/>
      <c r="B16" s="137">
        <v>500000</v>
      </c>
      <c r="C16" s="222">
        <v>160734.21474625875</v>
      </c>
      <c r="D16" s="222"/>
      <c r="E16" s="101"/>
      <c r="F16" s="105"/>
      <c r="G16" s="101"/>
      <c r="H16" s="106"/>
      <c r="I16" s="40"/>
      <c r="J16" s="27"/>
    </row>
    <row r="17" spans="1:10" x14ac:dyDescent="0.35">
      <c r="A17" s="26"/>
      <c r="B17" s="137">
        <v>1000000</v>
      </c>
      <c r="C17" s="222">
        <v>176940.25659074131</v>
      </c>
      <c r="D17" s="222"/>
      <c r="E17" s="101"/>
      <c r="F17" s="105"/>
      <c r="G17" s="101"/>
      <c r="H17" s="106"/>
      <c r="I17" s="40"/>
      <c r="J17" s="27"/>
    </row>
    <row r="18" spans="1:10" x14ac:dyDescent="0.35">
      <c r="A18" s="26"/>
      <c r="B18" s="137" t="s">
        <v>162</v>
      </c>
      <c r="C18" s="222">
        <v>184309.13302336243</v>
      </c>
      <c r="D18" s="222"/>
      <c r="E18" s="101"/>
      <c r="F18" s="105"/>
      <c r="G18" s="101"/>
      <c r="H18" s="106"/>
      <c r="I18" s="40"/>
      <c r="J18" s="27"/>
    </row>
    <row r="19" spans="1:10" x14ac:dyDescent="0.35">
      <c r="A19" s="26"/>
      <c r="B19" s="103"/>
      <c r="C19" s="101"/>
      <c r="D19" s="104"/>
      <c r="E19" s="101"/>
      <c r="F19" s="105"/>
      <c r="G19" s="101"/>
      <c r="H19" s="106"/>
      <c r="I19" s="40"/>
      <c r="J19" s="27"/>
    </row>
    <row r="20" spans="1:10" x14ac:dyDescent="0.35">
      <c r="A20" s="26"/>
      <c r="B20" s="107" t="s">
        <v>163</v>
      </c>
      <c r="C20" s="101"/>
      <c r="D20" s="101"/>
      <c r="E20" s="101"/>
      <c r="F20" s="108"/>
      <c r="G20" s="109"/>
      <c r="H20" s="106"/>
      <c r="I20" s="40"/>
      <c r="J20" s="27"/>
    </row>
    <row r="21" spans="1:10" x14ac:dyDescent="0.35">
      <c r="A21" s="26"/>
      <c r="B21" s="126" t="s">
        <v>164</v>
      </c>
      <c r="C21" s="126" t="s">
        <v>165</v>
      </c>
      <c r="D21" s="126" t="s">
        <v>166</v>
      </c>
      <c r="E21" s="101"/>
      <c r="F21" s="110"/>
      <c r="G21" s="110"/>
      <c r="H21" s="106"/>
      <c r="I21" s="40"/>
      <c r="J21" s="27"/>
    </row>
    <row r="22" spans="1:10" x14ac:dyDescent="0.35">
      <c r="A22" s="26"/>
      <c r="B22" s="127" t="s">
        <v>167</v>
      </c>
      <c r="C22" s="128">
        <v>1.35</v>
      </c>
      <c r="D22" s="129">
        <v>0.89</v>
      </c>
      <c r="E22" s="101"/>
      <c r="F22" s="111"/>
      <c r="G22" s="112"/>
      <c r="H22" s="106"/>
      <c r="I22" s="40"/>
      <c r="J22" s="27"/>
    </row>
    <row r="23" spans="1:10" x14ac:dyDescent="0.35">
      <c r="A23" s="26"/>
      <c r="B23" s="127" t="s">
        <v>168</v>
      </c>
      <c r="C23" s="128">
        <v>1.05</v>
      </c>
      <c r="D23" s="129">
        <v>0.83960000000000001</v>
      </c>
      <c r="E23" s="101"/>
      <c r="F23" s="111"/>
      <c r="G23" s="112"/>
      <c r="H23" s="106"/>
      <c r="I23" s="40"/>
      <c r="J23" s="27"/>
    </row>
    <row r="24" spans="1:10" x14ac:dyDescent="0.35">
      <c r="A24" s="26"/>
      <c r="B24" s="130" t="s">
        <v>169</v>
      </c>
      <c r="C24" s="128">
        <v>0.97499999999999998</v>
      </c>
      <c r="D24" s="129">
        <v>0.79210000000000003</v>
      </c>
      <c r="E24" s="101"/>
      <c r="F24" s="113"/>
      <c r="G24" s="112"/>
      <c r="H24" s="106"/>
      <c r="I24" s="40"/>
      <c r="J24" s="27"/>
    </row>
    <row r="25" spans="1:10" x14ac:dyDescent="0.35">
      <c r="A25" s="26"/>
      <c r="B25" s="106"/>
      <c r="C25" s="106"/>
      <c r="D25" s="106"/>
      <c r="E25" s="106"/>
      <c r="F25" s="106"/>
      <c r="G25" s="106"/>
      <c r="H25" s="106"/>
      <c r="I25" s="40"/>
      <c r="J25" s="27"/>
    </row>
    <row r="26" spans="1:10" x14ac:dyDescent="0.35">
      <c r="A26" s="26"/>
      <c r="B26" s="101" t="s">
        <v>170</v>
      </c>
      <c r="C26" s="106"/>
      <c r="D26" s="106"/>
      <c r="E26" s="106"/>
      <c r="F26" s="106"/>
      <c r="G26" s="106"/>
      <c r="H26" s="106"/>
      <c r="I26" s="40"/>
      <c r="J26" s="27"/>
    </row>
    <row r="27" spans="1:10" x14ac:dyDescent="0.35">
      <c r="A27" s="26"/>
      <c r="B27" s="131" t="s">
        <v>171</v>
      </c>
      <c r="C27" s="132"/>
      <c r="D27" s="135">
        <v>1000000</v>
      </c>
      <c r="E27" s="133"/>
      <c r="F27" s="101"/>
      <c r="G27" s="106"/>
      <c r="H27" s="106"/>
      <c r="I27" s="40"/>
      <c r="J27" s="27"/>
    </row>
    <row r="28" spans="1:10" x14ac:dyDescent="0.35">
      <c r="A28" s="26"/>
      <c r="B28" s="131" t="s">
        <v>172</v>
      </c>
      <c r="C28" s="132"/>
      <c r="D28" s="135">
        <v>500000</v>
      </c>
      <c r="E28" s="133"/>
      <c r="F28" s="101"/>
      <c r="G28" s="106"/>
      <c r="H28" s="106"/>
      <c r="I28" s="40"/>
      <c r="J28" s="27"/>
    </row>
    <row r="29" spans="1:10" x14ac:dyDescent="0.35">
      <c r="A29" s="26"/>
      <c r="B29" s="131" t="s">
        <v>173</v>
      </c>
      <c r="C29" s="132"/>
      <c r="D29" s="136">
        <v>0.7</v>
      </c>
      <c r="E29" s="134"/>
      <c r="F29" s="101"/>
      <c r="G29" s="114"/>
      <c r="H29" s="115"/>
      <c r="I29" s="40"/>
      <c r="J29" s="27"/>
    </row>
    <row r="30" spans="1:10" x14ac:dyDescent="0.35">
      <c r="A30" s="26"/>
      <c r="B30" s="131" t="s">
        <v>174</v>
      </c>
      <c r="C30" s="132"/>
      <c r="D30" s="135">
        <v>6</v>
      </c>
      <c r="E30" s="133"/>
      <c r="F30" s="101"/>
      <c r="G30" s="101"/>
      <c r="H30" s="106"/>
      <c r="I30" s="40"/>
      <c r="J30" s="27"/>
    </row>
    <row r="31" spans="1:10" x14ac:dyDescent="0.35">
      <c r="A31" s="26"/>
      <c r="B31" s="103"/>
      <c r="C31" s="101"/>
      <c r="D31" s="116"/>
      <c r="E31" s="101"/>
      <c r="F31" s="101"/>
      <c r="G31" s="101"/>
      <c r="H31" s="106"/>
      <c r="I31" s="40"/>
      <c r="J31" s="27"/>
    </row>
    <row r="32" spans="1:10" x14ac:dyDescent="0.35">
      <c r="A32" s="26"/>
      <c r="B32" s="101" t="s">
        <v>175</v>
      </c>
      <c r="C32" s="101"/>
      <c r="D32" s="101"/>
      <c r="E32" s="101"/>
      <c r="F32" s="101"/>
      <c r="G32" s="101"/>
      <c r="H32" s="106"/>
      <c r="I32" s="40"/>
      <c r="J32" s="27"/>
    </row>
    <row r="33" spans="1:10" x14ac:dyDescent="0.35">
      <c r="A33" s="26"/>
      <c r="B33" s="142" t="s">
        <v>176</v>
      </c>
      <c r="C33" s="143" t="s">
        <v>167</v>
      </c>
      <c r="D33" s="143" t="s">
        <v>168</v>
      </c>
      <c r="E33" s="143" t="s">
        <v>169</v>
      </c>
      <c r="F33" s="101"/>
      <c r="G33" s="101"/>
      <c r="H33" s="106"/>
      <c r="I33" s="40"/>
      <c r="J33" s="27"/>
    </row>
    <row r="34" spans="1:10" x14ac:dyDescent="0.35">
      <c r="A34" s="26"/>
      <c r="B34" s="141">
        <v>1</v>
      </c>
      <c r="C34" s="124">
        <v>2000</v>
      </c>
      <c r="D34" s="124">
        <v>1000</v>
      </c>
      <c r="E34" s="124">
        <v>2000</v>
      </c>
      <c r="F34" s="101"/>
      <c r="G34" s="101"/>
      <c r="H34" s="106"/>
      <c r="I34" s="40"/>
      <c r="J34" s="27"/>
    </row>
    <row r="35" spans="1:10" x14ac:dyDescent="0.35">
      <c r="A35" s="26"/>
      <c r="B35" s="141">
        <v>2</v>
      </c>
      <c r="C35" s="124">
        <v>2500</v>
      </c>
      <c r="D35" s="124">
        <v>2500</v>
      </c>
      <c r="E35" s="124">
        <v>2500</v>
      </c>
      <c r="F35" s="101"/>
      <c r="G35" s="101"/>
      <c r="H35" s="106"/>
      <c r="I35" s="40"/>
      <c r="J35" s="27"/>
    </row>
    <row r="36" spans="1:10" x14ac:dyDescent="0.35">
      <c r="A36" s="26"/>
      <c r="B36" s="141">
        <v>3</v>
      </c>
      <c r="C36" s="124">
        <v>5000</v>
      </c>
      <c r="D36" s="124">
        <v>4000</v>
      </c>
      <c r="E36" s="124">
        <v>6000</v>
      </c>
      <c r="F36" s="101"/>
      <c r="G36" s="101"/>
      <c r="H36" s="106"/>
      <c r="I36" s="40"/>
      <c r="J36" s="27"/>
    </row>
    <row r="37" spans="1:10" x14ac:dyDescent="0.35">
      <c r="A37" s="26"/>
      <c r="B37" s="141">
        <v>4</v>
      </c>
      <c r="C37" s="124">
        <v>25000</v>
      </c>
      <c r="D37" s="124">
        <v>75000</v>
      </c>
      <c r="E37" s="124">
        <v>65000</v>
      </c>
      <c r="F37" s="101"/>
      <c r="G37" s="101"/>
      <c r="H37" s="106"/>
      <c r="I37" s="40"/>
      <c r="J37" s="27"/>
    </row>
    <row r="38" spans="1:10" x14ac:dyDescent="0.35">
      <c r="A38" s="26"/>
      <c r="B38" s="141">
        <v>5</v>
      </c>
      <c r="C38" s="124">
        <v>125000</v>
      </c>
      <c r="D38" s="124">
        <v>150000</v>
      </c>
      <c r="E38" s="124">
        <v>200000</v>
      </c>
      <c r="F38" s="106"/>
      <c r="G38" s="106"/>
      <c r="H38" s="106"/>
      <c r="I38" s="40"/>
      <c r="J38" s="27"/>
    </row>
    <row r="39" spans="1:10" x14ac:dyDescent="0.35">
      <c r="A39" s="26"/>
      <c r="B39" s="117"/>
      <c r="C39" s="118"/>
      <c r="D39" s="118"/>
      <c r="E39" s="118"/>
      <c r="F39" s="106"/>
      <c r="G39" s="106"/>
      <c r="H39" s="106"/>
      <c r="I39" s="40"/>
      <c r="J39" s="27"/>
    </row>
    <row r="40" spans="1:10" x14ac:dyDescent="0.35">
      <c r="A40" s="26" t="s">
        <v>177</v>
      </c>
      <c r="B40" s="119" t="s">
        <v>178</v>
      </c>
      <c r="C40" s="118"/>
      <c r="D40" s="118"/>
      <c r="E40" s="118"/>
      <c r="F40" s="106"/>
      <c r="G40" s="106"/>
      <c r="H40" s="106"/>
      <c r="I40" s="40"/>
      <c r="J40" s="27"/>
    </row>
    <row r="41" spans="1:10" ht="15" thickBot="1" x14ac:dyDescent="0.4">
      <c r="A41" s="120" t="s">
        <v>69</v>
      </c>
      <c r="B41" s="121" t="s">
        <v>179</v>
      </c>
      <c r="C41" s="122"/>
      <c r="D41" s="122"/>
      <c r="E41" s="122"/>
      <c r="F41" s="123"/>
      <c r="G41" s="123"/>
      <c r="H41" s="123"/>
      <c r="I41" s="85"/>
      <c r="J41" s="32"/>
    </row>
    <row r="42" spans="1:10" ht="15" thickBot="1" x14ac:dyDescent="0.4">
      <c r="A42" s="52" t="s">
        <v>18</v>
      </c>
      <c r="B42" s="53"/>
      <c r="C42" s="53"/>
      <c r="D42" s="54"/>
      <c r="E42" s="53"/>
      <c r="F42" s="53"/>
      <c r="G42" s="53"/>
      <c r="H42" s="53"/>
      <c r="I42" s="53"/>
      <c r="J42" s="51"/>
    </row>
  </sheetData>
  <mergeCells count="7">
    <mergeCell ref="C18:D18"/>
    <mergeCell ref="C12:D12"/>
    <mergeCell ref="C13:D13"/>
    <mergeCell ref="C14:D14"/>
    <mergeCell ref="C15:D15"/>
    <mergeCell ref="C16:D16"/>
    <mergeCell ref="C17:D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F80A2582B2324EB3B957A472D25D6D" ma:contentTypeVersion="20" ma:contentTypeDescription="Create a new document." ma:contentTypeScope="" ma:versionID="03b8013887e3ebcd5ca794cc847e871d">
  <xsd:schema xmlns:xsd="http://www.w3.org/2001/XMLSchema" xmlns:xs="http://www.w3.org/2001/XMLSchema" xmlns:p="http://schemas.microsoft.com/office/2006/metadata/properties" xmlns:ns1="http://schemas.microsoft.com/sharepoint/v3" xmlns:ns2="93d7f137-c694-475d-b4d4-d79f6ee71069" xmlns:ns3="2cad2633-845d-4850-8d62-154821408d05" targetNamespace="http://schemas.microsoft.com/office/2006/metadata/properties" ma:root="true" ma:fieldsID="cfba0fd45431b15464ad91d139b8669b" ns1:_="" ns2:_="" ns3:_="">
    <xsd:import namespace="http://schemas.microsoft.com/sharepoint/v3"/>
    <xsd:import namespace="93d7f137-c694-475d-b4d4-d79f6ee71069"/>
    <xsd:import namespace="2cad2633-845d-4850-8d62-154821408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d7f137-c694-475d-b4d4-d79f6ee710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0560b896-8886-498a-a042-c3e26b9789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ad2633-845d-4850-8d62-154821408d0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846c64a-fc1e-4a2a-83cd-c4878622f9f7}" ma:internalName="TaxCatchAll" ma:showField="CatchAllData" ma:web="2cad2633-845d-4850-8d62-154821408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2cad2633-845d-4850-8d62-154821408d05" xsi:nil="true"/>
    <lcf76f155ced4ddcb4097134ff3c332f xmlns="93d7f137-c694-475d-b4d4-d79f6ee71069">
      <Terms xmlns="http://schemas.microsoft.com/office/infopath/2007/PartnerControls"/>
    </lcf76f155ced4ddcb4097134ff3c332f>
    <_Flow_SignoffStatus xmlns="93d7f137-c694-475d-b4d4-d79f6ee71069" xsi:nil="true"/>
  </documentManagement>
</p:properties>
</file>

<file path=customXml/itemProps1.xml><?xml version="1.0" encoding="utf-8"?>
<ds:datastoreItem xmlns:ds="http://schemas.openxmlformats.org/officeDocument/2006/customXml" ds:itemID="{B0C35BDD-0883-448A-9C08-D33BA49282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3d7f137-c694-475d-b4d4-d79f6ee71069"/>
    <ds:schemaRef ds:uri="2cad2633-845d-4850-8d62-154821408d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87FD27-F41C-4EC9-BF75-5145E96455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A74B16-915F-4662-BA25-6882818DFAB2}">
  <ds:schemaRefs>
    <ds:schemaRef ds:uri="2cad2633-845d-4850-8d62-154821408d05"/>
    <ds:schemaRef ds:uri="http://purl.org/dc/dcmitype/"/>
    <ds:schemaRef ds:uri="http://schemas.microsoft.com/sharepoint/v3"/>
    <ds:schemaRef ds:uri="http://schemas.openxmlformats.org/package/2006/metadata/core-properties"/>
    <ds:schemaRef ds:uri="http://schemas.microsoft.com/office/2006/documentManagement/types"/>
    <ds:schemaRef ds:uri="93d7f137-c694-475d-b4d4-d79f6ee71069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Item 1</vt:lpstr>
      <vt:lpstr>Answer 1</vt:lpstr>
      <vt:lpstr>Item 2</vt:lpstr>
      <vt:lpstr>Answer 2</vt:lpstr>
      <vt:lpstr>Item 3</vt:lpstr>
      <vt:lpstr>Answer 3</vt:lpstr>
      <vt:lpstr>Item 4</vt:lpstr>
      <vt:lpstr>Answer 4</vt:lpstr>
      <vt:lpstr>Item 5</vt:lpstr>
      <vt:lpstr>Answer 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 Clark</dc:creator>
  <cp:keywords/>
  <dc:description/>
  <cp:lastModifiedBy>Annie Caporellie</cp:lastModifiedBy>
  <cp:revision/>
  <dcterms:created xsi:type="dcterms:W3CDTF">2026-06-17T21:03:40Z</dcterms:created>
  <dcterms:modified xsi:type="dcterms:W3CDTF">2026-07-29T13:42:56Z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0x010100E0F80A2582B2324EB3B957A472D25D6D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{C8A87743-4A71-457B-8F55-5E06E76A1A72}</vt:lpwstr>
  </property>
</Properties>
</file>