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act.sharepoint.com/publications/Shared Documents/Research Papers &amp; Briefs + White Papers/Friedland_Reinsurance for Reserving StudyNote_Exam7_4-11-22/Exhibits/"/>
    </mc:Choice>
  </mc:AlternateContent>
  <xr:revisionPtr revIDLastSave="1" documentId="13_ncr:1_{387E6F59-0150-4F99-A06C-58877C35F709}" xr6:coauthVersionLast="47" xr6:coauthVersionMax="47" xr10:uidLastSave="{A03EF333-5443-4CEB-B964-44F039EB55DD}"/>
  <bookViews>
    <workbookView xWindow="-110" yWindow="-110" windowWidth="19420" windowHeight="11620" firstSheet="1" activeTab="8" xr2:uid="{C995D12F-06B0-4F78-83B3-00FBE5252F13}"/>
  </bookViews>
  <sheets>
    <sheet name="rptd data" sheetId="3" r:id="rId1"/>
    <sheet name="input" sheetId="11" r:id="rId2"/>
    <sheet name="paid data" sheetId="5" r:id="rId3"/>
    <sheet name="patterns" sheetId="12" r:id="rId4"/>
    <sheet name="ELR" sheetId="6" r:id="rId5"/>
    <sheet name="BF proj" sheetId="7" r:id="rId6"/>
    <sheet name="IBNR" sheetId="10" r:id="rId7"/>
    <sheet name="summary LDF" sheetId="8" r:id="rId8"/>
    <sheet name="ratio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6" l="1"/>
  <c r="J46" i="6"/>
  <c r="J45" i="6"/>
  <c r="J44" i="6"/>
  <c r="J43" i="6"/>
  <c r="J42" i="6"/>
  <c r="J41" i="6"/>
  <c r="J40" i="6"/>
  <c r="J39" i="6"/>
  <c r="J38" i="6"/>
  <c r="J13" i="6"/>
  <c r="J12" i="6"/>
  <c r="J11" i="6"/>
  <c r="J10" i="6"/>
  <c r="J9" i="6"/>
  <c r="J8" i="6"/>
  <c r="A22" i="12" l="1"/>
  <c r="A23" i="12" s="1"/>
  <c r="A24" i="12" s="1"/>
  <c r="A25" i="12" s="1"/>
  <c r="A26" i="12" s="1"/>
  <c r="A27" i="12" s="1"/>
  <c r="A28" i="12" s="1"/>
  <c r="A29" i="12" s="1"/>
  <c r="A30" i="12" s="1"/>
  <c r="A8" i="12"/>
  <c r="A9" i="12" s="1"/>
  <c r="A10" i="12" s="1"/>
  <c r="A11" i="12" s="1"/>
  <c r="A12" i="12" s="1"/>
  <c r="A13" i="12" s="1"/>
  <c r="A14" i="12" s="1"/>
  <c r="A15" i="12" s="1"/>
  <c r="A16" i="12" s="1"/>
  <c r="A27" i="10"/>
  <c r="A34" i="10"/>
  <c r="A35" i="10" s="1"/>
  <c r="A36" i="10" s="1"/>
  <c r="A37" i="10" s="1"/>
  <c r="A38" i="10" s="1"/>
  <c r="A39" i="10" s="1"/>
  <c r="A40" i="10" s="1"/>
  <c r="A41" i="10" s="1"/>
  <c r="A42" i="10" s="1"/>
  <c r="A43" i="10" s="1"/>
  <c r="A33" i="10"/>
  <c r="A32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8" i="10"/>
  <c r="A7" i="10"/>
  <c r="A1" i="10"/>
  <c r="A21" i="7"/>
  <c r="B36" i="7"/>
  <c r="B35" i="7"/>
  <c r="B34" i="7"/>
  <c r="B33" i="7"/>
  <c r="B32" i="7"/>
  <c r="B31" i="7"/>
  <c r="B30" i="7"/>
  <c r="B29" i="7"/>
  <c r="B28" i="7"/>
  <c r="B27" i="7"/>
  <c r="A27" i="7"/>
  <c r="A28" i="7" s="1"/>
  <c r="A29" i="7" s="1"/>
  <c r="A30" i="7" s="1"/>
  <c r="A31" i="7" s="1"/>
  <c r="A32" i="7" s="1"/>
  <c r="A33" i="7" s="1"/>
  <c r="A34" i="7" s="1"/>
  <c r="A35" i="7" s="1"/>
  <c r="A36" i="7" s="1"/>
  <c r="A26" i="7"/>
  <c r="A25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7" i="7"/>
  <c r="A6" i="7"/>
  <c r="A38" i="6"/>
  <c r="A39" i="6" s="1"/>
  <c r="A40" i="6" s="1"/>
  <c r="A41" i="6" s="1"/>
  <c r="A42" i="6" s="1"/>
  <c r="A43" i="6" s="1"/>
  <c r="A44" i="6" s="1"/>
  <c r="A45" i="6" s="1"/>
  <c r="A46" i="6" s="1"/>
  <c r="A47" i="6" s="1"/>
  <c r="A37" i="6"/>
  <c r="A36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7" i="6"/>
  <c r="A6" i="6"/>
  <c r="A32" i="6"/>
  <c r="K49" i="6"/>
  <c r="C47" i="6"/>
  <c r="B47" i="6"/>
  <c r="E36" i="7" s="1"/>
  <c r="C46" i="6"/>
  <c r="B46" i="6"/>
  <c r="C45" i="6"/>
  <c r="B45" i="6"/>
  <c r="E34" i="7" s="1"/>
  <c r="C44" i="6"/>
  <c r="B44" i="6"/>
  <c r="C43" i="6"/>
  <c r="B43" i="6"/>
  <c r="E32" i="7" s="1"/>
  <c r="C42" i="6"/>
  <c r="F31" i="7" s="1"/>
  <c r="B42" i="6"/>
  <c r="E31" i="7" s="1"/>
  <c r="C41" i="6"/>
  <c r="F30" i="7" s="1"/>
  <c r="B41" i="6"/>
  <c r="C40" i="6"/>
  <c r="F29" i="7" s="1"/>
  <c r="B40" i="6"/>
  <c r="E29" i="7" s="1"/>
  <c r="C39" i="6"/>
  <c r="B39" i="6"/>
  <c r="C38" i="6"/>
  <c r="B38" i="6"/>
  <c r="A1" i="6"/>
  <c r="K22" i="9"/>
  <c r="J23" i="9"/>
  <c r="J22" i="9"/>
  <c r="I24" i="9"/>
  <c r="I23" i="9"/>
  <c r="I22" i="9"/>
  <c r="H25" i="9"/>
  <c r="H24" i="9"/>
  <c r="H23" i="9"/>
  <c r="H22" i="9"/>
  <c r="G26" i="9"/>
  <c r="G25" i="9"/>
  <c r="G24" i="9"/>
  <c r="G23" i="9"/>
  <c r="G22" i="9"/>
  <c r="F27" i="9"/>
  <c r="F26" i="9"/>
  <c r="F25" i="9"/>
  <c r="F24" i="9"/>
  <c r="F23" i="9"/>
  <c r="F22" i="9"/>
  <c r="E28" i="9"/>
  <c r="E27" i="9"/>
  <c r="E26" i="9"/>
  <c r="E25" i="9"/>
  <c r="E24" i="9"/>
  <c r="E23" i="9"/>
  <c r="E22" i="9"/>
  <c r="D29" i="9"/>
  <c r="D28" i="9"/>
  <c r="D27" i="9"/>
  <c r="D26" i="9"/>
  <c r="D25" i="9"/>
  <c r="D24" i="9"/>
  <c r="D23" i="9"/>
  <c r="D22" i="9"/>
  <c r="C30" i="9"/>
  <c r="C29" i="9"/>
  <c r="C28" i="9"/>
  <c r="C27" i="9"/>
  <c r="C26" i="9"/>
  <c r="C25" i="9"/>
  <c r="C24" i="9"/>
  <c r="C23" i="9"/>
  <c r="C22" i="9"/>
  <c r="B31" i="9"/>
  <c r="B30" i="9"/>
  <c r="B29" i="9"/>
  <c r="B28" i="9"/>
  <c r="B27" i="9"/>
  <c r="B26" i="9"/>
  <c r="B25" i="9"/>
  <c r="B24" i="9"/>
  <c r="B23" i="9"/>
  <c r="B22" i="9"/>
  <c r="A4" i="9"/>
  <c r="A3" i="9"/>
  <c r="A62" i="5"/>
  <c r="A61" i="5"/>
  <c r="A49" i="5"/>
  <c r="A48" i="5"/>
  <c r="A18" i="5"/>
  <c r="A17" i="5"/>
  <c r="A5" i="5"/>
  <c r="A4" i="5"/>
  <c r="A62" i="3"/>
  <c r="A61" i="3"/>
  <c r="A49" i="3"/>
  <c r="A48" i="3"/>
  <c r="A18" i="3"/>
  <c r="A17" i="3"/>
  <c r="A5" i="3"/>
  <c r="A4" i="3"/>
  <c r="A7" i="9"/>
  <c r="A8" i="9" s="1"/>
  <c r="A9" i="9" s="1"/>
  <c r="A10" i="9" s="1"/>
  <c r="A11" i="9" s="1"/>
  <c r="A12" i="9" s="1"/>
  <c r="A13" i="9" s="1"/>
  <c r="A14" i="9" s="1"/>
  <c r="A15" i="9" s="1"/>
  <c r="A16" i="9" s="1"/>
  <c r="A63" i="5"/>
  <c r="A64" i="5" s="1"/>
  <c r="A65" i="5" s="1"/>
  <c r="A66" i="5" s="1"/>
  <c r="A67" i="5" s="1"/>
  <c r="A68" i="5" s="1"/>
  <c r="A69" i="5" s="1"/>
  <c r="A70" i="5" s="1"/>
  <c r="A71" i="5" s="1"/>
  <c r="A72" i="5" s="1"/>
  <c r="A50" i="5"/>
  <c r="A51" i="5" s="1"/>
  <c r="A52" i="5" s="1"/>
  <c r="A53" i="5" s="1"/>
  <c r="A54" i="5" s="1"/>
  <c r="A55" i="5" s="1"/>
  <c r="A56" i="5" s="1"/>
  <c r="A57" i="5" s="1"/>
  <c r="A58" i="5" s="1"/>
  <c r="A59" i="5" s="1"/>
  <c r="A19" i="5"/>
  <c r="A20" i="5" s="1"/>
  <c r="A21" i="5" s="1"/>
  <c r="A22" i="5" s="1"/>
  <c r="A23" i="5" s="1"/>
  <c r="A24" i="5" s="1"/>
  <c r="A25" i="5" s="1"/>
  <c r="A26" i="5" s="1"/>
  <c r="A27" i="5" s="1"/>
  <c r="A28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63" i="3"/>
  <c r="A64" i="3" s="1"/>
  <c r="A65" i="3" s="1"/>
  <c r="A66" i="3" s="1"/>
  <c r="A67" i="3" s="1"/>
  <c r="A68" i="3" s="1"/>
  <c r="A69" i="3" s="1"/>
  <c r="A70" i="3" s="1"/>
  <c r="A71" i="3" s="1"/>
  <c r="A72" i="3" s="1"/>
  <c r="A50" i="3"/>
  <c r="A51" i="3" s="1"/>
  <c r="A19" i="3"/>
  <c r="A20" i="3" s="1"/>
  <c r="A21" i="3" s="1"/>
  <c r="A22" i="3" s="1"/>
  <c r="A23" i="3" s="1"/>
  <c r="A24" i="3" s="1"/>
  <c r="A25" i="3" s="1"/>
  <c r="A26" i="3" s="1"/>
  <c r="A27" i="3" s="1"/>
  <c r="A28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B21" i="9"/>
  <c r="B6" i="9"/>
  <c r="A45" i="5"/>
  <c r="A45" i="3"/>
  <c r="G30" i="12"/>
  <c r="F30" i="12"/>
  <c r="J77" i="5"/>
  <c r="I77" i="5"/>
  <c r="H77" i="5"/>
  <c r="G77" i="5"/>
  <c r="F77" i="5"/>
  <c r="E77" i="5"/>
  <c r="D77" i="5"/>
  <c r="C77" i="5"/>
  <c r="B77" i="5"/>
  <c r="B71" i="5"/>
  <c r="C70" i="5"/>
  <c r="B70" i="5"/>
  <c r="D69" i="5"/>
  <c r="C69" i="5"/>
  <c r="B69" i="5"/>
  <c r="E68" i="5"/>
  <c r="D68" i="5"/>
  <c r="C68" i="5"/>
  <c r="B68" i="5"/>
  <c r="F67" i="5"/>
  <c r="E67" i="5"/>
  <c r="D67" i="5"/>
  <c r="C67" i="5"/>
  <c r="B67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I64" i="5"/>
  <c r="H64" i="5"/>
  <c r="G64" i="5"/>
  <c r="F64" i="5"/>
  <c r="E64" i="5"/>
  <c r="D64" i="5"/>
  <c r="C64" i="5"/>
  <c r="B64" i="5"/>
  <c r="J63" i="5"/>
  <c r="J75" i="5" s="1"/>
  <c r="J84" i="5" s="1"/>
  <c r="F29" i="12" s="1"/>
  <c r="I63" i="5"/>
  <c r="H63" i="5"/>
  <c r="G63" i="5"/>
  <c r="F63" i="5"/>
  <c r="E63" i="5"/>
  <c r="D63" i="5"/>
  <c r="C63" i="5"/>
  <c r="B63" i="5"/>
  <c r="C49" i="5"/>
  <c r="D49" i="5" s="1"/>
  <c r="E49" i="5" s="1"/>
  <c r="F49" i="5" s="1"/>
  <c r="G49" i="5" s="1"/>
  <c r="H49" i="5" s="1"/>
  <c r="I49" i="5" s="1"/>
  <c r="J49" i="5" s="1"/>
  <c r="K49" i="5" s="1"/>
  <c r="A1" i="7"/>
  <c r="A1" i="5"/>
  <c r="A1" i="3"/>
  <c r="J77" i="3"/>
  <c r="K86" i="3" s="1"/>
  <c r="I77" i="3"/>
  <c r="H77" i="3"/>
  <c r="G77" i="3"/>
  <c r="F77" i="3"/>
  <c r="E77" i="3"/>
  <c r="D77" i="3"/>
  <c r="C77" i="3"/>
  <c r="B77" i="3"/>
  <c r="B71" i="3"/>
  <c r="C70" i="3"/>
  <c r="B70" i="3"/>
  <c r="D69" i="3"/>
  <c r="C69" i="3"/>
  <c r="B69" i="3"/>
  <c r="E68" i="3"/>
  <c r="D68" i="3"/>
  <c r="C68" i="3"/>
  <c r="B68" i="3"/>
  <c r="F67" i="3"/>
  <c r="E67" i="3"/>
  <c r="D67" i="3"/>
  <c r="C67" i="3"/>
  <c r="B67" i="3"/>
  <c r="G66" i="3"/>
  <c r="F66" i="3"/>
  <c r="E66" i="3"/>
  <c r="D66" i="3"/>
  <c r="C66" i="3"/>
  <c r="B66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J63" i="3"/>
  <c r="J75" i="3" s="1"/>
  <c r="K84" i="3" s="1"/>
  <c r="I63" i="3"/>
  <c r="H63" i="3"/>
  <c r="G63" i="3"/>
  <c r="F63" i="3"/>
  <c r="E63" i="3"/>
  <c r="D63" i="3"/>
  <c r="C63" i="3"/>
  <c r="B63" i="3"/>
  <c r="C49" i="3"/>
  <c r="D49" i="3" s="1"/>
  <c r="E49" i="3" s="1"/>
  <c r="F49" i="3" s="1"/>
  <c r="G49" i="3" s="1"/>
  <c r="H49" i="3" s="1"/>
  <c r="I49" i="3" s="1"/>
  <c r="J49" i="3" s="1"/>
  <c r="K49" i="3" s="1"/>
  <c r="B8" i="7"/>
  <c r="B9" i="7"/>
  <c r="B10" i="7"/>
  <c r="B11" i="7"/>
  <c r="B12" i="7"/>
  <c r="B13" i="7"/>
  <c r="B14" i="7"/>
  <c r="B15" i="7"/>
  <c r="B16" i="7"/>
  <c r="B17" i="7"/>
  <c r="A20" i="8"/>
  <c r="A19" i="8"/>
  <c r="A16" i="8"/>
  <c r="A15" i="8"/>
  <c r="A12" i="8"/>
  <c r="A11" i="8"/>
  <c r="B16" i="9"/>
  <c r="C15" i="9"/>
  <c r="B15" i="9"/>
  <c r="D14" i="9"/>
  <c r="C14" i="9"/>
  <c r="B14" i="9"/>
  <c r="E13" i="9"/>
  <c r="D13" i="9"/>
  <c r="C13" i="9"/>
  <c r="B13" i="9"/>
  <c r="F12" i="9"/>
  <c r="E12" i="9"/>
  <c r="D12" i="9"/>
  <c r="C12" i="9"/>
  <c r="B12" i="9"/>
  <c r="G11" i="9"/>
  <c r="F11" i="9"/>
  <c r="E11" i="9"/>
  <c r="D11" i="9"/>
  <c r="C11" i="9"/>
  <c r="B11" i="9"/>
  <c r="H10" i="9"/>
  <c r="G10" i="9"/>
  <c r="F10" i="9"/>
  <c r="E10" i="9"/>
  <c r="D10" i="9"/>
  <c r="C10" i="9"/>
  <c r="B10" i="9"/>
  <c r="I9" i="9"/>
  <c r="H9" i="9"/>
  <c r="G9" i="9"/>
  <c r="F9" i="9"/>
  <c r="E9" i="9"/>
  <c r="D9" i="9"/>
  <c r="C9" i="9"/>
  <c r="B9" i="9"/>
  <c r="J8" i="9"/>
  <c r="I8" i="9"/>
  <c r="H8" i="9"/>
  <c r="G8" i="9"/>
  <c r="F8" i="9"/>
  <c r="E8" i="9"/>
  <c r="D8" i="9"/>
  <c r="C8" i="9"/>
  <c r="B8" i="9"/>
  <c r="K7" i="9"/>
  <c r="J7" i="9"/>
  <c r="I7" i="9"/>
  <c r="H7" i="9"/>
  <c r="G7" i="9"/>
  <c r="F7" i="9"/>
  <c r="E7" i="9"/>
  <c r="D7" i="9"/>
  <c r="C7" i="9"/>
  <c r="B7" i="9"/>
  <c r="C4" i="9"/>
  <c r="D4" i="9" s="1"/>
  <c r="E4" i="9" s="1"/>
  <c r="F4" i="9" s="1"/>
  <c r="G4" i="9" s="1"/>
  <c r="H4" i="9" s="1"/>
  <c r="I4" i="9" s="1"/>
  <c r="J4" i="9" s="1"/>
  <c r="K4" i="9" s="1"/>
  <c r="F8" i="6"/>
  <c r="I8" i="7" s="1"/>
  <c r="C30" i="12"/>
  <c r="J33" i="5"/>
  <c r="I33" i="5"/>
  <c r="H33" i="5"/>
  <c r="G33" i="5"/>
  <c r="F33" i="5"/>
  <c r="E33" i="5"/>
  <c r="D33" i="5"/>
  <c r="C33" i="5"/>
  <c r="B33" i="5"/>
  <c r="B27" i="5"/>
  <c r="C26" i="5"/>
  <c r="B26" i="5"/>
  <c r="D25" i="5"/>
  <c r="C25" i="5"/>
  <c r="B25" i="5"/>
  <c r="E24" i="5"/>
  <c r="D24" i="5"/>
  <c r="C24" i="5"/>
  <c r="B24" i="5"/>
  <c r="F23" i="5"/>
  <c r="E23" i="5"/>
  <c r="D23" i="5"/>
  <c r="C23" i="5"/>
  <c r="B23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J19" i="5"/>
  <c r="J32" i="5" s="1"/>
  <c r="I19" i="5"/>
  <c r="H19" i="5"/>
  <c r="G19" i="5"/>
  <c r="F19" i="5"/>
  <c r="E19" i="5"/>
  <c r="D19" i="5"/>
  <c r="C19" i="5"/>
  <c r="B19" i="5"/>
  <c r="C5" i="5"/>
  <c r="D5" i="5" s="1"/>
  <c r="E5" i="5" s="1"/>
  <c r="F5" i="5" s="1"/>
  <c r="G5" i="5" s="1"/>
  <c r="H5" i="5" s="1"/>
  <c r="I5" i="5" s="1"/>
  <c r="J5" i="5" s="1"/>
  <c r="K5" i="5" s="1"/>
  <c r="C5" i="3"/>
  <c r="D5" i="3" s="1"/>
  <c r="E5" i="3" s="1"/>
  <c r="F5" i="3" s="1"/>
  <c r="G5" i="3" s="1"/>
  <c r="H5" i="3" s="1"/>
  <c r="I5" i="3" s="1"/>
  <c r="J5" i="3" s="1"/>
  <c r="K5" i="3" s="1"/>
  <c r="B19" i="3"/>
  <c r="C19" i="3"/>
  <c r="D19" i="3"/>
  <c r="E19" i="3"/>
  <c r="F19" i="3"/>
  <c r="G19" i="3"/>
  <c r="H19" i="3"/>
  <c r="I19" i="3"/>
  <c r="J19" i="3"/>
  <c r="J32" i="3" s="1"/>
  <c r="K41" i="3" s="1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B22" i="3"/>
  <c r="C22" i="3"/>
  <c r="D22" i="3"/>
  <c r="E22" i="3"/>
  <c r="F22" i="3"/>
  <c r="G22" i="3"/>
  <c r="B23" i="3"/>
  <c r="C23" i="3"/>
  <c r="D23" i="3"/>
  <c r="E23" i="3"/>
  <c r="F23" i="3"/>
  <c r="B24" i="3"/>
  <c r="C24" i="3"/>
  <c r="D24" i="3"/>
  <c r="E24" i="3"/>
  <c r="B25" i="3"/>
  <c r="C25" i="3"/>
  <c r="D25" i="3"/>
  <c r="B26" i="3"/>
  <c r="C26" i="3"/>
  <c r="B27" i="3"/>
  <c r="B33" i="3"/>
  <c r="C33" i="3"/>
  <c r="D33" i="3"/>
  <c r="E33" i="3"/>
  <c r="F33" i="3"/>
  <c r="G33" i="3"/>
  <c r="H33" i="3"/>
  <c r="I33" i="3"/>
  <c r="J33" i="3"/>
  <c r="K42" i="3" s="1"/>
  <c r="K19" i="6"/>
  <c r="C17" i="6"/>
  <c r="F17" i="7" s="1"/>
  <c r="B17" i="6"/>
  <c r="E17" i="7" s="1"/>
  <c r="C16" i="6"/>
  <c r="F16" i="7" s="1"/>
  <c r="B16" i="6"/>
  <c r="E16" i="7" s="1"/>
  <c r="C15" i="6"/>
  <c r="F15" i="7" s="1"/>
  <c r="B15" i="6"/>
  <c r="E15" i="7" s="1"/>
  <c r="C14" i="6"/>
  <c r="F14" i="7" s="1"/>
  <c r="B14" i="6"/>
  <c r="E14" i="7" s="1"/>
  <c r="C13" i="6"/>
  <c r="F13" i="7" s="1"/>
  <c r="B13" i="6"/>
  <c r="E13" i="7" s="1"/>
  <c r="C12" i="6"/>
  <c r="F12" i="7" s="1"/>
  <c r="B12" i="6"/>
  <c r="E12" i="7" s="1"/>
  <c r="C11" i="6"/>
  <c r="F11" i="7" s="1"/>
  <c r="B11" i="6"/>
  <c r="E11" i="7" s="1"/>
  <c r="C10" i="6"/>
  <c r="F10" i="7" s="1"/>
  <c r="B10" i="6"/>
  <c r="E10" i="7" s="1"/>
  <c r="C9" i="6"/>
  <c r="F9" i="7" s="1"/>
  <c r="B9" i="6"/>
  <c r="E9" i="7" s="1"/>
  <c r="C8" i="6"/>
  <c r="F8" i="7" s="1"/>
  <c r="B8" i="6"/>
  <c r="E8" i="7" s="1"/>
  <c r="G81" i="3" l="1"/>
  <c r="G16" i="8" s="1"/>
  <c r="E31" i="3"/>
  <c r="C31" i="3"/>
  <c r="C75" i="3"/>
  <c r="H76" i="3"/>
  <c r="G75" i="5"/>
  <c r="B31" i="5"/>
  <c r="D31" i="3"/>
  <c r="F36" i="3"/>
  <c r="F7" i="8" s="1"/>
  <c r="E37" i="3"/>
  <c r="E15" i="8" s="1"/>
  <c r="F32" i="3"/>
  <c r="F31" i="3"/>
  <c r="C75" i="5"/>
  <c r="D36" i="3"/>
  <c r="D7" i="8" s="1"/>
  <c r="C32" i="5"/>
  <c r="C81" i="3"/>
  <c r="C16" i="8" s="1"/>
  <c r="D30" i="12"/>
  <c r="B31" i="3"/>
  <c r="C32" i="3"/>
  <c r="E31" i="5"/>
  <c r="B36" i="3"/>
  <c r="B7" i="8" s="1"/>
  <c r="C31" i="5"/>
  <c r="B76" i="3"/>
  <c r="J86" i="5"/>
  <c r="I86" i="5" s="1"/>
  <c r="H86" i="5" s="1"/>
  <c r="F41" i="6" s="1"/>
  <c r="F38" i="6"/>
  <c r="I38" i="6" s="1"/>
  <c r="B32" i="5"/>
  <c r="D37" i="3"/>
  <c r="D15" i="8" s="1"/>
  <c r="G31" i="5"/>
  <c r="E75" i="3"/>
  <c r="B76" i="5"/>
  <c r="G31" i="3"/>
  <c r="G34" i="9"/>
  <c r="C81" i="5"/>
  <c r="C20" i="8" s="1"/>
  <c r="E80" i="5"/>
  <c r="E12" i="8" s="1"/>
  <c r="F31" i="5"/>
  <c r="F81" i="5"/>
  <c r="F20" i="8" s="1"/>
  <c r="C33" i="9"/>
  <c r="D33" i="9"/>
  <c r="F34" i="9"/>
  <c r="G33" i="9"/>
  <c r="C18" i="9"/>
  <c r="J41" i="5"/>
  <c r="C29" i="12" s="1"/>
  <c r="D31" i="5"/>
  <c r="I75" i="5"/>
  <c r="I84" i="5" s="1"/>
  <c r="F28" i="12" s="1"/>
  <c r="H76" i="5"/>
  <c r="C76" i="5"/>
  <c r="C37" i="5"/>
  <c r="C19" i="8" s="1"/>
  <c r="B37" i="5"/>
  <c r="B19" i="8" s="1"/>
  <c r="C19" i="9"/>
  <c r="B81" i="5"/>
  <c r="B20" i="8" s="1"/>
  <c r="H30" i="12"/>
  <c r="H31" i="3"/>
  <c r="D18" i="9"/>
  <c r="E19" i="9"/>
  <c r="F33" i="9"/>
  <c r="B33" i="9"/>
  <c r="B18" i="9"/>
  <c r="C34" i="9"/>
  <c r="E34" i="9"/>
  <c r="J31" i="3"/>
  <c r="K40" i="3" s="1"/>
  <c r="I32" i="3"/>
  <c r="F36" i="5"/>
  <c r="F11" i="8" s="1"/>
  <c r="C37" i="3"/>
  <c r="C15" i="8" s="1"/>
  <c r="D36" i="5"/>
  <c r="D11" i="8" s="1"/>
  <c r="G37" i="5"/>
  <c r="G19" i="8" s="1"/>
  <c r="I31" i="5"/>
  <c r="B36" i="5"/>
  <c r="B11" i="8" s="1"/>
  <c r="C36" i="5"/>
  <c r="C11" i="8" s="1"/>
  <c r="B19" i="9"/>
  <c r="D19" i="9"/>
  <c r="H32" i="5"/>
  <c r="E36" i="5"/>
  <c r="E11" i="8" s="1"/>
  <c r="F18" i="9"/>
  <c r="G18" i="9"/>
  <c r="F37" i="3"/>
  <c r="F15" i="8" s="1"/>
  <c r="E32" i="3"/>
  <c r="D32" i="3"/>
  <c r="E18" i="9"/>
  <c r="E36" i="3"/>
  <c r="E7" i="8" s="1"/>
  <c r="E37" i="5"/>
  <c r="E19" i="8" s="1"/>
  <c r="F19" i="9"/>
  <c r="F32" i="5"/>
  <c r="G19" i="9"/>
  <c r="J31" i="5"/>
  <c r="J42" i="5"/>
  <c r="I31" i="3"/>
  <c r="G32" i="3"/>
  <c r="G36" i="3"/>
  <c r="G7" i="8" s="1"/>
  <c r="E30" i="7"/>
  <c r="E28" i="7"/>
  <c r="F34" i="7"/>
  <c r="F28" i="7"/>
  <c r="E33" i="7"/>
  <c r="E27" i="7"/>
  <c r="F33" i="7"/>
  <c r="F27" i="7"/>
  <c r="F32" i="7"/>
  <c r="F36" i="7"/>
  <c r="E35" i="7"/>
  <c r="F35" i="7"/>
  <c r="B38" i="7"/>
  <c r="B49" i="6"/>
  <c r="C49" i="6"/>
  <c r="E33" i="9"/>
  <c r="D34" i="9"/>
  <c r="B34" i="9"/>
  <c r="A52" i="3"/>
  <c r="A23" i="9"/>
  <c r="A22" i="9"/>
  <c r="G81" i="5"/>
  <c r="G20" i="8" s="1"/>
  <c r="B75" i="5"/>
  <c r="H75" i="5"/>
  <c r="E75" i="5"/>
  <c r="F80" i="5"/>
  <c r="F12" i="8" s="1"/>
  <c r="D75" i="5"/>
  <c r="B80" i="5"/>
  <c r="B12" i="8" s="1"/>
  <c r="C80" i="5"/>
  <c r="C12" i="8" s="1"/>
  <c r="J76" i="5"/>
  <c r="J85" i="5" s="1"/>
  <c r="G29" i="12" s="1"/>
  <c r="D80" i="5"/>
  <c r="D12" i="8" s="1"/>
  <c r="I76" i="5"/>
  <c r="G80" i="5"/>
  <c r="G12" i="8" s="1"/>
  <c r="D76" i="5"/>
  <c r="D81" i="5"/>
  <c r="D20" i="8" s="1"/>
  <c r="F75" i="5"/>
  <c r="E76" i="5"/>
  <c r="E81" i="5"/>
  <c r="E20" i="8" s="1"/>
  <c r="F76" i="5"/>
  <c r="G76" i="5"/>
  <c r="F81" i="3"/>
  <c r="F16" i="8" s="1"/>
  <c r="I76" i="3"/>
  <c r="G80" i="3"/>
  <c r="G8" i="8" s="1"/>
  <c r="C80" i="3"/>
  <c r="C8" i="8" s="1"/>
  <c r="J76" i="3"/>
  <c r="K85" i="3" s="1"/>
  <c r="B80" i="3"/>
  <c r="B8" i="8" s="1"/>
  <c r="C76" i="3"/>
  <c r="D80" i="3"/>
  <c r="D8" i="8" s="1"/>
  <c r="E80" i="3"/>
  <c r="E8" i="8" s="1"/>
  <c r="B75" i="3"/>
  <c r="B81" i="3"/>
  <c r="B16" i="8" s="1"/>
  <c r="F80" i="3"/>
  <c r="F8" i="8" s="1"/>
  <c r="D75" i="3"/>
  <c r="D76" i="3"/>
  <c r="D81" i="3"/>
  <c r="D16" i="8" s="1"/>
  <c r="F75" i="3"/>
  <c r="E76" i="3"/>
  <c r="E81" i="3"/>
  <c r="E16" i="8" s="1"/>
  <c r="G75" i="3"/>
  <c r="F76" i="3"/>
  <c r="H75" i="3"/>
  <c r="G76" i="3"/>
  <c r="I75" i="3"/>
  <c r="F19" i="7"/>
  <c r="B19" i="7"/>
  <c r="E19" i="7"/>
  <c r="I32" i="5"/>
  <c r="G36" i="5"/>
  <c r="G11" i="8" s="1"/>
  <c r="D32" i="5"/>
  <c r="D37" i="5"/>
  <c r="D19" i="8" s="1"/>
  <c r="E32" i="5"/>
  <c r="F37" i="5"/>
  <c r="F19" i="8" s="1"/>
  <c r="H31" i="5"/>
  <c r="G32" i="5"/>
  <c r="E8" i="6"/>
  <c r="C36" i="3"/>
  <c r="C7" i="8" s="1"/>
  <c r="B37" i="3"/>
  <c r="B15" i="8" s="1"/>
  <c r="B32" i="3"/>
  <c r="H32" i="3"/>
  <c r="G37" i="3"/>
  <c r="G15" i="8" s="1"/>
  <c r="C19" i="6"/>
  <c r="I8" i="6"/>
  <c r="B19" i="6"/>
  <c r="I27" i="7" l="1"/>
  <c r="J40" i="5"/>
  <c r="B29" i="12" s="1"/>
  <c r="B30" i="12"/>
  <c r="H28" i="12"/>
  <c r="F40" i="6"/>
  <c r="F39" i="6"/>
  <c r="H29" i="12"/>
  <c r="D29" i="12"/>
  <c r="F9" i="6"/>
  <c r="I9" i="7" s="1"/>
  <c r="G86" i="5"/>
  <c r="F42" i="6" s="1"/>
  <c r="H27" i="12"/>
  <c r="H84" i="5"/>
  <c r="C34" i="10"/>
  <c r="C9" i="10"/>
  <c r="I42" i="5"/>
  <c r="J84" i="3"/>
  <c r="F15" i="12" s="1"/>
  <c r="F16" i="12"/>
  <c r="J41" i="3"/>
  <c r="C16" i="12"/>
  <c r="J40" i="3"/>
  <c r="B16" i="12"/>
  <c r="J42" i="3"/>
  <c r="E9" i="6" s="1"/>
  <c r="D16" i="12"/>
  <c r="I41" i="5"/>
  <c r="E38" i="7"/>
  <c r="F38" i="7"/>
  <c r="A53" i="3"/>
  <c r="A24" i="9"/>
  <c r="I85" i="5"/>
  <c r="E38" i="6"/>
  <c r="H8" i="7"/>
  <c r="I40" i="5" l="1"/>
  <c r="B28" i="12" s="1"/>
  <c r="D28" i="12"/>
  <c r="F10" i="6"/>
  <c r="I10" i="7" s="1"/>
  <c r="H85" i="5"/>
  <c r="G27" i="12" s="1"/>
  <c r="G28" i="12"/>
  <c r="I28" i="7"/>
  <c r="I39" i="6"/>
  <c r="C35" i="10" s="1"/>
  <c r="F86" i="5"/>
  <c r="F43" i="6" s="1"/>
  <c r="H26" i="12"/>
  <c r="G84" i="5"/>
  <c r="F27" i="12"/>
  <c r="H42" i="5"/>
  <c r="I84" i="3"/>
  <c r="J86" i="3"/>
  <c r="E39" i="6" s="1"/>
  <c r="H16" i="12"/>
  <c r="J85" i="3"/>
  <c r="G16" i="12"/>
  <c r="I41" i="3"/>
  <c r="C15" i="12"/>
  <c r="I42" i="3"/>
  <c r="E10" i="6" s="1"/>
  <c r="D15" i="12"/>
  <c r="I40" i="3"/>
  <c r="B15" i="12"/>
  <c r="H41" i="5"/>
  <c r="C28" i="12"/>
  <c r="A54" i="3"/>
  <c r="A25" i="9"/>
  <c r="H8" i="6"/>
  <c r="I9" i="6"/>
  <c r="H9" i="7"/>
  <c r="H40" i="5" l="1"/>
  <c r="G40" i="5" s="1"/>
  <c r="F40" i="5" s="1"/>
  <c r="G42" i="5"/>
  <c r="F12" i="6" s="1"/>
  <c r="F11" i="6"/>
  <c r="I11" i="7" s="1"/>
  <c r="G85" i="5"/>
  <c r="I29" i="7"/>
  <c r="I40" i="6"/>
  <c r="C36" i="10" s="1"/>
  <c r="F85" i="5"/>
  <c r="G26" i="12"/>
  <c r="F84" i="5"/>
  <c r="F26" i="12"/>
  <c r="E86" i="5"/>
  <c r="F44" i="6" s="1"/>
  <c r="H25" i="12"/>
  <c r="B9" i="10"/>
  <c r="C10" i="10"/>
  <c r="D27" i="12"/>
  <c r="H27" i="7"/>
  <c r="H38" i="6"/>
  <c r="I85" i="3"/>
  <c r="G15" i="12"/>
  <c r="I86" i="3"/>
  <c r="E40" i="6" s="1"/>
  <c r="H15" i="12"/>
  <c r="H84" i="3"/>
  <c r="F14" i="12"/>
  <c r="C14" i="12"/>
  <c r="H41" i="3"/>
  <c r="H40" i="3"/>
  <c r="B14" i="12"/>
  <c r="H42" i="3"/>
  <c r="E11" i="6" s="1"/>
  <c r="D14" i="12"/>
  <c r="G41" i="5"/>
  <c r="C27" i="12"/>
  <c r="A55" i="3"/>
  <c r="A26" i="9"/>
  <c r="H10" i="7"/>
  <c r="H9" i="6"/>
  <c r="I10" i="6"/>
  <c r="B27" i="12" l="1"/>
  <c r="B26" i="12"/>
  <c r="F42" i="5"/>
  <c r="F13" i="6" s="1"/>
  <c r="D26" i="12"/>
  <c r="I41" i="6"/>
  <c r="C37" i="10" s="1"/>
  <c r="I30" i="7"/>
  <c r="D86" i="5"/>
  <c r="F45" i="6" s="1"/>
  <c r="H24" i="12"/>
  <c r="E84" i="5"/>
  <c r="F25" i="12"/>
  <c r="E85" i="5"/>
  <c r="G25" i="12"/>
  <c r="B10" i="10"/>
  <c r="L9" i="6"/>
  <c r="C11" i="10"/>
  <c r="B34" i="10"/>
  <c r="H28" i="7"/>
  <c r="H39" i="6"/>
  <c r="H86" i="3"/>
  <c r="E41" i="6" s="1"/>
  <c r="H14" i="12"/>
  <c r="G84" i="3"/>
  <c r="F13" i="12"/>
  <c r="H85" i="3"/>
  <c r="G14" i="12"/>
  <c r="G40" i="3"/>
  <c r="B13" i="12"/>
  <c r="G41" i="3"/>
  <c r="C13" i="12"/>
  <c r="D13" i="12"/>
  <c r="G42" i="3"/>
  <c r="E12" i="6" s="1"/>
  <c r="F41" i="5"/>
  <c r="C26" i="12"/>
  <c r="E40" i="5"/>
  <c r="B25" i="12"/>
  <c r="A56" i="3"/>
  <c r="A27" i="9"/>
  <c r="H11" i="7"/>
  <c r="H10" i="6"/>
  <c r="I12" i="7"/>
  <c r="L8" i="6"/>
  <c r="I11" i="6"/>
  <c r="D25" i="12" l="1"/>
  <c r="E42" i="5"/>
  <c r="F14" i="6" s="1"/>
  <c r="I31" i="7"/>
  <c r="I42" i="6"/>
  <c r="C38" i="10" s="1"/>
  <c r="F24" i="12"/>
  <c r="D84" i="5"/>
  <c r="C86" i="5"/>
  <c r="F46" i="6" s="1"/>
  <c r="H23" i="12"/>
  <c r="D85" i="5"/>
  <c r="G24" i="12"/>
  <c r="B11" i="10"/>
  <c r="C12" i="10"/>
  <c r="G85" i="3"/>
  <c r="G13" i="12"/>
  <c r="F84" i="3"/>
  <c r="F12" i="12"/>
  <c r="L38" i="6"/>
  <c r="H29" i="7"/>
  <c r="H40" i="6"/>
  <c r="G86" i="3"/>
  <c r="E42" i="6" s="1"/>
  <c r="H13" i="12"/>
  <c r="L39" i="6"/>
  <c r="B35" i="10"/>
  <c r="F42" i="3"/>
  <c r="E13" i="6" s="1"/>
  <c r="D12" i="12"/>
  <c r="F41" i="3"/>
  <c r="C12" i="12"/>
  <c r="F40" i="3"/>
  <c r="B12" i="12"/>
  <c r="D40" i="5"/>
  <c r="B24" i="12"/>
  <c r="E41" i="5"/>
  <c r="C25" i="12"/>
  <c r="A57" i="3"/>
  <c r="A28" i="9"/>
  <c r="H12" i="7"/>
  <c r="H11" i="6"/>
  <c r="I12" i="6"/>
  <c r="C13" i="10" s="1"/>
  <c r="I13" i="7"/>
  <c r="D24" i="12" l="1"/>
  <c r="D42" i="5"/>
  <c r="F15" i="6" s="1"/>
  <c r="I32" i="7"/>
  <c r="I43" i="6"/>
  <c r="C39" i="10" s="1"/>
  <c r="C84" i="5"/>
  <c r="F23" i="12"/>
  <c r="C85" i="5"/>
  <c r="G23" i="12"/>
  <c r="B86" i="5"/>
  <c r="H22" i="12"/>
  <c r="B12" i="10"/>
  <c r="L11" i="6"/>
  <c r="H30" i="7"/>
  <c r="H41" i="6"/>
  <c r="F85" i="3"/>
  <c r="G12" i="12"/>
  <c r="F86" i="3"/>
  <c r="E43" i="6" s="1"/>
  <c r="H12" i="12"/>
  <c r="L40" i="6"/>
  <c r="B36" i="10"/>
  <c r="E84" i="3"/>
  <c r="F11" i="12"/>
  <c r="E41" i="3"/>
  <c r="C11" i="12"/>
  <c r="E40" i="3"/>
  <c r="B11" i="12"/>
  <c r="E42" i="3"/>
  <c r="E14" i="6" s="1"/>
  <c r="D11" i="12"/>
  <c r="D41" i="5"/>
  <c r="C24" i="12"/>
  <c r="C40" i="5"/>
  <c r="B23" i="12"/>
  <c r="A58" i="3"/>
  <c r="A29" i="9"/>
  <c r="I14" i="7"/>
  <c r="L10" i="6"/>
  <c r="I13" i="6"/>
  <c r="C14" i="10" s="1"/>
  <c r="H13" i="7"/>
  <c r="H12" i="6"/>
  <c r="D23" i="12" l="1"/>
  <c r="C42" i="5"/>
  <c r="F16" i="6" s="1"/>
  <c r="H21" i="12"/>
  <c r="F47" i="6"/>
  <c r="I33" i="7"/>
  <c r="I44" i="6"/>
  <c r="C40" i="10" s="1"/>
  <c r="B85" i="5"/>
  <c r="G21" i="12" s="1"/>
  <c r="G22" i="12"/>
  <c r="B84" i="5"/>
  <c r="F21" i="12" s="1"/>
  <c r="F22" i="12"/>
  <c r="B13" i="10"/>
  <c r="H31" i="7"/>
  <c r="H42" i="6"/>
  <c r="B37" i="10"/>
  <c r="L41" i="6"/>
  <c r="E86" i="3"/>
  <c r="E44" i="6" s="1"/>
  <c r="H11" i="12"/>
  <c r="D84" i="3"/>
  <c r="F10" i="12"/>
  <c r="E85" i="3"/>
  <c r="G11" i="12"/>
  <c r="D40" i="3"/>
  <c r="B10" i="12"/>
  <c r="D42" i="3"/>
  <c r="E15" i="6" s="1"/>
  <c r="D10" i="12"/>
  <c r="D41" i="3"/>
  <c r="C10" i="12"/>
  <c r="B40" i="5"/>
  <c r="B21" i="12" s="1"/>
  <c r="B22" i="12"/>
  <c r="C41" i="5"/>
  <c r="C23" i="12"/>
  <c r="A59" i="3"/>
  <c r="A30" i="9"/>
  <c r="H13" i="6"/>
  <c r="I15" i="7"/>
  <c r="I14" i="6"/>
  <c r="C15" i="10" s="1"/>
  <c r="H14" i="7"/>
  <c r="B42" i="5" l="1"/>
  <c r="D21" i="12" s="1"/>
  <c r="D22" i="12"/>
  <c r="I45" i="6"/>
  <c r="C41" i="10" s="1"/>
  <c r="I34" i="7"/>
  <c r="B14" i="10"/>
  <c r="L13" i="6"/>
  <c r="D85" i="3"/>
  <c r="G10" i="12"/>
  <c r="D86" i="3"/>
  <c r="E45" i="6" s="1"/>
  <c r="H10" i="12"/>
  <c r="H32" i="7"/>
  <c r="H43" i="6"/>
  <c r="C84" i="3"/>
  <c r="F9" i="12"/>
  <c r="B38" i="10"/>
  <c r="L42" i="6"/>
  <c r="D9" i="12"/>
  <c r="C42" i="3"/>
  <c r="E16" i="6" s="1"/>
  <c r="C41" i="3"/>
  <c r="C9" i="12"/>
  <c r="C40" i="3"/>
  <c r="B9" i="12"/>
  <c r="B41" i="5"/>
  <c r="C21" i="12" s="1"/>
  <c r="C22" i="12"/>
  <c r="A31" i="9"/>
  <c r="L12" i="6"/>
  <c r="I15" i="6"/>
  <c r="C16" i="10" s="1"/>
  <c r="I16" i="7"/>
  <c r="H15" i="7"/>
  <c r="H14" i="6"/>
  <c r="B15" i="10" s="1"/>
  <c r="F17" i="6" l="1"/>
  <c r="I17" i="7" s="1"/>
  <c r="I46" i="6"/>
  <c r="I35" i="7"/>
  <c r="I36" i="7"/>
  <c r="I47" i="6"/>
  <c r="C43" i="10" s="1"/>
  <c r="H33" i="7"/>
  <c r="H44" i="6"/>
  <c r="C85" i="3"/>
  <c r="G9" i="12"/>
  <c r="B84" i="3"/>
  <c r="F7" i="12" s="1"/>
  <c r="F8" i="12"/>
  <c r="B39" i="10"/>
  <c r="C86" i="3"/>
  <c r="E46" i="6" s="1"/>
  <c r="H9" i="12"/>
  <c r="B40" i="3"/>
  <c r="B7" i="12" s="1"/>
  <c r="B8" i="12"/>
  <c r="B41" i="3"/>
  <c r="C7" i="12" s="1"/>
  <c r="C8" i="12"/>
  <c r="B42" i="3"/>
  <c r="D8" i="12"/>
  <c r="I16" i="6"/>
  <c r="C17" i="10" s="1"/>
  <c r="J14" i="6"/>
  <c r="L14" i="6" s="1"/>
  <c r="H15" i="6"/>
  <c r="B16" i="10" s="1"/>
  <c r="H16" i="7"/>
  <c r="I17" i="6" l="1"/>
  <c r="C18" i="10" s="1"/>
  <c r="C20" i="10" s="1"/>
  <c r="D7" i="12"/>
  <c r="E17" i="6"/>
  <c r="H17" i="7" s="1"/>
  <c r="C42" i="10"/>
  <c r="C45" i="10" s="1"/>
  <c r="I49" i="6"/>
  <c r="H34" i="7"/>
  <c r="H45" i="6"/>
  <c r="B86" i="3"/>
  <c r="H8" i="12"/>
  <c r="L43" i="6"/>
  <c r="B85" i="3"/>
  <c r="G7" i="12" s="1"/>
  <c r="G8" i="12"/>
  <c r="L44" i="6"/>
  <c r="B40" i="10"/>
  <c r="J15" i="6"/>
  <c r="L15" i="6" s="1"/>
  <c r="L28" i="6" s="1"/>
  <c r="H16" i="6"/>
  <c r="B17" i="10" s="1"/>
  <c r="I19" i="6" l="1"/>
  <c r="H7" i="12"/>
  <c r="E47" i="6"/>
  <c r="H36" i="7" s="1"/>
  <c r="H17" i="6"/>
  <c r="B18" i="10" s="1"/>
  <c r="B20" i="10" s="1"/>
  <c r="C49" i="10"/>
  <c r="C48" i="10"/>
  <c r="H35" i="7"/>
  <c r="H46" i="6"/>
  <c r="L45" i="6"/>
  <c r="L52" i="6" s="1"/>
  <c r="B41" i="10"/>
  <c r="C23" i="10"/>
  <c r="C24" i="10"/>
  <c r="J16" i="6"/>
  <c r="L16" i="6" s="1"/>
  <c r="L24" i="6"/>
  <c r="L27" i="6"/>
  <c r="L23" i="6"/>
  <c r="L30" i="6" s="1"/>
  <c r="L22" i="6"/>
  <c r="L25" i="6"/>
  <c r="L54" i="6" l="1"/>
  <c r="H19" i="6"/>
  <c r="H47" i="6"/>
  <c r="L58" i="6"/>
  <c r="L53" i="6"/>
  <c r="L60" i="6" s="1"/>
  <c r="C33" i="7" s="1"/>
  <c r="D33" i="7" s="1"/>
  <c r="L55" i="6"/>
  <c r="L57" i="6"/>
  <c r="C17" i="7"/>
  <c r="D17" i="7" s="1"/>
  <c r="D18" i="10" s="1"/>
  <c r="C16" i="7"/>
  <c r="D16" i="7" s="1"/>
  <c r="D17" i="10" s="1"/>
  <c r="C15" i="7"/>
  <c r="D15" i="7" s="1"/>
  <c r="D16" i="10" s="1"/>
  <c r="C14" i="7"/>
  <c r="D14" i="7" s="1"/>
  <c r="D15" i="10" s="1"/>
  <c r="C13" i="7"/>
  <c r="D13" i="7" s="1"/>
  <c r="D14" i="10" s="1"/>
  <c r="C12" i="7"/>
  <c r="D12" i="7" s="1"/>
  <c r="D13" i="10" s="1"/>
  <c r="C11" i="7"/>
  <c r="D11" i="7" s="1"/>
  <c r="D12" i="10" s="1"/>
  <c r="C10" i="7"/>
  <c r="D10" i="7" s="1"/>
  <c r="D11" i="10" s="1"/>
  <c r="J17" i="6"/>
  <c r="L17" i="6" s="1"/>
  <c r="L46" i="6"/>
  <c r="B42" i="10"/>
  <c r="B23" i="10"/>
  <c r="B24" i="10"/>
  <c r="C8" i="7"/>
  <c r="D8" i="7" s="1"/>
  <c r="D9" i="10" s="1"/>
  <c r="C9" i="7"/>
  <c r="D9" i="7" s="1"/>
  <c r="D10" i="10" s="1"/>
  <c r="B43" i="10" l="1"/>
  <c r="B45" i="10" s="1"/>
  <c r="C31" i="7"/>
  <c r="D31" i="7" s="1"/>
  <c r="L31" i="7" s="1"/>
  <c r="F38" i="10" s="1"/>
  <c r="H49" i="6"/>
  <c r="C28" i="7"/>
  <c r="D28" i="7" s="1"/>
  <c r="L28" i="7" s="1"/>
  <c r="F35" i="10" s="1"/>
  <c r="J19" i="6"/>
  <c r="C34" i="7"/>
  <c r="D34" i="7" s="1"/>
  <c r="K34" i="7" s="1"/>
  <c r="E41" i="10" s="1"/>
  <c r="C36" i="7"/>
  <c r="D36" i="7" s="1"/>
  <c r="L36" i="7" s="1"/>
  <c r="F43" i="10" s="1"/>
  <c r="C27" i="7"/>
  <c r="D27" i="7" s="1"/>
  <c r="K27" i="7" s="1"/>
  <c r="E34" i="10" s="1"/>
  <c r="C29" i="7"/>
  <c r="D29" i="7" s="1"/>
  <c r="L29" i="7" s="1"/>
  <c r="F36" i="10" s="1"/>
  <c r="C35" i="7"/>
  <c r="D35" i="7" s="1"/>
  <c r="D42" i="10" s="1"/>
  <c r="C30" i="7"/>
  <c r="D30" i="7" s="1"/>
  <c r="D37" i="10" s="1"/>
  <c r="C32" i="7"/>
  <c r="D32" i="7" s="1"/>
  <c r="D39" i="10" s="1"/>
  <c r="L47" i="6"/>
  <c r="J49" i="6"/>
  <c r="D40" i="10"/>
  <c r="L33" i="7"/>
  <c r="F40" i="10" s="1"/>
  <c r="K33" i="7"/>
  <c r="E40" i="10" s="1"/>
  <c r="D20" i="10"/>
  <c r="L13" i="7"/>
  <c r="F14" i="10" s="1"/>
  <c r="K13" i="7"/>
  <c r="E14" i="10" s="1"/>
  <c r="L12" i="7"/>
  <c r="F13" i="10" s="1"/>
  <c r="K12" i="7"/>
  <c r="E13" i="10" s="1"/>
  <c r="L16" i="7"/>
  <c r="F17" i="10" s="1"/>
  <c r="K16" i="7"/>
  <c r="E17" i="10" s="1"/>
  <c r="K14" i="7"/>
  <c r="E15" i="10" s="1"/>
  <c r="L14" i="7"/>
  <c r="F15" i="10" s="1"/>
  <c r="L17" i="7"/>
  <c r="F18" i="10" s="1"/>
  <c r="K17" i="7"/>
  <c r="E18" i="10" s="1"/>
  <c r="K9" i="7"/>
  <c r="E10" i="10" s="1"/>
  <c r="L9" i="7"/>
  <c r="F10" i="10" s="1"/>
  <c r="L11" i="7"/>
  <c r="F12" i="10" s="1"/>
  <c r="K11" i="7"/>
  <c r="E12" i="10" s="1"/>
  <c r="K8" i="7"/>
  <c r="E9" i="10" s="1"/>
  <c r="L8" i="7"/>
  <c r="F9" i="10" s="1"/>
  <c r="D19" i="7"/>
  <c r="L15" i="7"/>
  <c r="F16" i="10" s="1"/>
  <c r="K15" i="7"/>
  <c r="E16" i="10" s="1"/>
  <c r="K10" i="7"/>
  <c r="E11" i="10" s="1"/>
  <c r="L10" i="7"/>
  <c r="F11" i="10" s="1"/>
  <c r="D38" i="10" l="1"/>
  <c r="D35" i="10"/>
  <c r="K28" i="7"/>
  <c r="E35" i="10" s="1"/>
  <c r="K31" i="7"/>
  <c r="E38" i="10" s="1"/>
  <c r="D41" i="10"/>
  <c r="L30" i="7"/>
  <c r="F37" i="10" s="1"/>
  <c r="K32" i="7"/>
  <c r="E39" i="10" s="1"/>
  <c r="D43" i="10"/>
  <c r="L35" i="7"/>
  <c r="F42" i="10" s="1"/>
  <c r="K30" i="7"/>
  <c r="E37" i="10" s="1"/>
  <c r="K35" i="7"/>
  <c r="E42" i="10" s="1"/>
  <c r="K29" i="7"/>
  <c r="E36" i="10" s="1"/>
  <c r="D38" i="7"/>
  <c r="D34" i="10"/>
  <c r="L32" i="7"/>
  <c r="F39" i="10" s="1"/>
  <c r="L27" i="7"/>
  <c r="F34" i="10" s="1"/>
  <c r="K36" i="7"/>
  <c r="E43" i="10" s="1"/>
  <c r="L34" i="7"/>
  <c r="F41" i="10" s="1"/>
  <c r="D36" i="10"/>
  <c r="B49" i="10"/>
  <c r="B48" i="10"/>
  <c r="E20" i="10"/>
  <c r="E23" i="10" s="1"/>
  <c r="F20" i="10"/>
  <c r="D24" i="10"/>
  <c r="D23" i="10"/>
  <c r="L19" i="7"/>
  <c r="K19" i="7"/>
  <c r="K38" i="7" l="1"/>
  <c r="E45" i="10"/>
  <c r="E48" i="10" s="1"/>
  <c r="D45" i="10"/>
  <c r="D48" i="10" s="1"/>
  <c r="L38" i="7"/>
  <c r="F45" i="10"/>
  <c r="F48" i="10" s="1"/>
  <c r="E24" i="10"/>
  <c r="F24" i="10"/>
  <c r="F23" i="10"/>
  <c r="D49" i="10" l="1"/>
  <c r="E49" i="10"/>
  <c r="F49" i="10"/>
</calcChain>
</file>

<file path=xl/sharedStrings.xml><?xml version="1.0" encoding="utf-8"?>
<sst xmlns="http://schemas.openxmlformats.org/spreadsheetml/2006/main" count="470" uniqueCount="90">
  <si>
    <t>Professional Lines - Insurance</t>
  </si>
  <si>
    <t>Professional Lines - Reinsurance</t>
  </si>
  <si>
    <t>Accident</t>
  </si>
  <si>
    <t>Year</t>
  </si>
  <si>
    <t>Exhibit I</t>
  </si>
  <si>
    <t>Net Reported Losses</t>
  </si>
  <si>
    <t>Sheet 1</t>
  </si>
  <si>
    <t>Net Reported Losses as of (months)</t>
  </si>
  <si>
    <t/>
  </si>
  <si>
    <t>Age-to-Age Factors</t>
  </si>
  <si>
    <t>12-24</t>
  </si>
  <si>
    <t>24-36</t>
  </si>
  <si>
    <t>36-48</t>
  </si>
  <si>
    <t>48-60</t>
  </si>
  <si>
    <t>60-72</t>
  </si>
  <si>
    <t>72-84</t>
  </si>
  <si>
    <t>84-96</t>
  </si>
  <si>
    <t>96-108</t>
  </si>
  <si>
    <t>108-120</t>
  </si>
  <si>
    <t>120-ult</t>
  </si>
  <si>
    <t>Average Age-to-Age Factors</t>
  </si>
  <si>
    <t>Simple 3</t>
  </si>
  <si>
    <t>Medial 7</t>
  </si>
  <si>
    <t>Vol Wtd 5</t>
  </si>
  <si>
    <t>Variability in Age-to-Age Factors as Measured by</t>
  </si>
  <si>
    <t>Std Dev</t>
  </si>
  <si>
    <t>Abs Diff</t>
  </si>
  <si>
    <t>Cumulative Development Factors</t>
  </si>
  <si>
    <t>Sheet 2</t>
  </si>
  <si>
    <t>Net Paid Losses</t>
  </si>
  <si>
    <t>Sheet 3</t>
  </si>
  <si>
    <t>Net Paid Losses as of (months)</t>
  </si>
  <si>
    <t>Sheet 4</t>
  </si>
  <si>
    <t>Professional Lines</t>
  </si>
  <si>
    <t>Sheet 5</t>
  </si>
  <si>
    <t>% Reported</t>
  </si>
  <si>
    <t>As Of</t>
  </si>
  <si>
    <t>Insurance</t>
  </si>
  <si>
    <t>Reinsurance</t>
  </si>
  <si>
    <t>Month</t>
  </si>
  <si>
    <t>% Paid</t>
  </si>
  <si>
    <t>Projection of Ultimate Losses based on Development Method and Selection of Expected Loss Ratio</t>
  </si>
  <si>
    <t>Sheet 6</t>
  </si>
  <si>
    <t>Losses at</t>
  </si>
  <si>
    <t>Cum Dev Factor</t>
  </si>
  <si>
    <t>Projected Ultimate</t>
  </si>
  <si>
    <t>Initial</t>
  </si>
  <si>
    <t>Indicated</t>
  </si>
  <si>
    <t>12/31/10</t>
  </si>
  <si>
    <t>Losses Based on</t>
  </si>
  <si>
    <t>Selected</t>
  </si>
  <si>
    <t>Earned</t>
  </si>
  <si>
    <t>Ultimate</t>
  </si>
  <si>
    <t>Reported</t>
  </si>
  <si>
    <t>Paid</t>
  </si>
  <si>
    <t>Premium</t>
  </si>
  <si>
    <t>Loss Ratio</t>
  </si>
  <si>
    <t>Total</t>
  </si>
  <si>
    <t>Average Indicated Ultimate Loss Ratio excl Accident Years 9 and 10</t>
  </si>
  <si>
    <t xml:space="preserve">   Latest 3 years</t>
  </si>
  <si>
    <t xml:space="preserve">   Latest 5 years</t>
  </si>
  <si>
    <t xml:space="preserve">   Latest 7 years</t>
  </si>
  <si>
    <t xml:space="preserve">   Latest 5 years excluding high and low</t>
  </si>
  <si>
    <t>Standard Deviation Accident Years 1-8</t>
  </si>
  <si>
    <t>Absolute Difference Accident Years 1-8</t>
  </si>
  <si>
    <t>Selected Expected Loss Ratio</t>
  </si>
  <si>
    <t>Projection of Ultimate Losses based on Expected Loss and Bornhuetter-Ferguson Methods</t>
  </si>
  <si>
    <t>Sheet 7</t>
  </si>
  <si>
    <t>Percentage at</t>
  </si>
  <si>
    <t>Expected</t>
  </si>
  <si>
    <t>Losses</t>
  </si>
  <si>
    <t>Unrptd</t>
  </si>
  <si>
    <t>Unpaid</t>
  </si>
  <si>
    <t xml:space="preserve">Development of Indicated IBNR and Total Unpaid for All Years Combined </t>
  </si>
  <si>
    <t>Sheet 8</t>
  </si>
  <si>
    <t>Projected Ultimate Losses based on</t>
  </si>
  <si>
    <t>Bornhuetter-</t>
  </si>
  <si>
    <t>Development</t>
  </si>
  <si>
    <t>Ferguson</t>
  </si>
  <si>
    <t>Indicated at 12/31/10</t>
  </si>
  <si>
    <t>IBNR</t>
  </si>
  <si>
    <t>Total Unpaid</t>
  </si>
  <si>
    <t>Age-to-Age Interval</t>
  </si>
  <si>
    <t>Standard Deviation - Reported Age-to-Age Factors</t>
  </si>
  <si>
    <t>Standard Deviation - Paid Age-to-Age Factors</t>
  </si>
  <si>
    <t>Absolute Difference - Reported Age-to-Age Factors</t>
  </si>
  <si>
    <t>Absolute Difference - Paid Age-to-Age Factors</t>
  </si>
  <si>
    <t>Ratio Paid-to-Reported Losses</t>
  </si>
  <si>
    <t>reins is not more volatile than ins in this example</t>
  </si>
  <si>
    <t>Ratios Paid-to-Reported Losses as of (months)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</si>
</sst>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#,##0.000_ ;\-#,##0.000\ "/>
    <numFmt numFmtId="168" formatCode="#,##0_ ;\-#,##0\ "/>
    <numFmt numFmtId="169" formatCode="#,##0.00_ ;\-#,##0.00\ "/>
    <numFmt numFmtId="170" formatCode="0.000"/>
    <numFmt numFmtId="171" formatCode="_-* #,##0.000_-;\-* #,##0.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2" xfId="0" applyBorder="1" applyAlignment="1">
      <alignment horizontal="center"/>
    </xf>
    <xf numFmtId="15" fontId="0" fillId="0" borderId="1" xfId="0" quotePrefix="1" applyNumberFormat="1" applyBorder="1" applyAlignment="1">
      <alignment horizontal="centerContinuous"/>
    </xf>
    <xf numFmtId="0" fontId="0" fillId="0" borderId="2" xfId="0" applyBorder="1"/>
    <xf numFmtId="3" fontId="4" fillId="0" borderId="0" xfId="3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9" fontId="0" fillId="0" borderId="0" xfId="2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0" fillId="0" borderId="0" xfId="0" applyNumberFormat="1"/>
    <xf numFmtId="0" fontId="0" fillId="0" borderId="2" xfId="0" quotePrefix="1" applyBorder="1" applyAlignment="1">
      <alignment horizontal="center"/>
    </xf>
    <xf numFmtId="3" fontId="0" fillId="0" borderId="0" xfId="0" applyNumberFormat="1"/>
    <xf numFmtId="166" fontId="0" fillId="0" borderId="0" xfId="0" applyNumberFormat="1" applyAlignment="1">
      <alignment horizontal="center"/>
    </xf>
    <xf numFmtId="167" fontId="4" fillId="0" borderId="0" xfId="1" applyNumberFormat="1" applyFont="1" applyAlignment="1">
      <alignment horizontal="center"/>
    </xf>
    <xf numFmtId="167" fontId="4" fillId="0" borderId="0" xfId="3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Continuous"/>
    </xf>
    <xf numFmtId="168" fontId="0" fillId="0" borderId="0" xfId="1" applyNumberFormat="1" applyFont="1" applyAlignment="1">
      <alignment horizontal="right"/>
    </xf>
    <xf numFmtId="2" fontId="0" fillId="0" borderId="0" xfId="2" applyNumberFormat="1" applyFont="1" applyAlignment="1">
      <alignment horizontal="center"/>
    </xf>
    <xf numFmtId="9" fontId="5" fillId="0" borderId="0" xfId="2" applyFont="1" applyAlignment="1">
      <alignment horizontal="center"/>
    </xf>
    <xf numFmtId="167" fontId="0" fillId="0" borderId="1" xfId="0" applyNumberFormat="1" applyBorder="1" applyAlignment="1">
      <alignment horizontal="centerContinuous"/>
    </xf>
    <xf numFmtId="167" fontId="4" fillId="0" borderId="1" xfId="1" applyNumberFormat="1" applyFont="1" applyBorder="1" applyAlignment="1">
      <alignment horizontal="centerContinuous"/>
    </xf>
    <xf numFmtId="167" fontId="0" fillId="0" borderId="0" xfId="0" applyNumberFormat="1" applyAlignment="1">
      <alignment horizontal="center"/>
    </xf>
    <xf numFmtId="169" fontId="4" fillId="0" borderId="0" xfId="1" applyNumberFormat="1" applyFont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Continuous"/>
    </xf>
    <xf numFmtId="2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0" fillId="0" borderId="0" xfId="0" applyNumberFormat="1"/>
    <xf numFmtId="9" fontId="0" fillId="0" borderId="0" xfId="0" applyNumberFormat="1"/>
    <xf numFmtId="171" fontId="0" fillId="0" borderId="0" xfId="0" applyNumberFormat="1"/>
    <xf numFmtId="0" fontId="2" fillId="0" borderId="0" xfId="0" applyFont="1" applyAlignment="1">
      <alignment horizontal="right"/>
    </xf>
  </cellXfs>
  <cellStyles count="4">
    <cellStyle name="Comma" xfId="1" builtinId="3"/>
    <cellStyle name="Normal" xfId="0" builtinId="0"/>
    <cellStyle name="Percent" xfId="2" builtinId="5"/>
    <cellStyle name="Standard 4" xfId="3" xr:uid="{E76F3E98-FD8E-48BA-A199-837D3ED6D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2767-E649-4635-A3F1-07CAA687DDA4}">
  <dimension ref="A1:L86"/>
  <sheetViews>
    <sheetView showGridLines="0" zoomScaleNormal="100" workbookViewId="0"/>
  </sheetViews>
  <sheetFormatPr defaultRowHeight="14.5" x14ac:dyDescent="0.35"/>
  <cols>
    <col min="1" max="1" width="8.54296875" customWidth="1"/>
  </cols>
  <sheetData>
    <row r="1" spans="1:12" x14ac:dyDescent="0.35">
      <c r="A1" s="37" t="str">
        <f>input!$A$1</f>
        <v>Professional Lines - Insurance</v>
      </c>
      <c r="K1" s="42" t="s">
        <v>4</v>
      </c>
    </row>
    <row r="2" spans="1:12" x14ac:dyDescent="0.35">
      <c r="A2" s="1" t="s">
        <v>5</v>
      </c>
      <c r="K2" s="42" t="s">
        <v>6</v>
      </c>
    </row>
    <row r="3" spans="1:12" x14ac:dyDescent="0.35">
      <c r="A3" s="1"/>
    </row>
    <row r="4" spans="1:12" x14ac:dyDescent="0.35">
      <c r="A4" s="3" t="str">
        <f>input!$A$3</f>
        <v>Accident</v>
      </c>
      <c r="B4" s="4" t="s">
        <v>7</v>
      </c>
      <c r="C4" s="4"/>
      <c r="D4" s="4"/>
      <c r="E4" s="4"/>
      <c r="F4" s="4"/>
      <c r="G4" s="4"/>
      <c r="H4" s="4"/>
      <c r="I4" s="4"/>
      <c r="J4" s="4"/>
      <c r="K4" s="4"/>
    </row>
    <row r="5" spans="1:12" ht="15" thickBot="1" x14ac:dyDescent="0.4">
      <c r="A5" s="6" t="str">
        <f>input!$A$4</f>
        <v>Year</v>
      </c>
      <c r="B5" s="6">
        <v>12</v>
      </c>
      <c r="C5" s="6">
        <f t="shared" ref="C5:K5" si="0">B5+12</f>
        <v>24</v>
      </c>
      <c r="D5" s="6">
        <f t="shared" si="0"/>
        <v>36</v>
      </c>
      <c r="E5" s="6">
        <f t="shared" si="0"/>
        <v>48</v>
      </c>
      <c r="F5" s="6">
        <f t="shared" si="0"/>
        <v>60</v>
      </c>
      <c r="G5" s="6">
        <f t="shared" si="0"/>
        <v>72</v>
      </c>
      <c r="H5" s="6">
        <f t="shared" si="0"/>
        <v>84</v>
      </c>
      <c r="I5" s="6">
        <f t="shared" si="0"/>
        <v>96</v>
      </c>
      <c r="J5" s="6">
        <f t="shared" si="0"/>
        <v>108</v>
      </c>
      <c r="K5" s="6">
        <f t="shared" si="0"/>
        <v>120</v>
      </c>
    </row>
    <row r="6" spans="1:12" x14ac:dyDescent="0.35">
      <c r="A6" s="3">
        <f>input!$A$5</f>
        <v>1</v>
      </c>
      <c r="B6" s="9">
        <v>222</v>
      </c>
      <c r="C6" s="9">
        <v>663</v>
      </c>
      <c r="D6" s="9">
        <v>1018</v>
      </c>
      <c r="E6" s="9">
        <v>1209</v>
      </c>
      <c r="F6" s="9">
        <v>1556</v>
      </c>
      <c r="G6" s="9">
        <v>1770</v>
      </c>
      <c r="H6" s="9">
        <v>1868</v>
      </c>
      <c r="I6" s="9">
        <v>1959</v>
      </c>
      <c r="J6" s="9">
        <v>2012</v>
      </c>
      <c r="K6" s="9">
        <v>2052</v>
      </c>
      <c r="L6" s="12"/>
    </row>
    <row r="7" spans="1:12" x14ac:dyDescent="0.35">
      <c r="A7" s="3">
        <f>A6+1</f>
        <v>2</v>
      </c>
      <c r="B7" s="9">
        <v>313</v>
      </c>
      <c r="C7" s="9">
        <v>829</v>
      </c>
      <c r="D7" s="9">
        <v>1231</v>
      </c>
      <c r="E7" s="9">
        <v>1462</v>
      </c>
      <c r="F7" s="9">
        <v>1788</v>
      </c>
      <c r="G7" s="9">
        <v>1868</v>
      </c>
      <c r="H7" s="9">
        <v>2068</v>
      </c>
      <c r="I7" s="9">
        <v>2206</v>
      </c>
      <c r="J7" s="9">
        <v>2228</v>
      </c>
      <c r="K7" s="9" t="s">
        <v>8</v>
      </c>
      <c r="L7" s="12"/>
    </row>
    <row r="8" spans="1:12" x14ac:dyDescent="0.35">
      <c r="A8" s="3">
        <f t="shared" ref="A8:A15" si="1">A7+1</f>
        <v>3</v>
      </c>
      <c r="B8" s="9">
        <v>334</v>
      </c>
      <c r="C8" s="9">
        <v>1101</v>
      </c>
      <c r="D8" s="9">
        <v>1830</v>
      </c>
      <c r="E8" s="9">
        <v>1986</v>
      </c>
      <c r="F8" s="9">
        <v>2386</v>
      </c>
      <c r="G8" s="9">
        <v>2543</v>
      </c>
      <c r="H8" s="9">
        <v>2720</v>
      </c>
      <c r="I8" s="9">
        <v>2872</v>
      </c>
      <c r="J8" s="9" t="s">
        <v>8</v>
      </c>
      <c r="K8" s="9" t="s">
        <v>8</v>
      </c>
      <c r="L8" s="12"/>
    </row>
    <row r="9" spans="1:12" x14ac:dyDescent="0.35">
      <c r="A9" s="3">
        <f t="shared" si="1"/>
        <v>4</v>
      </c>
      <c r="B9" s="9">
        <v>406</v>
      </c>
      <c r="C9" s="9">
        <v>1308</v>
      </c>
      <c r="D9" s="9">
        <v>1990</v>
      </c>
      <c r="E9" s="9">
        <v>2485</v>
      </c>
      <c r="F9" s="9">
        <v>2799</v>
      </c>
      <c r="G9" s="9">
        <v>2984</v>
      </c>
      <c r="H9" s="9">
        <v>3061</v>
      </c>
      <c r="I9" s="9" t="s">
        <v>8</v>
      </c>
      <c r="J9" s="9" t="s">
        <v>8</v>
      </c>
      <c r="K9" s="9" t="s">
        <v>8</v>
      </c>
      <c r="L9" s="12"/>
    </row>
    <row r="10" spans="1:12" x14ac:dyDescent="0.35">
      <c r="A10" s="3">
        <f t="shared" si="1"/>
        <v>5</v>
      </c>
      <c r="B10" s="9">
        <v>442</v>
      </c>
      <c r="C10" s="9">
        <v>1219</v>
      </c>
      <c r="D10" s="9">
        <v>1870</v>
      </c>
      <c r="E10" s="9">
        <v>2299</v>
      </c>
      <c r="F10" s="9">
        <v>2585</v>
      </c>
      <c r="G10" s="9">
        <v>2837</v>
      </c>
      <c r="H10" s="9" t="s">
        <v>8</v>
      </c>
      <c r="I10" s="9" t="s">
        <v>8</v>
      </c>
      <c r="J10" s="9" t="s">
        <v>8</v>
      </c>
      <c r="K10" s="9" t="s">
        <v>8</v>
      </c>
      <c r="L10" s="12"/>
    </row>
    <row r="11" spans="1:12" x14ac:dyDescent="0.35">
      <c r="A11" s="3">
        <f t="shared" si="1"/>
        <v>6</v>
      </c>
      <c r="B11" s="9">
        <v>730</v>
      </c>
      <c r="C11" s="9">
        <v>1341</v>
      </c>
      <c r="D11" s="9">
        <v>2021</v>
      </c>
      <c r="E11" s="9">
        <v>2358</v>
      </c>
      <c r="F11" s="9">
        <v>2590</v>
      </c>
      <c r="G11" s="9" t="s">
        <v>8</v>
      </c>
      <c r="H11" s="9" t="s">
        <v>8</v>
      </c>
      <c r="I11" s="9" t="s">
        <v>8</v>
      </c>
      <c r="J11" s="9" t="s">
        <v>8</v>
      </c>
      <c r="K11" s="9" t="s">
        <v>8</v>
      </c>
      <c r="L11" s="12"/>
    </row>
    <row r="12" spans="1:12" x14ac:dyDescent="0.35">
      <c r="A12" s="3">
        <f t="shared" si="1"/>
        <v>7</v>
      </c>
      <c r="B12" s="9">
        <v>441</v>
      </c>
      <c r="C12" s="9">
        <v>1162</v>
      </c>
      <c r="D12" s="9">
        <v>1880</v>
      </c>
      <c r="E12" s="9">
        <v>2191</v>
      </c>
      <c r="F12" s="9" t="s">
        <v>8</v>
      </c>
      <c r="G12" s="9" t="s">
        <v>8</v>
      </c>
      <c r="H12" s="9" t="s">
        <v>8</v>
      </c>
      <c r="I12" s="9" t="s">
        <v>8</v>
      </c>
      <c r="J12" s="9" t="s">
        <v>8</v>
      </c>
      <c r="K12" s="9" t="s">
        <v>8</v>
      </c>
      <c r="L12" s="12"/>
    </row>
    <row r="13" spans="1:12" x14ac:dyDescent="0.35">
      <c r="A13" s="3">
        <f t="shared" si="1"/>
        <v>8</v>
      </c>
      <c r="B13" s="9">
        <v>335</v>
      </c>
      <c r="C13" s="9">
        <v>1206</v>
      </c>
      <c r="D13" s="9">
        <v>1885</v>
      </c>
      <c r="E13" s="9" t="s">
        <v>8</v>
      </c>
      <c r="F13" s="9" t="s">
        <v>8</v>
      </c>
      <c r="G13" s="9" t="s">
        <v>8</v>
      </c>
      <c r="H13" s="9" t="s">
        <v>8</v>
      </c>
      <c r="I13" s="9" t="s">
        <v>8</v>
      </c>
      <c r="J13" s="9" t="s">
        <v>8</v>
      </c>
      <c r="K13" s="9" t="s">
        <v>8</v>
      </c>
      <c r="L13" s="12"/>
    </row>
    <row r="14" spans="1:12" x14ac:dyDescent="0.35">
      <c r="A14" s="3">
        <f t="shared" si="1"/>
        <v>9</v>
      </c>
      <c r="B14" s="9">
        <v>422</v>
      </c>
      <c r="C14" s="9">
        <v>1187</v>
      </c>
      <c r="D14" s="9" t="s">
        <v>8</v>
      </c>
      <c r="E14" s="9" t="s">
        <v>8</v>
      </c>
      <c r="F14" s="9" t="s">
        <v>8</v>
      </c>
      <c r="G14" s="9" t="s">
        <v>8</v>
      </c>
      <c r="H14" s="9" t="s">
        <v>8</v>
      </c>
      <c r="I14" s="9" t="s">
        <v>8</v>
      </c>
      <c r="J14" s="9" t="s">
        <v>8</v>
      </c>
      <c r="K14" s="9" t="s">
        <v>8</v>
      </c>
      <c r="L14" s="12"/>
    </row>
    <row r="15" spans="1:12" x14ac:dyDescent="0.35">
      <c r="A15" s="3">
        <f t="shared" si="1"/>
        <v>10</v>
      </c>
      <c r="B15" s="9">
        <v>492</v>
      </c>
      <c r="C15" s="9" t="s">
        <v>8</v>
      </c>
      <c r="D15" s="9" t="s">
        <v>8</v>
      </c>
      <c r="E15" s="9" t="s">
        <v>8</v>
      </c>
      <c r="F15" s="9" t="s">
        <v>8</v>
      </c>
      <c r="G15" s="9" t="s">
        <v>8</v>
      </c>
      <c r="H15" s="9" t="s">
        <v>8</v>
      </c>
      <c r="I15" s="9" t="s">
        <v>8</v>
      </c>
      <c r="J15" s="9" t="s">
        <v>8</v>
      </c>
      <c r="K15" s="9" t="s">
        <v>8</v>
      </c>
      <c r="L15" s="12"/>
    </row>
    <row r="17" spans="1:11" x14ac:dyDescent="0.35">
      <c r="A17" s="3" t="str">
        <f>input!$A$3</f>
        <v>Accident</v>
      </c>
      <c r="B17" s="4" t="s">
        <v>9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 ht="15" thickBot="1" x14ac:dyDescent="0.4">
      <c r="A18" s="6" t="str">
        <f>input!$A$4</f>
        <v>Year</v>
      </c>
      <c r="B18" s="18" t="s">
        <v>10</v>
      </c>
      <c r="C18" s="18" t="s">
        <v>11</v>
      </c>
      <c r="D18" s="18" t="s">
        <v>12</v>
      </c>
      <c r="E18" s="18" t="s">
        <v>13</v>
      </c>
      <c r="F18" s="18" t="s">
        <v>14</v>
      </c>
      <c r="G18" s="18" t="s">
        <v>15</v>
      </c>
      <c r="H18" s="18" t="s">
        <v>16</v>
      </c>
      <c r="I18" s="18" t="s">
        <v>17</v>
      </c>
      <c r="J18" s="18" t="s">
        <v>18</v>
      </c>
      <c r="K18" s="18" t="s">
        <v>19</v>
      </c>
    </row>
    <row r="19" spans="1:11" x14ac:dyDescent="0.35">
      <c r="A19" s="3">
        <f>input!$A$5</f>
        <v>1</v>
      </c>
      <c r="B19" s="21">
        <f t="shared" ref="B19:J19" si="2">C6/B6</f>
        <v>2.9864864864864864</v>
      </c>
      <c r="C19" s="21">
        <f t="shared" si="2"/>
        <v>1.5354449472096532</v>
      </c>
      <c r="D19" s="21">
        <f t="shared" si="2"/>
        <v>1.18762278978389</v>
      </c>
      <c r="E19" s="21">
        <f t="shared" si="2"/>
        <v>1.2870140612076095</v>
      </c>
      <c r="F19" s="21">
        <f t="shared" si="2"/>
        <v>1.1375321336760926</v>
      </c>
      <c r="G19" s="21">
        <f t="shared" si="2"/>
        <v>1.0553672316384182</v>
      </c>
      <c r="H19" s="21">
        <f t="shared" si="2"/>
        <v>1.0487152034261242</v>
      </c>
      <c r="I19" s="21">
        <f t="shared" si="2"/>
        <v>1.0270546197039305</v>
      </c>
      <c r="J19" s="21">
        <f t="shared" si="2"/>
        <v>1.0198807157057654</v>
      </c>
      <c r="K19" s="22"/>
    </row>
    <row r="20" spans="1:11" x14ac:dyDescent="0.35">
      <c r="A20" s="3">
        <f>A19+1</f>
        <v>2</v>
      </c>
      <c r="B20" s="21">
        <f t="shared" ref="B20:I20" si="3">C7/B7</f>
        <v>2.6485623003194889</v>
      </c>
      <c r="C20" s="21">
        <f t="shared" si="3"/>
        <v>1.4849215922798553</v>
      </c>
      <c r="D20" s="21">
        <f t="shared" si="3"/>
        <v>1.1876523151909018</v>
      </c>
      <c r="E20" s="21">
        <f t="shared" si="3"/>
        <v>1.2229822161422708</v>
      </c>
      <c r="F20" s="21">
        <f t="shared" si="3"/>
        <v>1.0447427293064877</v>
      </c>
      <c r="G20" s="21">
        <f t="shared" si="3"/>
        <v>1.1070663811563168</v>
      </c>
      <c r="H20" s="21">
        <f t="shared" si="3"/>
        <v>1.0667311411992264</v>
      </c>
      <c r="I20" s="21">
        <f t="shared" si="3"/>
        <v>1.0099728014505893</v>
      </c>
      <c r="J20" s="22"/>
      <c r="K20" s="22"/>
    </row>
    <row r="21" spans="1:11" x14ac:dyDescent="0.35">
      <c r="A21" s="3">
        <f t="shared" ref="A21:A28" si="4">A20+1</f>
        <v>3</v>
      </c>
      <c r="B21" s="21">
        <f t="shared" ref="B21:H21" si="5">C8/B8</f>
        <v>3.2964071856287425</v>
      </c>
      <c r="C21" s="21">
        <f t="shared" si="5"/>
        <v>1.6621253405994549</v>
      </c>
      <c r="D21" s="21">
        <f t="shared" si="5"/>
        <v>1.0852459016393443</v>
      </c>
      <c r="E21" s="21">
        <f t="shared" si="5"/>
        <v>1.201409869083585</v>
      </c>
      <c r="F21" s="21">
        <f t="shared" si="5"/>
        <v>1.0658005029337805</v>
      </c>
      <c r="G21" s="21">
        <f t="shared" si="5"/>
        <v>1.0696028313016124</v>
      </c>
      <c r="H21" s="21">
        <f t="shared" si="5"/>
        <v>1.0558823529411765</v>
      </c>
      <c r="I21" s="22"/>
      <c r="J21" s="22"/>
      <c r="K21" s="22"/>
    </row>
    <row r="22" spans="1:11" x14ac:dyDescent="0.35">
      <c r="A22" s="3">
        <f t="shared" si="4"/>
        <v>4</v>
      </c>
      <c r="B22" s="21">
        <f t="shared" ref="B22:G22" si="6">C9/B9</f>
        <v>3.2216748768472905</v>
      </c>
      <c r="C22" s="21">
        <f t="shared" si="6"/>
        <v>1.5214067278287462</v>
      </c>
      <c r="D22" s="21">
        <f t="shared" si="6"/>
        <v>1.2487437185929648</v>
      </c>
      <c r="E22" s="21">
        <f t="shared" si="6"/>
        <v>1.1263581488933601</v>
      </c>
      <c r="F22" s="21">
        <f t="shared" si="6"/>
        <v>1.0660950339406932</v>
      </c>
      <c r="G22" s="21">
        <f t="shared" si="6"/>
        <v>1.0258042895442359</v>
      </c>
      <c r="H22" s="22"/>
      <c r="I22" s="22"/>
      <c r="J22" s="22"/>
      <c r="K22" s="21"/>
    </row>
    <row r="23" spans="1:11" x14ac:dyDescent="0.35">
      <c r="A23" s="3">
        <f t="shared" si="4"/>
        <v>5</v>
      </c>
      <c r="B23" s="21">
        <f>C10/B10</f>
        <v>2.7579185520361991</v>
      </c>
      <c r="C23" s="21">
        <f>D10/C10</f>
        <v>1.5340442986054144</v>
      </c>
      <c r="D23" s="21">
        <f>E10/D10</f>
        <v>1.2294117647058824</v>
      </c>
      <c r="E23" s="21">
        <f>F10/E10</f>
        <v>1.1244019138755981</v>
      </c>
      <c r="F23" s="21">
        <f>G10/F10</f>
        <v>1.0974854932301741</v>
      </c>
      <c r="G23" s="22"/>
      <c r="H23" s="22"/>
      <c r="I23" s="22"/>
      <c r="J23" s="21"/>
      <c r="K23" s="21"/>
    </row>
    <row r="24" spans="1:11" x14ac:dyDescent="0.35">
      <c r="A24" s="3">
        <f t="shared" si="4"/>
        <v>6</v>
      </c>
      <c r="B24" s="21">
        <f>C11/B11</f>
        <v>1.8369863013698631</v>
      </c>
      <c r="C24" s="21">
        <f>D11/C11</f>
        <v>1.5070842654735273</v>
      </c>
      <c r="D24" s="21">
        <f>E11/D11</f>
        <v>1.1667491340920337</v>
      </c>
      <c r="E24" s="21">
        <f>F11/E11</f>
        <v>1.0983884648006785</v>
      </c>
      <c r="F24" s="22"/>
      <c r="G24" s="22"/>
      <c r="H24" s="22"/>
      <c r="I24" s="13"/>
      <c r="J24" s="21"/>
      <c r="K24" s="21"/>
    </row>
    <row r="25" spans="1:11" x14ac:dyDescent="0.35">
      <c r="A25" s="3">
        <f t="shared" si="4"/>
        <v>7</v>
      </c>
      <c r="B25" s="21">
        <f>C12/B12</f>
        <v>2.6349206349206349</v>
      </c>
      <c r="C25" s="21">
        <f>D12/C12</f>
        <v>1.6179001721170396</v>
      </c>
      <c r="D25" s="21">
        <f>E12/D12</f>
        <v>1.1654255319148936</v>
      </c>
      <c r="E25" s="22"/>
      <c r="F25" s="22"/>
      <c r="G25" s="22"/>
      <c r="H25" s="13"/>
      <c r="I25" s="13"/>
      <c r="J25" s="21"/>
      <c r="K25" s="21"/>
    </row>
    <row r="26" spans="1:11" x14ac:dyDescent="0.35">
      <c r="A26" s="3">
        <f t="shared" si="4"/>
        <v>8</v>
      </c>
      <c r="B26" s="21">
        <f>C13/B13</f>
        <v>3.6</v>
      </c>
      <c r="C26" s="21">
        <f>D13/C13</f>
        <v>1.5630182421227197</v>
      </c>
      <c r="D26" s="22"/>
      <c r="E26" s="22"/>
      <c r="F26" s="22"/>
      <c r="G26" s="13"/>
      <c r="H26" s="13"/>
      <c r="I26" s="13"/>
      <c r="J26" s="21"/>
      <c r="K26" s="21"/>
    </row>
    <row r="27" spans="1:11" x14ac:dyDescent="0.35">
      <c r="A27" s="3">
        <f t="shared" si="4"/>
        <v>9</v>
      </c>
      <c r="B27" s="21">
        <f>C14/B14</f>
        <v>2.8127962085308056</v>
      </c>
      <c r="C27" s="22"/>
      <c r="D27" s="22"/>
      <c r="E27" s="22"/>
      <c r="F27" s="13"/>
      <c r="G27" s="13"/>
      <c r="H27" s="13"/>
      <c r="I27" s="13"/>
      <c r="J27" s="21"/>
      <c r="K27" s="21"/>
    </row>
    <row r="28" spans="1:11" x14ac:dyDescent="0.35">
      <c r="A28" s="3">
        <f t="shared" si="4"/>
        <v>10</v>
      </c>
      <c r="B28" s="21"/>
      <c r="C28" s="22"/>
      <c r="D28" s="22"/>
      <c r="E28" s="13"/>
      <c r="F28" s="13"/>
      <c r="G28" s="13"/>
      <c r="H28" s="13"/>
      <c r="I28" s="13"/>
      <c r="J28" s="21"/>
      <c r="K28" s="21"/>
    </row>
    <row r="30" spans="1:11" x14ac:dyDescent="0.35">
      <c r="B30" s="28" t="s">
        <v>20</v>
      </c>
      <c r="C30" s="28"/>
      <c r="D30" s="28"/>
      <c r="E30" s="28"/>
      <c r="F30" s="28"/>
      <c r="G30" s="28"/>
      <c r="H30" s="28"/>
      <c r="I30" s="28"/>
      <c r="J30" s="29"/>
      <c r="K30" s="13"/>
    </row>
    <row r="31" spans="1:11" x14ac:dyDescent="0.35">
      <c r="A31" t="s">
        <v>21</v>
      </c>
      <c r="B31" s="21">
        <f>AVERAGE(B25:B27)</f>
        <v>3.0159056144838132</v>
      </c>
      <c r="C31" s="21">
        <f>AVERAGE(C24:C26)</f>
        <v>1.5626675599044288</v>
      </c>
      <c r="D31" s="21">
        <f>AVERAGE(D23:D25)</f>
        <v>1.1871954769042699</v>
      </c>
      <c r="E31" s="21">
        <f>AVERAGE(E22:E24)</f>
        <v>1.1163828425232121</v>
      </c>
      <c r="F31" s="21">
        <f>AVERAGE(F21:F23)</f>
        <v>1.0764603433682158</v>
      </c>
      <c r="G31" s="21">
        <f>AVERAGE(G20:G22)</f>
        <v>1.0674911673340548</v>
      </c>
      <c r="H31" s="21">
        <f>AVERAGE(H19:H21)</f>
        <v>1.057109565855509</v>
      </c>
      <c r="I31" s="21">
        <f>AVERAGE(I19:I20)</f>
        <v>1.0185137105772599</v>
      </c>
      <c r="J31" s="21">
        <f>AVERAGE(J19:J19)</f>
        <v>1.0198807157057654</v>
      </c>
      <c r="K31" s="13"/>
    </row>
    <row r="32" spans="1:11" x14ac:dyDescent="0.35">
      <c r="A32" t="s">
        <v>22</v>
      </c>
      <c r="B32" s="21">
        <f>(SUM(B21:B27)-MIN(B21:B27)-MAX(B21:B27))/5</f>
        <v>2.9447434915927349</v>
      </c>
      <c r="C32" s="21">
        <f>(SUM(C20:C26)-MIN(C20:C26)-MAX(C20:C26))/5</f>
        <v>1.5486907412294895</v>
      </c>
      <c r="D32" s="21">
        <f>(SUM(D19:D25)-MIN(D19:D25)-MAX(D19:D25))/5</f>
        <v>1.1873723071375202</v>
      </c>
      <c r="E32" s="21">
        <f>(SUM(E19:E24)-MIN(E19:E24)-MAX(E19:E24))/4</f>
        <v>1.1687880369987034</v>
      </c>
      <c r="F32" s="21">
        <f>(SUM(F19:F23)-MIN(F19:F23)-MAX(F19:F23))/3</f>
        <v>1.0764603433682156</v>
      </c>
      <c r="G32" s="21">
        <f>(SUM(G19:G22)-MIN(G19:G22)-MAX(G19:G22))/2</f>
        <v>1.0624850314700152</v>
      </c>
      <c r="H32" s="21">
        <f>(SUM(H19:H21)-MIN(H19:H21)-MAX(H19:H21))/1</f>
        <v>1.0558823529411763</v>
      </c>
      <c r="I32" s="21">
        <f>AVERAGE(I19:I20)</f>
        <v>1.0185137105772599</v>
      </c>
      <c r="J32" s="21">
        <f>AVERAGE(J19)</f>
        <v>1.0198807157057654</v>
      </c>
      <c r="K32" s="21"/>
    </row>
    <row r="33" spans="1:11" x14ac:dyDescent="0.35">
      <c r="A33" t="s">
        <v>23</v>
      </c>
      <c r="B33" s="21">
        <f>SUM(C10:C14)/SUM(B10:B14)</f>
        <v>2.5801687763713081</v>
      </c>
      <c r="C33" s="21">
        <f>SUM(D9:D13)/SUM(C9:C13)</f>
        <v>1.5468248877485569</v>
      </c>
      <c r="D33" s="21">
        <f>SUM(E8:E12)/SUM(D8:D12)</f>
        <v>1.1801689083515796</v>
      </c>
      <c r="E33" s="21">
        <f>SUM(F7:F11)/SUM(E7:E11)</f>
        <v>1.1471199244570349</v>
      </c>
      <c r="F33" s="21">
        <f>SUM(G6:G10)/SUM(F6:F10)</f>
        <v>1.0798992262011877</v>
      </c>
      <c r="G33" s="21">
        <f>SUM(H6:H9)/SUM(G6:G9)</f>
        <v>1.0602291325695581</v>
      </c>
      <c r="H33" s="21">
        <f>SUM(I6:I8)/SUM(H6:H8)</f>
        <v>1.0572415865384615</v>
      </c>
      <c r="I33" s="21">
        <f>SUM(J6:J7)/SUM(I6:I7)</f>
        <v>1.0180072028811524</v>
      </c>
      <c r="J33" s="21">
        <f>SUM(K6:K6)/SUM(J6:J6)</f>
        <v>1.0198807157057654</v>
      </c>
      <c r="K33" s="13"/>
    </row>
    <row r="34" spans="1:11" x14ac:dyDescent="0.35">
      <c r="K34" s="21"/>
    </row>
    <row r="35" spans="1:11" x14ac:dyDescent="0.35">
      <c r="B35" s="28" t="s">
        <v>24</v>
      </c>
      <c r="C35" s="28"/>
      <c r="D35" s="28"/>
      <c r="E35" s="28"/>
      <c r="F35" s="28"/>
      <c r="G35" s="28"/>
      <c r="K35" s="21"/>
    </row>
    <row r="36" spans="1:11" x14ac:dyDescent="0.35">
      <c r="A36" t="s">
        <v>25</v>
      </c>
      <c r="B36" s="26">
        <f>_xlfn.STDEV.S(B19:B27)</f>
        <v>0.50486209461289178</v>
      </c>
      <c r="C36" s="26">
        <f>_xlfn.STDEV.S(C19:C26)</f>
        <v>5.9316128773724767E-2</v>
      </c>
      <c r="D36" s="26">
        <f>_xlfn.STDEV.S(D19:D25)</f>
        <v>5.2652009820900805E-2</v>
      </c>
      <c r="E36" s="26">
        <f>_xlfn.STDEV.S(E19:E24)</f>
        <v>7.2558777037749142E-2</v>
      </c>
      <c r="F36" s="26">
        <f>_xlfn.STDEV.S(F19:F23)</f>
        <v>3.6147495919128789E-2</v>
      </c>
      <c r="G36" s="26">
        <f>_xlfn.STDEV.S(G19:G22)</f>
        <v>3.3757442716221338E-2</v>
      </c>
      <c r="K36" s="21"/>
    </row>
    <row r="37" spans="1:11" x14ac:dyDescent="0.35">
      <c r="A37" t="s">
        <v>26</v>
      </c>
      <c r="B37" s="30">
        <f>MAX(B19:B27)-MIN(B19:B27)</f>
        <v>1.763013698630137</v>
      </c>
      <c r="C37" s="30">
        <f>MAX(C19:C26)-MIN(C19:C26)</f>
        <v>0.17720374831959962</v>
      </c>
      <c r="D37" s="30">
        <f>MAX(D19:D25)-MIN(D19:D25)</f>
        <v>0.16349781695362053</v>
      </c>
      <c r="E37" s="30">
        <f>MAX(E19:E24)-MIN(E19:E24)</f>
        <v>0.188625596406931</v>
      </c>
      <c r="F37" s="30">
        <f>MAX(F19:F23)-MIN(F19:F23)</f>
        <v>9.2789404369604922E-2</v>
      </c>
      <c r="G37" s="30">
        <f>MAX(G19:G22)-MIN(G19:G22)</f>
        <v>8.1262091612080978E-2</v>
      </c>
      <c r="K37" s="21"/>
    </row>
    <row r="38" spans="1:11" x14ac:dyDescent="0.35">
      <c r="K38" s="21"/>
    </row>
    <row r="39" spans="1:11" x14ac:dyDescent="0.35">
      <c r="B39" s="28" t="s">
        <v>27</v>
      </c>
      <c r="C39" s="28"/>
      <c r="D39" s="28"/>
      <c r="E39" s="28"/>
      <c r="F39" s="28"/>
      <c r="G39" s="28"/>
      <c r="H39" s="28"/>
      <c r="I39" s="28"/>
      <c r="J39" s="29"/>
      <c r="K39" s="21"/>
    </row>
    <row r="40" spans="1:11" x14ac:dyDescent="0.35">
      <c r="A40" t="s">
        <v>21</v>
      </c>
      <c r="B40" s="21">
        <f t="shared" ref="B40:J40" si="7">C40*B31</f>
        <v>8.0383645251195048</v>
      </c>
      <c r="C40" s="21">
        <f t="shared" si="7"/>
        <v>2.6653236382847845</v>
      </c>
      <c r="D40" s="21">
        <f t="shared" si="7"/>
        <v>1.7056242201942127</v>
      </c>
      <c r="E40" s="21">
        <f t="shared" si="7"/>
        <v>1.4366835566471305</v>
      </c>
      <c r="F40" s="21">
        <f t="shared" si="7"/>
        <v>1.2869093844186867</v>
      </c>
      <c r="G40" s="21">
        <f t="shared" si="7"/>
        <v>1.1955009697728218</v>
      </c>
      <c r="H40" s="21">
        <f t="shared" si="7"/>
        <v>1.1199164980057472</v>
      </c>
      <c r="I40" s="21">
        <f t="shared" si="7"/>
        <v>1.0594138338909167</v>
      </c>
      <c r="J40" s="21">
        <f t="shared" si="7"/>
        <v>1.0401566742685044</v>
      </c>
      <c r="K40" s="21">
        <f>+J31</f>
        <v>1.0198807157057654</v>
      </c>
    </row>
    <row r="41" spans="1:11" x14ac:dyDescent="0.35">
      <c r="A41" t="s">
        <v>22</v>
      </c>
      <c r="B41" s="21">
        <f t="shared" ref="B41:J41" si="8">C41*B32</f>
        <v>8.09723740600759</v>
      </c>
      <c r="C41" s="21">
        <f t="shared" si="8"/>
        <v>2.7497258858454954</v>
      </c>
      <c r="D41" s="21">
        <f t="shared" si="8"/>
        <v>1.7755164492444222</v>
      </c>
      <c r="E41" s="21">
        <f t="shared" si="8"/>
        <v>1.4953325410837495</v>
      </c>
      <c r="F41" s="21">
        <f t="shared" si="8"/>
        <v>1.2793872744655825</v>
      </c>
      <c r="G41" s="21">
        <f t="shared" si="8"/>
        <v>1.188513150853671</v>
      </c>
      <c r="H41" s="21">
        <f t="shared" si="8"/>
        <v>1.1186163716671735</v>
      </c>
      <c r="I41" s="21">
        <f t="shared" si="8"/>
        <v>1.0594138338909167</v>
      </c>
      <c r="J41" s="21">
        <f t="shared" si="8"/>
        <v>1.0401566742685044</v>
      </c>
      <c r="K41" s="21">
        <f t="shared" ref="K41:K42" si="9">+J32</f>
        <v>1.0198807157057654</v>
      </c>
    </row>
    <row r="42" spans="1:11" x14ac:dyDescent="0.35">
      <c r="A42" t="s">
        <v>23</v>
      </c>
      <c r="B42" s="21">
        <f t="shared" ref="B42:J42" si="10">C42*B33</f>
        <v>6.9254671025184251</v>
      </c>
      <c r="C42" s="21">
        <f t="shared" si="10"/>
        <v>2.6841139874028892</v>
      </c>
      <c r="D42" s="21">
        <f t="shared" si="10"/>
        <v>1.7352410144561907</v>
      </c>
      <c r="E42" s="21">
        <f t="shared" si="10"/>
        <v>1.4703327652309679</v>
      </c>
      <c r="F42" s="21">
        <f t="shared" si="10"/>
        <v>1.2817602884257451</v>
      </c>
      <c r="G42" s="21">
        <f t="shared" si="10"/>
        <v>1.18692583282484</v>
      </c>
      <c r="H42" s="21">
        <f t="shared" si="10"/>
        <v>1.1194993576041636</v>
      </c>
      <c r="I42" s="21">
        <f t="shared" si="10"/>
        <v>1.0588869865302422</v>
      </c>
      <c r="J42" s="21">
        <f t="shared" si="10"/>
        <v>1.0401566742685044</v>
      </c>
      <c r="K42" s="21">
        <f t="shared" si="9"/>
        <v>1.0198807157057654</v>
      </c>
    </row>
    <row r="45" spans="1:11" x14ac:dyDescent="0.35">
      <c r="A45" s="37" t="str">
        <f>input!$A$2</f>
        <v>Professional Lines - Reinsurance</v>
      </c>
      <c r="K45" s="42" t="s">
        <v>4</v>
      </c>
    </row>
    <row r="46" spans="1:11" x14ac:dyDescent="0.35">
      <c r="A46" s="1" t="s">
        <v>5</v>
      </c>
      <c r="K46" s="42" t="s">
        <v>28</v>
      </c>
    </row>
    <row r="47" spans="1:11" x14ac:dyDescent="0.35">
      <c r="A47" s="1"/>
    </row>
    <row r="48" spans="1:11" x14ac:dyDescent="0.35">
      <c r="A48" s="3" t="str">
        <f>input!$A$3</f>
        <v>Accident</v>
      </c>
      <c r="B48" s="4" t="s">
        <v>7</v>
      </c>
      <c r="C48" s="4"/>
      <c r="D48" s="4"/>
      <c r="E48" s="4"/>
      <c r="F48" s="4"/>
      <c r="G48" s="4"/>
      <c r="H48" s="4"/>
      <c r="I48" s="4"/>
      <c r="J48" s="4"/>
      <c r="K48" s="4"/>
    </row>
    <row r="49" spans="1:12" ht="15" thickBot="1" x14ac:dyDescent="0.4">
      <c r="A49" s="6" t="str">
        <f>input!$A$4</f>
        <v>Year</v>
      </c>
      <c r="B49" s="6">
        <v>12</v>
      </c>
      <c r="C49" s="6">
        <f t="shared" ref="C49:K49" si="11">B49+12</f>
        <v>24</v>
      </c>
      <c r="D49" s="6">
        <f t="shared" si="11"/>
        <v>36</v>
      </c>
      <c r="E49" s="6">
        <f t="shared" si="11"/>
        <v>48</v>
      </c>
      <c r="F49" s="6">
        <f t="shared" si="11"/>
        <v>60</v>
      </c>
      <c r="G49" s="6">
        <f t="shared" si="11"/>
        <v>72</v>
      </c>
      <c r="H49" s="6">
        <f t="shared" si="11"/>
        <v>84</v>
      </c>
      <c r="I49" s="6">
        <f t="shared" si="11"/>
        <v>96</v>
      </c>
      <c r="J49" s="6">
        <f t="shared" si="11"/>
        <v>108</v>
      </c>
      <c r="K49" s="6">
        <f t="shared" si="11"/>
        <v>120</v>
      </c>
    </row>
    <row r="50" spans="1:12" x14ac:dyDescent="0.35">
      <c r="A50" s="3">
        <f>input!$A$5</f>
        <v>1</v>
      </c>
      <c r="B50" s="9">
        <v>117</v>
      </c>
      <c r="C50" s="9">
        <v>441</v>
      </c>
      <c r="D50" s="9">
        <v>814</v>
      </c>
      <c r="E50" s="9">
        <v>1045</v>
      </c>
      <c r="F50" s="9">
        <v>1244</v>
      </c>
      <c r="G50" s="9">
        <v>1402</v>
      </c>
      <c r="H50" s="9">
        <v>1468</v>
      </c>
      <c r="I50" s="9">
        <v>1535</v>
      </c>
      <c r="J50" s="9">
        <v>1558</v>
      </c>
      <c r="K50" s="9">
        <v>1612</v>
      </c>
      <c r="L50" s="12"/>
    </row>
    <row r="51" spans="1:12" x14ac:dyDescent="0.35">
      <c r="A51" s="3">
        <f>A50+1</f>
        <v>2</v>
      </c>
      <c r="B51" s="9">
        <v>103</v>
      </c>
      <c r="C51" s="9">
        <v>346</v>
      </c>
      <c r="D51" s="9">
        <v>711</v>
      </c>
      <c r="E51" s="9">
        <v>1015</v>
      </c>
      <c r="F51" s="9">
        <v>1157</v>
      </c>
      <c r="G51" s="9">
        <v>1267</v>
      </c>
      <c r="H51" s="9">
        <v>1323</v>
      </c>
      <c r="I51" s="9">
        <v>1398</v>
      </c>
      <c r="J51" s="9">
        <v>1427</v>
      </c>
      <c r="K51" s="9" t="s">
        <v>8</v>
      </c>
      <c r="L51" s="12"/>
    </row>
    <row r="52" spans="1:12" x14ac:dyDescent="0.35">
      <c r="A52" s="3">
        <f t="shared" ref="A52:A59" si="12">A51+1</f>
        <v>3</v>
      </c>
      <c r="B52" s="9">
        <v>104</v>
      </c>
      <c r="C52" s="9">
        <v>385</v>
      </c>
      <c r="D52" s="9">
        <v>748</v>
      </c>
      <c r="E52" s="9">
        <v>1034</v>
      </c>
      <c r="F52" s="9">
        <v>1161</v>
      </c>
      <c r="G52" s="9">
        <v>1193</v>
      </c>
      <c r="H52" s="9">
        <v>1353</v>
      </c>
      <c r="I52" s="9">
        <v>1403</v>
      </c>
      <c r="J52" s="9" t="s">
        <v>8</v>
      </c>
      <c r="K52" s="9" t="s">
        <v>8</v>
      </c>
      <c r="L52" s="12"/>
    </row>
    <row r="53" spans="1:12" x14ac:dyDescent="0.35">
      <c r="A53" s="3">
        <f t="shared" si="12"/>
        <v>4</v>
      </c>
      <c r="B53" s="9">
        <v>69</v>
      </c>
      <c r="C53" s="9">
        <v>310</v>
      </c>
      <c r="D53" s="9">
        <v>613</v>
      </c>
      <c r="E53" s="9">
        <v>994</v>
      </c>
      <c r="F53" s="9">
        <v>1158</v>
      </c>
      <c r="G53" s="9">
        <v>1248</v>
      </c>
      <c r="H53" s="9">
        <v>1632</v>
      </c>
      <c r="I53" s="9" t="s">
        <v>8</v>
      </c>
      <c r="J53" s="9" t="s">
        <v>8</v>
      </c>
      <c r="K53" s="9" t="s">
        <v>8</v>
      </c>
      <c r="L53" s="12"/>
    </row>
    <row r="54" spans="1:12" x14ac:dyDescent="0.35">
      <c r="A54" s="3">
        <f t="shared" si="12"/>
        <v>5</v>
      </c>
      <c r="B54" s="9">
        <v>50</v>
      </c>
      <c r="C54" s="9">
        <v>277</v>
      </c>
      <c r="D54" s="9">
        <v>537</v>
      </c>
      <c r="E54" s="9">
        <v>893</v>
      </c>
      <c r="F54" s="9">
        <v>1023</v>
      </c>
      <c r="G54" s="9">
        <v>1270</v>
      </c>
      <c r="H54" s="9" t="s">
        <v>8</v>
      </c>
      <c r="I54" s="9" t="s">
        <v>8</v>
      </c>
      <c r="J54" s="9" t="s">
        <v>8</v>
      </c>
      <c r="K54" s="9" t="s">
        <v>8</v>
      </c>
      <c r="L54" s="12"/>
    </row>
    <row r="55" spans="1:12" x14ac:dyDescent="0.35">
      <c r="A55" s="3">
        <f t="shared" si="12"/>
        <v>6</v>
      </c>
      <c r="B55" s="9">
        <v>72</v>
      </c>
      <c r="C55" s="9">
        <v>372</v>
      </c>
      <c r="D55" s="9">
        <v>883</v>
      </c>
      <c r="E55" s="9">
        <v>1209</v>
      </c>
      <c r="F55" s="9">
        <v>1668</v>
      </c>
      <c r="G55" s="9" t="s">
        <v>8</v>
      </c>
      <c r="H55" s="9" t="s">
        <v>8</v>
      </c>
      <c r="I55" s="9" t="s">
        <v>8</v>
      </c>
      <c r="J55" s="9" t="s">
        <v>8</v>
      </c>
      <c r="K55" s="9" t="s">
        <v>8</v>
      </c>
      <c r="L55" s="12"/>
    </row>
    <row r="56" spans="1:12" x14ac:dyDescent="0.35">
      <c r="A56" s="3">
        <f t="shared" si="12"/>
        <v>7</v>
      </c>
      <c r="B56" s="9">
        <v>77</v>
      </c>
      <c r="C56" s="9">
        <v>425</v>
      </c>
      <c r="D56" s="9">
        <v>807</v>
      </c>
      <c r="E56" s="9">
        <v>1255</v>
      </c>
      <c r="F56" s="9" t="s">
        <v>8</v>
      </c>
      <c r="G56" s="9" t="s">
        <v>8</v>
      </c>
      <c r="H56" s="9" t="s">
        <v>8</v>
      </c>
      <c r="I56" s="9" t="s">
        <v>8</v>
      </c>
      <c r="J56" s="9" t="s">
        <v>8</v>
      </c>
      <c r="K56" s="9" t="s">
        <v>8</v>
      </c>
      <c r="L56" s="12"/>
    </row>
    <row r="57" spans="1:12" x14ac:dyDescent="0.35">
      <c r="A57" s="3">
        <f t="shared" si="12"/>
        <v>8</v>
      </c>
      <c r="B57" s="9">
        <v>98</v>
      </c>
      <c r="C57" s="9">
        <v>500</v>
      </c>
      <c r="D57" s="9">
        <v>1022</v>
      </c>
      <c r="E57" s="9" t="s">
        <v>8</v>
      </c>
      <c r="F57" s="9" t="s">
        <v>8</v>
      </c>
      <c r="G57" s="9" t="s">
        <v>8</v>
      </c>
      <c r="H57" s="9" t="s">
        <v>8</v>
      </c>
      <c r="I57" s="9" t="s">
        <v>8</v>
      </c>
      <c r="J57" s="9" t="s">
        <v>8</v>
      </c>
      <c r="K57" s="9" t="s">
        <v>8</v>
      </c>
      <c r="L57" s="12"/>
    </row>
    <row r="58" spans="1:12" x14ac:dyDescent="0.35">
      <c r="A58" s="3">
        <f t="shared" si="12"/>
        <v>9</v>
      </c>
      <c r="B58" s="9">
        <v>101</v>
      </c>
      <c r="C58" s="9">
        <v>410</v>
      </c>
      <c r="D58" s="9" t="s">
        <v>8</v>
      </c>
      <c r="E58" s="9" t="s">
        <v>8</v>
      </c>
      <c r="F58" s="9" t="s">
        <v>8</v>
      </c>
      <c r="G58" s="9" t="s">
        <v>8</v>
      </c>
      <c r="H58" s="9" t="s">
        <v>8</v>
      </c>
      <c r="I58" s="9" t="s">
        <v>8</v>
      </c>
      <c r="J58" s="9" t="s">
        <v>8</v>
      </c>
      <c r="K58" s="9" t="s">
        <v>8</v>
      </c>
      <c r="L58" s="12"/>
    </row>
    <row r="59" spans="1:12" x14ac:dyDescent="0.35">
      <c r="A59" s="3">
        <f t="shared" si="12"/>
        <v>10</v>
      </c>
      <c r="B59" s="9">
        <v>39</v>
      </c>
      <c r="C59" s="9" t="s">
        <v>8</v>
      </c>
      <c r="D59" s="9" t="s">
        <v>8</v>
      </c>
      <c r="E59" s="9" t="s">
        <v>8</v>
      </c>
      <c r="F59" s="9" t="s">
        <v>8</v>
      </c>
      <c r="G59" s="9" t="s">
        <v>8</v>
      </c>
      <c r="H59" s="9" t="s">
        <v>8</v>
      </c>
      <c r="I59" s="9" t="s">
        <v>8</v>
      </c>
      <c r="J59" s="9" t="s">
        <v>8</v>
      </c>
      <c r="K59" s="9" t="s">
        <v>8</v>
      </c>
      <c r="L59" s="12"/>
    </row>
    <row r="61" spans="1:12" x14ac:dyDescent="0.35">
      <c r="A61" s="3" t="str">
        <f>input!$A$3</f>
        <v>Accident</v>
      </c>
      <c r="B61" s="4" t="s">
        <v>9</v>
      </c>
      <c r="C61" s="4"/>
      <c r="D61" s="4"/>
      <c r="E61" s="4"/>
      <c r="F61" s="4"/>
      <c r="G61" s="4"/>
      <c r="H61" s="4"/>
      <c r="I61" s="4"/>
      <c r="J61" s="4"/>
      <c r="K61" s="4"/>
    </row>
    <row r="62" spans="1:12" ht="15" thickBot="1" x14ac:dyDescent="0.4">
      <c r="A62" s="6" t="str">
        <f>input!$A$4</f>
        <v>Year</v>
      </c>
      <c r="B62" s="18" t="s">
        <v>10</v>
      </c>
      <c r="C62" s="18" t="s">
        <v>11</v>
      </c>
      <c r="D62" s="18" t="s">
        <v>12</v>
      </c>
      <c r="E62" s="18" t="s">
        <v>13</v>
      </c>
      <c r="F62" s="18" t="s">
        <v>14</v>
      </c>
      <c r="G62" s="18" t="s">
        <v>15</v>
      </c>
      <c r="H62" s="18" t="s">
        <v>16</v>
      </c>
      <c r="I62" s="18" t="s">
        <v>17</v>
      </c>
      <c r="J62" s="18" t="s">
        <v>18</v>
      </c>
      <c r="K62" s="18" t="s">
        <v>19</v>
      </c>
    </row>
    <row r="63" spans="1:12" x14ac:dyDescent="0.35">
      <c r="A63" s="3">
        <f>input!$A$5</f>
        <v>1</v>
      </c>
      <c r="B63" s="21">
        <f t="shared" ref="B63:J63" si="13">C50/B50</f>
        <v>3.7692307692307692</v>
      </c>
      <c r="C63" s="21">
        <f t="shared" si="13"/>
        <v>1.8458049886621315</v>
      </c>
      <c r="D63" s="21">
        <f t="shared" si="13"/>
        <v>1.2837837837837838</v>
      </c>
      <c r="E63" s="21">
        <f t="shared" si="13"/>
        <v>1.1904306220095693</v>
      </c>
      <c r="F63" s="21">
        <f t="shared" si="13"/>
        <v>1.1270096463022508</v>
      </c>
      <c r="G63" s="21">
        <f t="shared" si="13"/>
        <v>1.0470756062767475</v>
      </c>
      <c r="H63" s="21">
        <f t="shared" si="13"/>
        <v>1.0456403269754768</v>
      </c>
      <c r="I63" s="21">
        <f t="shared" si="13"/>
        <v>1.0149837133550488</v>
      </c>
      <c r="J63" s="21">
        <f t="shared" si="13"/>
        <v>1.0346598202824133</v>
      </c>
      <c r="K63" s="22"/>
    </row>
    <row r="64" spans="1:12" x14ac:dyDescent="0.35">
      <c r="A64" s="3">
        <f>A63+1</f>
        <v>2</v>
      </c>
      <c r="B64" s="21">
        <f t="shared" ref="B64:I64" si="14">C51/B51</f>
        <v>3.3592233009708736</v>
      </c>
      <c r="C64" s="21">
        <f t="shared" si="14"/>
        <v>2.054913294797688</v>
      </c>
      <c r="D64" s="21">
        <f t="shared" si="14"/>
        <v>1.4275668073136427</v>
      </c>
      <c r="E64" s="21">
        <f t="shared" si="14"/>
        <v>1.1399014778325123</v>
      </c>
      <c r="F64" s="21">
        <f t="shared" si="14"/>
        <v>1.0950734658599828</v>
      </c>
      <c r="G64" s="21">
        <f t="shared" si="14"/>
        <v>1.0441988950276244</v>
      </c>
      <c r="H64" s="21">
        <f t="shared" si="14"/>
        <v>1.0566893424036281</v>
      </c>
      <c r="I64" s="21">
        <f t="shared" si="14"/>
        <v>1.0207439198855508</v>
      </c>
      <c r="J64" s="22"/>
      <c r="K64" s="22"/>
    </row>
    <row r="65" spans="1:11" x14ac:dyDescent="0.35">
      <c r="A65" s="3">
        <f t="shared" ref="A65:A72" si="15">A64+1</f>
        <v>3</v>
      </c>
      <c r="B65" s="21">
        <f t="shared" ref="B65:H65" si="16">C52/B52</f>
        <v>3.7019230769230771</v>
      </c>
      <c r="C65" s="21">
        <f t="shared" si="16"/>
        <v>1.9428571428571428</v>
      </c>
      <c r="D65" s="21">
        <f t="shared" si="16"/>
        <v>1.3823529411764706</v>
      </c>
      <c r="E65" s="21">
        <f t="shared" si="16"/>
        <v>1.1228239845261121</v>
      </c>
      <c r="F65" s="21">
        <f t="shared" si="16"/>
        <v>1.0275624461670974</v>
      </c>
      <c r="G65" s="21">
        <f t="shared" si="16"/>
        <v>1.1341156747694887</v>
      </c>
      <c r="H65" s="21">
        <f t="shared" si="16"/>
        <v>1.0369549150036954</v>
      </c>
      <c r="I65" s="22"/>
      <c r="J65" s="22"/>
      <c r="K65" s="22"/>
    </row>
    <row r="66" spans="1:11" x14ac:dyDescent="0.35">
      <c r="A66" s="3">
        <f t="shared" si="15"/>
        <v>4</v>
      </c>
      <c r="B66" s="21">
        <f t="shared" ref="B66:G66" si="17">C53/B53</f>
        <v>4.4927536231884062</v>
      </c>
      <c r="C66" s="21">
        <f t="shared" si="17"/>
        <v>1.9774193548387098</v>
      </c>
      <c r="D66" s="21">
        <f t="shared" si="17"/>
        <v>1.6215334420880914</v>
      </c>
      <c r="E66" s="21">
        <f t="shared" si="17"/>
        <v>1.1649899396378269</v>
      </c>
      <c r="F66" s="21">
        <f t="shared" si="17"/>
        <v>1.0777202072538861</v>
      </c>
      <c r="G66" s="21">
        <f t="shared" si="17"/>
        <v>1.3076923076923077</v>
      </c>
      <c r="H66" s="22"/>
      <c r="I66" s="22"/>
      <c r="J66" s="22"/>
      <c r="K66" s="21"/>
    </row>
    <row r="67" spans="1:11" x14ac:dyDescent="0.35">
      <c r="A67" s="3">
        <f t="shared" si="15"/>
        <v>5</v>
      </c>
      <c r="B67" s="21">
        <f>C54/B54</f>
        <v>5.54</v>
      </c>
      <c r="C67" s="21">
        <f>D54/C54</f>
        <v>1.9386281588447654</v>
      </c>
      <c r="D67" s="21">
        <f>E54/D54</f>
        <v>1.6629422718808193</v>
      </c>
      <c r="E67" s="21">
        <f>F54/E54</f>
        <v>1.1455767077267638</v>
      </c>
      <c r="F67" s="21">
        <f>G54/F54</f>
        <v>1.2414467253176931</v>
      </c>
      <c r="G67" s="22"/>
      <c r="H67" s="22"/>
      <c r="I67" s="22"/>
      <c r="J67" s="21"/>
      <c r="K67" s="21"/>
    </row>
    <row r="68" spans="1:11" x14ac:dyDescent="0.35">
      <c r="A68" s="3">
        <f t="shared" si="15"/>
        <v>6</v>
      </c>
      <c r="B68" s="21">
        <f>C55/B55</f>
        <v>5.166666666666667</v>
      </c>
      <c r="C68" s="21">
        <f>D55/C55</f>
        <v>2.3736559139784945</v>
      </c>
      <c r="D68" s="21">
        <f>E55/D55</f>
        <v>1.3691959229898074</v>
      </c>
      <c r="E68" s="21">
        <f>F55/E55</f>
        <v>1.379652605459057</v>
      </c>
      <c r="F68" s="22"/>
      <c r="G68" s="22"/>
      <c r="H68" s="22"/>
      <c r="I68" s="13"/>
      <c r="J68" s="21"/>
      <c r="K68" s="21"/>
    </row>
    <row r="69" spans="1:11" x14ac:dyDescent="0.35">
      <c r="A69" s="3">
        <f t="shared" si="15"/>
        <v>7</v>
      </c>
      <c r="B69" s="21">
        <f>C56/B56</f>
        <v>5.5194805194805197</v>
      </c>
      <c r="C69" s="21">
        <f>D56/C56</f>
        <v>1.8988235294117648</v>
      </c>
      <c r="D69" s="21">
        <f>E56/D56</f>
        <v>1.5551425030978934</v>
      </c>
      <c r="E69" s="22"/>
      <c r="F69" s="22"/>
      <c r="G69" s="22"/>
      <c r="H69" s="13"/>
      <c r="I69" s="13"/>
      <c r="J69" s="21"/>
      <c r="K69" s="21"/>
    </row>
    <row r="70" spans="1:11" x14ac:dyDescent="0.35">
      <c r="A70" s="3">
        <f t="shared" si="15"/>
        <v>8</v>
      </c>
      <c r="B70" s="21">
        <f>C57/B57</f>
        <v>5.1020408163265305</v>
      </c>
      <c r="C70" s="21">
        <f>D57/C57</f>
        <v>2.044</v>
      </c>
      <c r="D70" s="22"/>
      <c r="E70" s="22"/>
      <c r="F70" s="22"/>
      <c r="G70" s="13"/>
      <c r="H70" s="13"/>
      <c r="I70" s="13"/>
      <c r="J70" s="21"/>
      <c r="K70" s="21"/>
    </row>
    <row r="71" spans="1:11" x14ac:dyDescent="0.35">
      <c r="A71" s="3">
        <f t="shared" si="15"/>
        <v>9</v>
      </c>
      <c r="B71" s="21">
        <f>C58/B58</f>
        <v>4.0594059405940595</v>
      </c>
      <c r="C71" s="22"/>
      <c r="D71" s="22"/>
      <c r="E71" s="22"/>
      <c r="F71" s="13"/>
      <c r="G71" s="13"/>
      <c r="H71" s="13"/>
      <c r="I71" s="13"/>
      <c r="J71" s="21"/>
      <c r="K71" s="21"/>
    </row>
    <row r="72" spans="1:11" x14ac:dyDescent="0.35">
      <c r="A72" s="3">
        <f t="shared" si="15"/>
        <v>10</v>
      </c>
      <c r="B72" s="21"/>
      <c r="C72" s="22"/>
      <c r="D72" s="22"/>
      <c r="E72" s="13"/>
      <c r="F72" s="13"/>
      <c r="G72" s="13"/>
      <c r="H72" s="13"/>
      <c r="I72" s="13"/>
      <c r="J72" s="21"/>
      <c r="K72" s="21"/>
    </row>
    <row r="74" spans="1:11" x14ac:dyDescent="0.35">
      <c r="B74" s="28" t="s">
        <v>20</v>
      </c>
      <c r="C74" s="28"/>
      <c r="D74" s="28"/>
      <c r="E74" s="28"/>
      <c r="F74" s="28"/>
      <c r="G74" s="28"/>
      <c r="H74" s="28"/>
      <c r="I74" s="28"/>
      <c r="J74" s="29"/>
      <c r="K74" s="13"/>
    </row>
    <row r="75" spans="1:11" x14ac:dyDescent="0.35">
      <c r="A75" t="s">
        <v>21</v>
      </c>
      <c r="B75" s="21">
        <f>AVERAGE(B69:B71)</f>
        <v>4.8936424254670365</v>
      </c>
      <c r="C75" s="21">
        <f>AVERAGE(C68:C70)</f>
        <v>2.1054931477967531</v>
      </c>
      <c r="D75" s="21">
        <f>AVERAGE(D67:D69)</f>
        <v>1.5290935659895066</v>
      </c>
      <c r="E75" s="21">
        <f>AVERAGE(E66:E68)</f>
        <v>1.2300730842745493</v>
      </c>
      <c r="F75" s="21">
        <f>AVERAGE(F65:F67)</f>
        <v>1.115576459579559</v>
      </c>
      <c r="G75" s="21">
        <f>AVERAGE(G64:G66)</f>
        <v>1.1620022924964735</v>
      </c>
      <c r="H75" s="21">
        <f>AVERAGE(H63:H65)</f>
        <v>1.0464281947942669</v>
      </c>
      <c r="I75" s="21">
        <f>AVERAGE(I63:I64)</f>
        <v>1.0178638166202998</v>
      </c>
      <c r="J75" s="21">
        <f>AVERAGE(J63:J63)</f>
        <v>1.0346598202824133</v>
      </c>
      <c r="K75" s="13"/>
    </row>
    <row r="76" spans="1:11" x14ac:dyDescent="0.35">
      <c r="A76" t="s">
        <v>22</v>
      </c>
      <c r="B76" s="21">
        <f>(SUM(B65:B71)-MIN(B65:B71)-MAX(B65:B71))/5</f>
        <v>4.8680695132512373</v>
      </c>
      <c r="C76" s="21">
        <f>(SUM(C64:C70)-MIN(C64:C70)-MAX(C64:C70))/5</f>
        <v>1.9915635902676612</v>
      </c>
      <c r="D76" s="21">
        <f>(SUM(D63:D69)-MIN(D63:D69)-MAX(D63:D69))/5</f>
        <v>1.4711583233331811</v>
      </c>
      <c r="E76" s="21">
        <f>(SUM(E63:E68)-MIN(E63:E68)-MAX(E63:E68))/4</f>
        <v>1.1602246868016679</v>
      </c>
      <c r="F76" s="21">
        <f>(SUM(F63:F67)-MIN(F63:F67)-MAX(F63:F67))/3</f>
        <v>1.0999344398053734</v>
      </c>
      <c r="G76" s="21">
        <f>(SUM(G63:G66)-MIN(G63:G66)-MAX(G63:G66))/2</f>
        <v>1.0905956405231181</v>
      </c>
      <c r="H76" s="21">
        <f>(SUM(H63:H65)-MIN(H63:H65)-MAX(H63:H65))/1</f>
        <v>1.045640326975477</v>
      </c>
      <c r="I76" s="21">
        <f>AVERAGE(I63:I64)</f>
        <v>1.0178638166202998</v>
      </c>
      <c r="J76" s="21">
        <f>AVERAGE(J63)</f>
        <v>1.0346598202824133</v>
      </c>
      <c r="K76" s="21"/>
    </row>
    <row r="77" spans="1:11" x14ac:dyDescent="0.35">
      <c r="A77" t="s">
        <v>23</v>
      </c>
      <c r="B77" s="21">
        <f>SUM(C54:C58)/SUM(B54:B58)</f>
        <v>4.9849246231155782</v>
      </c>
      <c r="C77" s="21">
        <f>SUM(D53:D57)/SUM(C53:C57)</f>
        <v>2.0498938428874736</v>
      </c>
      <c r="D77" s="21">
        <f>SUM(E52:E56)/SUM(D52:D56)</f>
        <v>1.5008361204013378</v>
      </c>
      <c r="E77" s="21">
        <f>SUM(F51:F55)/SUM(E51:E55)</f>
        <v>1.198639455782313</v>
      </c>
      <c r="F77" s="21">
        <f>SUM(G50:G54)/SUM(F50:F54)</f>
        <v>1.1109176388647048</v>
      </c>
      <c r="G77" s="21">
        <f>SUM(H50:H53)/SUM(G50:G53)</f>
        <v>1.1303326810176124</v>
      </c>
      <c r="H77" s="21">
        <f>SUM(I50:I52)/SUM(H50:H52)</f>
        <v>1.0463320463320462</v>
      </c>
      <c r="I77" s="21">
        <f>SUM(J50:J51)/SUM(I50:I51)</f>
        <v>1.0177292874190249</v>
      </c>
      <c r="J77" s="21">
        <f>SUM(K50:K50)/SUM(J50:J50)</f>
        <v>1.0346598202824133</v>
      </c>
      <c r="K77" s="13"/>
    </row>
    <row r="78" spans="1:11" x14ac:dyDescent="0.35">
      <c r="K78" s="21"/>
    </row>
    <row r="79" spans="1:11" x14ac:dyDescent="0.35">
      <c r="B79" s="28" t="s">
        <v>24</v>
      </c>
      <c r="C79" s="28"/>
      <c r="D79" s="28"/>
      <c r="E79" s="28"/>
      <c r="F79" s="28"/>
      <c r="G79" s="28"/>
      <c r="K79" s="21"/>
    </row>
    <row r="80" spans="1:11" x14ac:dyDescent="0.35">
      <c r="A80" t="s">
        <v>25</v>
      </c>
      <c r="B80" s="26">
        <f>_xlfn.STDEV.S(B63:B71)</f>
        <v>0.8358679468259993</v>
      </c>
      <c r="C80" s="26">
        <f>_xlfn.STDEV.S(C63:C70)</f>
        <v>0.16274464646416995</v>
      </c>
      <c r="D80" s="26">
        <f>_xlfn.STDEV.S(D63:D69)</f>
        <v>0.14244091727242122</v>
      </c>
      <c r="E80" s="26">
        <f>_xlfn.STDEV.S(E63:E68)</f>
        <v>9.5485923957294647E-2</v>
      </c>
      <c r="F80" s="26">
        <f>_xlfn.STDEV.S(F63:F67)</f>
        <v>7.9933604360761898E-2</v>
      </c>
      <c r="G80" s="26">
        <f>_xlfn.STDEV.S(G63:G66)</f>
        <v>0.12354080545215626</v>
      </c>
      <c r="K80" s="21"/>
    </row>
    <row r="81" spans="1:11" x14ac:dyDescent="0.35">
      <c r="A81" t="s">
        <v>26</v>
      </c>
      <c r="B81" s="30">
        <f>MAX(B63:B71)-MIN(B63:B71)</f>
        <v>2.1807766990291264</v>
      </c>
      <c r="C81" s="30">
        <f>MAX(C63:C70)-MIN(C63:C70)</f>
        <v>0.52785092531636302</v>
      </c>
      <c r="D81" s="30">
        <f>MAX(D63:D69)-MIN(D63:D69)</f>
        <v>0.37915848809703556</v>
      </c>
      <c r="E81" s="30">
        <f>MAX(E63:E68)-MIN(E63:E68)</f>
        <v>0.2568286209329449</v>
      </c>
      <c r="F81" s="30">
        <f>MAX(F63:F67)-MIN(F63:F67)</f>
        <v>0.21388427915059571</v>
      </c>
      <c r="G81" s="30">
        <f>MAX(G63:G66)-MIN(G63:G66)</f>
        <v>0.26349341266468329</v>
      </c>
      <c r="K81" s="21"/>
    </row>
    <row r="82" spans="1:11" x14ac:dyDescent="0.35">
      <c r="K82" s="21"/>
    </row>
    <row r="83" spans="1:11" x14ac:dyDescent="0.35">
      <c r="B83" s="28" t="s">
        <v>27</v>
      </c>
      <c r="C83" s="28"/>
      <c r="D83" s="28"/>
      <c r="E83" s="28"/>
      <c r="F83" s="28"/>
      <c r="G83" s="28"/>
      <c r="H83" s="28"/>
      <c r="I83" s="28"/>
      <c r="J83" s="29"/>
      <c r="K83" s="21"/>
    </row>
    <row r="84" spans="1:11" x14ac:dyDescent="0.35">
      <c r="A84" t="s">
        <v>21</v>
      </c>
      <c r="B84" s="21">
        <f t="shared" ref="B84:J84" si="18">C84*B75</f>
        <v>28.645185893583299</v>
      </c>
      <c r="C84" s="21">
        <f t="shared" si="18"/>
        <v>5.8535510777229449</v>
      </c>
      <c r="D84" s="21">
        <f t="shared" si="18"/>
        <v>2.7801330457181797</v>
      </c>
      <c r="E84" s="21">
        <f t="shared" si="18"/>
        <v>1.8181575722732837</v>
      </c>
      <c r="F84" s="21">
        <f t="shared" si="18"/>
        <v>1.4780890627694405</v>
      </c>
      <c r="G84" s="21">
        <f t="shared" si="18"/>
        <v>1.3249554076522072</v>
      </c>
      <c r="H84" s="21">
        <f t="shared" si="18"/>
        <v>1.140234762192802</v>
      </c>
      <c r="I84" s="21">
        <f t="shared" si="18"/>
        <v>1.0896445335334051</v>
      </c>
      <c r="J84" s="21">
        <f t="shared" si="18"/>
        <v>1.0705209437068359</v>
      </c>
      <c r="K84" s="21">
        <f>+J75</f>
        <v>1.0346598202824133</v>
      </c>
    </row>
    <row r="85" spans="1:11" x14ac:dyDescent="0.35">
      <c r="A85" t="s">
        <v>22</v>
      </c>
      <c r="B85" s="21">
        <f t="shared" ref="B85:J85" si="19">C85*B76</f>
        <v>22.617791203442767</v>
      </c>
      <c r="C85" s="21">
        <f t="shared" si="19"/>
        <v>4.6461520612792206</v>
      </c>
      <c r="D85" s="21">
        <f t="shared" si="19"/>
        <v>2.3329167514328728</v>
      </c>
      <c r="E85" s="21">
        <f t="shared" si="19"/>
        <v>1.5857686521102763</v>
      </c>
      <c r="F85" s="21">
        <f t="shared" si="19"/>
        <v>1.3667772028551501</v>
      </c>
      <c r="G85" s="21">
        <f t="shared" si="19"/>
        <v>1.2425987889759984</v>
      </c>
      <c r="H85" s="21">
        <f t="shared" si="19"/>
        <v>1.1393762663309108</v>
      </c>
      <c r="I85" s="21">
        <f t="shared" si="19"/>
        <v>1.0896445335334051</v>
      </c>
      <c r="J85" s="21">
        <f t="shared" si="19"/>
        <v>1.0705209437068359</v>
      </c>
      <c r="K85" s="21">
        <f t="shared" ref="K85:K86" si="20">+J76</f>
        <v>1.0346598202824133</v>
      </c>
    </row>
    <row r="86" spans="1:11" x14ac:dyDescent="0.35">
      <c r="A86" t="s">
        <v>23</v>
      </c>
      <c r="B86" s="21">
        <f t="shared" ref="B86:J86" si="21">C86*B77</f>
        <v>26.314609143380451</v>
      </c>
      <c r="C86" s="21">
        <f t="shared" si="21"/>
        <v>5.278837922916038</v>
      </c>
      <c r="D86" s="21">
        <f t="shared" si="21"/>
        <v>2.575176242043971</v>
      </c>
      <c r="E86" s="21">
        <f t="shared" si="21"/>
        <v>1.7158277356460108</v>
      </c>
      <c r="F86" s="21">
        <f t="shared" si="21"/>
        <v>1.4314794389328238</v>
      </c>
      <c r="G86" s="21">
        <f t="shared" si="21"/>
        <v>1.2885558648575559</v>
      </c>
      <c r="H86" s="21">
        <f t="shared" si="21"/>
        <v>1.1399793056478724</v>
      </c>
      <c r="I86" s="21">
        <f t="shared" si="21"/>
        <v>1.0895005172059002</v>
      </c>
      <c r="J86" s="21">
        <f t="shared" si="21"/>
        <v>1.0705209437068359</v>
      </c>
      <c r="K86" s="21">
        <f t="shared" si="20"/>
        <v>1.0346598202824133</v>
      </c>
    </row>
  </sheetData>
  <pageMargins left="0.7" right="0.7" top="0.75" bottom="0.75" header="0.3" footer="0.3"/>
  <pageSetup scale="91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DBECF-D958-4277-B423-CCC3457E5D3C}">
  <dimension ref="A1:A5"/>
  <sheetViews>
    <sheetView workbookViewId="0"/>
  </sheetViews>
  <sheetFormatPr defaultRowHeight="14.5" x14ac:dyDescent="0.35"/>
  <sheetData>
    <row r="1" spans="1:1" x14ac:dyDescent="0.35">
      <c r="A1" s="36" t="s">
        <v>0</v>
      </c>
    </row>
    <row r="2" spans="1:1" x14ac:dyDescent="0.35">
      <c r="A2" s="36" t="s">
        <v>1</v>
      </c>
    </row>
    <row r="3" spans="1:1" x14ac:dyDescent="0.35">
      <c r="A3" s="36" t="s">
        <v>2</v>
      </c>
    </row>
    <row r="4" spans="1:1" x14ac:dyDescent="0.35">
      <c r="A4" s="36" t="s">
        <v>3</v>
      </c>
    </row>
    <row r="5" spans="1:1" x14ac:dyDescent="0.35">
      <c r="A5" s="36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1CDBC-E316-4943-B4B8-03527E3564EF}">
  <dimension ref="A1:Q86"/>
  <sheetViews>
    <sheetView showGridLines="0" zoomScaleNormal="100" workbookViewId="0"/>
  </sheetViews>
  <sheetFormatPr defaultRowHeight="14.5" x14ac:dyDescent="0.35"/>
  <cols>
    <col min="1" max="1" width="8.54296875" customWidth="1"/>
    <col min="12" max="12" width="10.54296875" customWidth="1"/>
    <col min="13" max="17" width="9.54296875" customWidth="1"/>
  </cols>
  <sheetData>
    <row r="1" spans="1:17" x14ac:dyDescent="0.35">
      <c r="A1" s="37" t="str">
        <f>input!$A$1</f>
        <v>Professional Lines - Insurance</v>
      </c>
      <c r="K1" s="42" t="s">
        <v>4</v>
      </c>
      <c r="L1" s="3"/>
      <c r="M1" s="25"/>
      <c r="N1" s="25"/>
      <c r="O1" s="25"/>
      <c r="P1" s="25"/>
      <c r="Q1" s="25"/>
    </row>
    <row r="2" spans="1:17" x14ac:dyDescent="0.35">
      <c r="A2" s="1" t="s">
        <v>29</v>
      </c>
      <c r="K2" s="42" t="s">
        <v>30</v>
      </c>
      <c r="L2" s="3"/>
      <c r="M2" s="25"/>
      <c r="N2" s="25"/>
      <c r="O2" s="25"/>
      <c r="P2" s="25"/>
      <c r="Q2" s="25"/>
    </row>
    <row r="3" spans="1:17" x14ac:dyDescent="0.35">
      <c r="A3" s="1"/>
      <c r="L3" s="3"/>
      <c r="M3" s="25"/>
      <c r="N3" s="25"/>
      <c r="O3" s="25"/>
      <c r="P3" s="25"/>
      <c r="Q3" s="25"/>
    </row>
    <row r="4" spans="1:17" x14ac:dyDescent="0.35">
      <c r="A4" s="3" t="str">
        <f>input!$A$3</f>
        <v>Accident</v>
      </c>
      <c r="B4" s="4" t="s">
        <v>31</v>
      </c>
      <c r="C4" s="4"/>
      <c r="D4" s="4"/>
      <c r="E4" s="4"/>
      <c r="F4" s="4"/>
      <c r="G4" s="4"/>
      <c r="H4" s="4"/>
      <c r="I4" s="4"/>
      <c r="J4" s="4"/>
      <c r="K4" s="4"/>
      <c r="L4" s="3"/>
      <c r="M4" s="25"/>
      <c r="N4" s="25"/>
      <c r="O4" s="25"/>
      <c r="P4" s="25"/>
      <c r="Q4" s="25"/>
    </row>
    <row r="5" spans="1:17" ht="15" thickBot="1" x14ac:dyDescent="0.4">
      <c r="A5" s="6" t="str">
        <f>input!$A$4</f>
        <v>Year</v>
      </c>
      <c r="B5" s="6">
        <v>12</v>
      </c>
      <c r="C5" s="6">
        <f t="shared" ref="C5:K5" si="0">B5+12</f>
        <v>24</v>
      </c>
      <c r="D5" s="6">
        <f t="shared" si="0"/>
        <v>36</v>
      </c>
      <c r="E5" s="6">
        <f t="shared" si="0"/>
        <v>48</v>
      </c>
      <c r="F5" s="6">
        <f t="shared" si="0"/>
        <v>60</v>
      </c>
      <c r="G5" s="6">
        <f t="shared" si="0"/>
        <v>72</v>
      </c>
      <c r="H5" s="6">
        <f t="shared" si="0"/>
        <v>84</v>
      </c>
      <c r="I5" s="6">
        <f t="shared" si="0"/>
        <v>96</v>
      </c>
      <c r="J5" s="6">
        <f t="shared" si="0"/>
        <v>108</v>
      </c>
      <c r="K5" s="6">
        <f t="shared" si="0"/>
        <v>120</v>
      </c>
      <c r="L5" s="3"/>
      <c r="M5" s="25"/>
      <c r="N5" s="25"/>
      <c r="O5" s="25"/>
      <c r="P5" s="25"/>
      <c r="Q5" s="25"/>
    </row>
    <row r="6" spans="1:17" x14ac:dyDescent="0.35">
      <c r="A6" s="3">
        <f>input!$A$5</f>
        <v>1</v>
      </c>
      <c r="B6" s="9">
        <v>104</v>
      </c>
      <c r="C6" s="9">
        <v>321</v>
      </c>
      <c r="D6" s="9">
        <v>561</v>
      </c>
      <c r="E6" s="9">
        <v>817</v>
      </c>
      <c r="F6" s="9">
        <v>1204</v>
      </c>
      <c r="G6" s="9">
        <v>1505</v>
      </c>
      <c r="H6" s="9">
        <v>1606</v>
      </c>
      <c r="I6" s="9">
        <v>1705</v>
      </c>
      <c r="J6" s="9">
        <v>1771</v>
      </c>
      <c r="K6" s="9">
        <v>1847</v>
      </c>
      <c r="L6" s="3"/>
      <c r="M6" s="25"/>
      <c r="N6" s="25"/>
      <c r="O6" s="25"/>
      <c r="P6" s="25"/>
      <c r="Q6" s="25"/>
    </row>
    <row r="7" spans="1:17" x14ac:dyDescent="0.35">
      <c r="A7" s="3">
        <f>A6+1</f>
        <v>2</v>
      </c>
      <c r="B7" s="9">
        <v>114</v>
      </c>
      <c r="C7" s="9">
        <v>422</v>
      </c>
      <c r="D7" s="9">
        <v>784</v>
      </c>
      <c r="E7" s="9">
        <v>1070</v>
      </c>
      <c r="F7" s="9">
        <v>1466</v>
      </c>
      <c r="G7" s="9">
        <v>1569</v>
      </c>
      <c r="H7" s="9">
        <v>1747</v>
      </c>
      <c r="I7" s="9">
        <v>1898</v>
      </c>
      <c r="J7" s="9">
        <v>2036</v>
      </c>
      <c r="K7" s="9" t="s">
        <v>8</v>
      </c>
      <c r="L7" s="3"/>
      <c r="M7" s="25"/>
      <c r="N7" s="25"/>
      <c r="O7" s="25"/>
      <c r="P7" s="25"/>
      <c r="Q7" s="25"/>
    </row>
    <row r="8" spans="1:17" x14ac:dyDescent="0.35">
      <c r="A8" s="3">
        <f t="shared" ref="A8:A15" si="1">A7+1</f>
        <v>3</v>
      </c>
      <c r="B8" s="9">
        <v>116</v>
      </c>
      <c r="C8" s="9">
        <v>521</v>
      </c>
      <c r="D8" s="9">
        <v>991</v>
      </c>
      <c r="E8" s="9">
        <v>1467</v>
      </c>
      <c r="F8" s="9">
        <v>1908</v>
      </c>
      <c r="G8" s="9">
        <v>2079</v>
      </c>
      <c r="H8" s="9">
        <v>2348</v>
      </c>
      <c r="I8" s="9">
        <v>2493</v>
      </c>
      <c r="J8" s="9" t="s">
        <v>8</v>
      </c>
      <c r="K8" s="9" t="s">
        <v>8</v>
      </c>
      <c r="L8" s="3"/>
      <c r="M8" s="25"/>
      <c r="N8" s="25"/>
      <c r="O8" s="25"/>
      <c r="P8" s="25"/>
      <c r="Q8" s="25"/>
    </row>
    <row r="9" spans="1:17" x14ac:dyDescent="0.35">
      <c r="A9" s="3">
        <f t="shared" si="1"/>
        <v>4</v>
      </c>
      <c r="B9" s="9">
        <v>93</v>
      </c>
      <c r="C9" s="9">
        <v>466</v>
      </c>
      <c r="D9" s="9">
        <v>1055</v>
      </c>
      <c r="E9" s="9">
        <v>1865</v>
      </c>
      <c r="F9" s="9">
        <v>2295</v>
      </c>
      <c r="G9" s="9">
        <v>2511</v>
      </c>
      <c r="H9" s="9">
        <v>2688</v>
      </c>
      <c r="I9" s="9" t="s">
        <v>8</v>
      </c>
      <c r="J9" s="9" t="s">
        <v>8</v>
      </c>
      <c r="K9" s="9" t="s">
        <v>8</v>
      </c>
    </row>
    <row r="10" spans="1:17" x14ac:dyDescent="0.35">
      <c r="A10" s="3">
        <f t="shared" si="1"/>
        <v>5</v>
      </c>
      <c r="B10" s="9">
        <v>180</v>
      </c>
      <c r="C10" s="9">
        <v>725</v>
      </c>
      <c r="D10" s="9">
        <v>1311</v>
      </c>
      <c r="E10" s="9">
        <v>1759</v>
      </c>
      <c r="F10" s="9">
        <v>2111</v>
      </c>
      <c r="G10" s="9">
        <v>2400</v>
      </c>
      <c r="H10" s="9" t="s">
        <v>8</v>
      </c>
      <c r="I10" s="9" t="s">
        <v>8</v>
      </c>
      <c r="J10" s="9" t="s">
        <v>8</v>
      </c>
      <c r="K10" s="9" t="s">
        <v>8</v>
      </c>
      <c r="L10" s="3"/>
      <c r="M10" s="20"/>
      <c r="N10" s="20"/>
      <c r="O10" s="20"/>
      <c r="P10" s="20"/>
      <c r="Q10" s="20"/>
    </row>
    <row r="11" spans="1:17" x14ac:dyDescent="0.35">
      <c r="A11" s="3">
        <f t="shared" si="1"/>
        <v>6</v>
      </c>
      <c r="B11" s="9">
        <v>263</v>
      </c>
      <c r="C11" s="9">
        <v>748</v>
      </c>
      <c r="D11" s="9">
        <v>1323</v>
      </c>
      <c r="E11" s="9">
        <v>1701</v>
      </c>
      <c r="F11" s="9">
        <v>2204</v>
      </c>
      <c r="G11" s="9" t="s">
        <v>8</v>
      </c>
      <c r="H11" s="9" t="s">
        <v>8</v>
      </c>
      <c r="I11" s="9" t="s">
        <v>8</v>
      </c>
      <c r="J11" s="9" t="s">
        <v>8</v>
      </c>
      <c r="K11" s="9" t="s">
        <v>8</v>
      </c>
    </row>
    <row r="12" spans="1:17" x14ac:dyDescent="0.35">
      <c r="A12" s="3">
        <f t="shared" si="1"/>
        <v>7</v>
      </c>
      <c r="B12" s="9">
        <v>201</v>
      </c>
      <c r="C12" s="9">
        <v>654</v>
      </c>
      <c r="D12" s="9">
        <v>1309</v>
      </c>
      <c r="E12" s="9">
        <v>1609</v>
      </c>
      <c r="F12" s="9" t="s">
        <v>8</v>
      </c>
      <c r="G12" s="9" t="s">
        <v>8</v>
      </c>
      <c r="H12" s="9" t="s">
        <v>8</v>
      </c>
      <c r="I12" s="9" t="s">
        <v>8</v>
      </c>
      <c r="J12" s="9" t="s">
        <v>8</v>
      </c>
      <c r="K12" s="9" t="s">
        <v>8</v>
      </c>
    </row>
    <row r="13" spans="1:17" x14ac:dyDescent="0.35">
      <c r="A13" s="3">
        <f t="shared" si="1"/>
        <v>8</v>
      </c>
      <c r="B13" s="9">
        <v>155</v>
      </c>
      <c r="C13" s="9">
        <v>672</v>
      </c>
      <c r="D13" s="9">
        <v>1378</v>
      </c>
      <c r="E13" s="9" t="s">
        <v>8</v>
      </c>
      <c r="F13" s="9" t="s">
        <v>8</v>
      </c>
      <c r="G13" s="9" t="s">
        <v>8</v>
      </c>
      <c r="H13" s="9" t="s">
        <v>8</v>
      </c>
      <c r="I13" s="9" t="s">
        <v>8</v>
      </c>
      <c r="J13" s="9" t="s">
        <v>8</v>
      </c>
      <c r="K13" s="9" t="s">
        <v>8</v>
      </c>
    </row>
    <row r="14" spans="1:17" x14ac:dyDescent="0.35">
      <c r="A14" s="3">
        <f t="shared" si="1"/>
        <v>9</v>
      </c>
      <c r="B14" s="9">
        <v>199</v>
      </c>
      <c r="C14" s="9">
        <v>653</v>
      </c>
      <c r="D14" s="9" t="s">
        <v>8</v>
      </c>
      <c r="E14" s="9" t="s">
        <v>8</v>
      </c>
      <c r="F14" s="9" t="s">
        <v>8</v>
      </c>
      <c r="G14" s="9" t="s">
        <v>8</v>
      </c>
      <c r="H14" s="9" t="s">
        <v>8</v>
      </c>
      <c r="I14" s="9" t="s">
        <v>8</v>
      </c>
      <c r="J14" s="9" t="s">
        <v>8</v>
      </c>
      <c r="K14" s="9" t="s">
        <v>8</v>
      </c>
    </row>
    <row r="15" spans="1:17" x14ac:dyDescent="0.35">
      <c r="A15" s="3">
        <f t="shared" si="1"/>
        <v>10</v>
      </c>
      <c r="B15" s="9">
        <v>204</v>
      </c>
      <c r="C15" s="9" t="s">
        <v>8</v>
      </c>
      <c r="D15" s="9" t="s">
        <v>8</v>
      </c>
      <c r="E15" s="9" t="s">
        <v>8</v>
      </c>
      <c r="F15" s="9" t="s">
        <v>8</v>
      </c>
      <c r="G15" s="9" t="s">
        <v>8</v>
      </c>
      <c r="H15" s="9" t="s">
        <v>8</v>
      </c>
      <c r="I15" s="9" t="s">
        <v>8</v>
      </c>
      <c r="J15" s="9" t="s">
        <v>8</v>
      </c>
      <c r="K15" s="9" t="s">
        <v>8</v>
      </c>
    </row>
    <row r="17" spans="1:11" x14ac:dyDescent="0.35">
      <c r="A17" s="3" t="str">
        <f>input!$A$3</f>
        <v>Accident</v>
      </c>
      <c r="B17" s="4" t="s">
        <v>9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 ht="15" thickBot="1" x14ac:dyDescent="0.4">
      <c r="A18" s="6" t="str">
        <f>input!$A$4</f>
        <v>Year</v>
      </c>
      <c r="B18" s="18" t="s">
        <v>10</v>
      </c>
      <c r="C18" s="18" t="s">
        <v>11</v>
      </c>
      <c r="D18" s="18" t="s">
        <v>12</v>
      </c>
      <c r="E18" s="18" t="s">
        <v>13</v>
      </c>
      <c r="F18" s="18" t="s">
        <v>14</v>
      </c>
      <c r="G18" s="18" t="s">
        <v>15</v>
      </c>
      <c r="H18" s="18" t="s">
        <v>16</v>
      </c>
      <c r="I18" s="18" t="s">
        <v>17</v>
      </c>
      <c r="J18" s="18" t="s">
        <v>18</v>
      </c>
      <c r="K18" s="18" t="s">
        <v>19</v>
      </c>
    </row>
    <row r="19" spans="1:11" x14ac:dyDescent="0.35">
      <c r="A19" s="3">
        <f>input!$A$5</f>
        <v>1</v>
      </c>
      <c r="B19" s="21">
        <f t="shared" ref="B19:J19" si="2">C6/B6</f>
        <v>3.0865384615384617</v>
      </c>
      <c r="C19" s="21">
        <f t="shared" si="2"/>
        <v>1.7476635514018692</v>
      </c>
      <c r="D19" s="21">
        <f t="shared" si="2"/>
        <v>1.4563279857397504</v>
      </c>
      <c r="E19" s="21">
        <f t="shared" si="2"/>
        <v>1.4736842105263157</v>
      </c>
      <c r="F19" s="21">
        <f t="shared" si="2"/>
        <v>1.25</v>
      </c>
      <c r="G19" s="21">
        <f t="shared" si="2"/>
        <v>1.067109634551495</v>
      </c>
      <c r="H19" s="21">
        <f t="shared" si="2"/>
        <v>1.0616438356164384</v>
      </c>
      <c r="I19" s="21">
        <f t="shared" si="2"/>
        <v>1.0387096774193549</v>
      </c>
      <c r="J19" s="21">
        <f t="shared" si="2"/>
        <v>1.0429136081309995</v>
      </c>
      <c r="K19" s="9"/>
    </row>
    <row r="20" spans="1:11" x14ac:dyDescent="0.35">
      <c r="A20" s="3">
        <f>A19+1</f>
        <v>2</v>
      </c>
      <c r="B20" s="21">
        <f t="shared" ref="B20:I20" si="3">C7/B7</f>
        <v>3.7017543859649122</v>
      </c>
      <c r="C20" s="21">
        <f t="shared" si="3"/>
        <v>1.8578199052132702</v>
      </c>
      <c r="D20" s="21">
        <f t="shared" si="3"/>
        <v>1.364795918367347</v>
      </c>
      <c r="E20" s="21">
        <f t="shared" si="3"/>
        <v>1.3700934579439252</v>
      </c>
      <c r="F20" s="21">
        <f t="shared" si="3"/>
        <v>1.0702592087312415</v>
      </c>
      <c r="G20" s="21">
        <f t="shared" si="3"/>
        <v>1.1134480560866795</v>
      </c>
      <c r="H20" s="21">
        <f t="shared" si="3"/>
        <v>1.0864338866628507</v>
      </c>
      <c r="I20" s="21">
        <f t="shared" si="3"/>
        <v>1.0727081138040042</v>
      </c>
      <c r="J20" s="22"/>
      <c r="K20" s="9"/>
    </row>
    <row r="21" spans="1:11" x14ac:dyDescent="0.35">
      <c r="A21" s="3">
        <f t="shared" ref="A21:A28" si="4">A20+1</f>
        <v>3</v>
      </c>
      <c r="B21" s="21">
        <f t="shared" ref="B21:H21" si="5">C8/B8</f>
        <v>4.4913793103448274</v>
      </c>
      <c r="C21" s="21">
        <f t="shared" si="5"/>
        <v>1.9021113243761996</v>
      </c>
      <c r="D21" s="21">
        <f t="shared" si="5"/>
        <v>1.4803229061553986</v>
      </c>
      <c r="E21" s="21">
        <f t="shared" si="5"/>
        <v>1.3006134969325154</v>
      </c>
      <c r="F21" s="21">
        <f t="shared" si="5"/>
        <v>1.0896226415094339</v>
      </c>
      <c r="G21" s="21">
        <f t="shared" si="5"/>
        <v>1.1293891293891294</v>
      </c>
      <c r="H21" s="21">
        <f t="shared" si="5"/>
        <v>1.06175468483816</v>
      </c>
      <c r="I21" s="22"/>
      <c r="J21" s="22"/>
      <c r="K21" s="9"/>
    </row>
    <row r="22" spans="1:11" x14ac:dyDescent="0.35">
      <c r="A22" s="3">
        <f t="shared" si="4"/>
        <v>4</v>
      </c>
      <c r="B22" s="21">
        <f t="shared" ref="B22:G22" si="6">C9/B9</f>
        <v>5.010752688172043</v>
      </c>
      <c r="C22" s="21">
        <f t="shared" si="6"/>
        <v>2.2639484978540771</v>
      </c>
      <c r="D22" s="21">
        <f t="shared" si="6"/>
        <v>1.7677725118483412</v>
      </c>
      <c r="E22" s="21">
        <f t="shared" si="6"/>
        <v>1.2305630026809651</v>
      </c>
      <c r="F22" s="21">
        <f t="shared" si="6"/>
        <v>1.0941176470588236</v>
      </c>
      <c r="G22" s="21">
        <f t="shared" si="6"/>
        <v>1.070489844683393</v>
      </c>
      <c r="H22" s="22"/>
      <c r="I22" s="22"/>
      <c r="J22" s="22"/>
      <c r="K22" s="31"/>
    </row>
    <row r="23" spans="1:11" x14ac:dyDescent="0.35">
      <c r="A23" s="3">
        <f t="shared" si="4"/>
        <v>5</v>
      </c>
      <c r="B23" s="21">
        <f>C10/B10</f>
        <v>4.0277777777777777</v>
      </c>
      <c r="C23" s="21">
        <f>D10/C10</f>
        <v>1.8082758620689656</v>
      </c>
      <c r="D23" s="21">
        <f>E10/D10</f>
        <v>1.3417238749046529</v>
      </c>
      <c r="E23" s="21">
        <f>F10/E10</f>
        <v>1.2001137009664582</v>
      </c>
      <c r="F23" s="21">
        <f>G10/F10</f>
        <v>1.1369019422074846</v>
      </c>
      <c r="G23" s="22"/>
      <c r="H23" s="22"/>
      <c r="I23" s="22"/>
      <c r="J23" s="21"/>
      <c r="K23" s="31"/>
    </row>
    <row r="24" spans="1:11" x14ac:dyDescent="0.35">
      <c r="A24" s="3">
        <f t="shared" si="4"/>
        <v>6</v>
      </c>
      <c r="B24" s="21">
        <f>C11/B11</f>
        <v>2.8441064638783269</v>
      </c>
      <c r="C24" s="21">
        <f>D11/C11</f>
        <v>1.768716577540107</v>
      </c>
      <c r="D24" s="21">
        <f>E11/D11</f>
        <v>1.2857142857142858</v>
      </c>
      <c r="E24" s="21">
        <f>F11/E11</f>
        <v>1.2957084068195179</v>
      </c>
      <c r="F24" s="22"/>
      <c r="G24" s="22"/>
      <c r="H24" s="22"/>
      <c r="I24" s="13"/>
      <c r="J24" s="21"/>
      <c r="K24" s="31"/>
    </row>
    <row r="25" spans="1:11" x14ac:dyDescent="0.35">
      <c r="A25" s="3">
        <f t="shared" si="4"/>
        <v>7</v>
      </c>
      <c r="B25" s="21">
        <f>C12/B12</f>
        <v>3.2537313432835822</v>
      </c>
      <c r="C25" s="21">
        <f>D12/C12</f>
        <v>2.0015290519877675</v>
      </c>
      <c r="D25" s="21">
        <f>E12/D12</f>
        <v>1.2291825821237585</v>
      </c>
      <c r="E25" s="22"/>
      <c r="F25" s="22"/>
      <c r="G25" s="22"/>
      <c r="H25" s="13"/>
      <c r="I25" s="13"/>
      <c r="J25" s="21"/>
      <c r="K25" s="31"/>
    </row>
    <row r="26" spans="1:11" x14ac:dyDescent="0.35">
      <c r="A26" s="3">
        <f t="shared" si="4"/>
        <v>8</v>
      </c>
      <c r="B26" s="21">
        <f>C13/B13</f>
        <v>4.3354838709677423</v>
      </c>
      <c r="C26" s="21">
        <f>D13/C13</f>
        <v>2.0505952380952381</v>
      </c>
      <c r="D26" s="22"/>
      <c r="E26" s="22"/>
      <c r="F26" s="22"/>
      <c r="G26" s="13"/>
      <c r="H26" s="13"/>
      <c r="I26" s="13"/>
      <c r="J26" s="21"/>
      <c r="K26" s="31"/>
    </row>
    <row r="27" spans="1:11" x14ac:dyDescent="0.35">
      <c r="A27" s="3">
        <f t="shared" si="4"/>
        <v>9</v>
      </c>
      <c r="B27" s="21">
        <f>C14/B14</f>
        <v>3.2814070351758793</v>
      </c>
      <c r="C27" s="22"/>
      <c r="D27" s="22"/>
      <c r="E27" s="22"/>
      <c r="F27" s="13"/>
      <c r="G27" s="13"/>
      <c r="H27" s="13"/>
      <c r="I27" s="13"/>
      <c r="J27" s="21"/>
      <c r="K27" s="31"/>
    </row>
    <row r="28" spans="1:11" x14ac:dyDescent="0.35">
      <c r="A28" s="3">
        <f t="shared" si="4"/>
        <v>10</v>
      </c>
      <c r="B28" s="31"/>
      <c r="C28" s="9"/>
      <c r="D28" s="9"/>
      <c r="J28" s="31"/>
      <c r="K28" s="31"/>
    </row>
    <row r="30" spans="1:11" x14ac:dyDescent="0.35">
      <c r="B30" s="28" t="s">
        <v>20</v>
      </c>
      <c r="C30" s="28"/>
      <c r="D30" s="28"/>
      <c r="E30" s="28"/>
      <c r="F30" s="28"/>
      <c r="G30" s="28"/>
      <c r="H30" s="28"/>
      <c r="I30" s="28"/>
      <c r="J30" s="29"/>
      <c r="K30" s="13"/>
    </row>
    <row r="31" spans="1:11" x14ac:dyDescent="0.35">
      <c r="A31" t="s">
        <v>21</v>
      </c>
      <c r="B31" s="21">
        <f>AVERAGE(B25:B27)</f>
        <v>3.6235407498090679</v>
      </c>
      <c r="C31" s="21">
        <f>AVERAGE(C24:C26)</f>
        <v>1.9402802892077042</v>
      </c>
      <c r="D31" s="21">
        <f>AVERAGE(D23:D25)</f>
        <v>1.285540247580899</v>
      </c>
      <c r="E31" s="21">
        <f>AVERAGE(E22:E24)</f>
        <v>1.2421283701556469</v>
      </c>
      <c r="F31" s="21">
        <f>AVERAGE(F21:F23)</f>
        <v>1.1068807435919139</v>
      </c>
      <c r="G31" s="21">
        <f>AVERAGE(G20:G22)</f>
        <v>1.1044423433864006</v>
      </c>
      <c r="H31" s="21">
        <f>AVERAGE(H19:H21)</f>
        <v>1.0699441357058164</v>
      </c>
      <c r="I31" s="21">
        <f>AVERAGE(I19:I20)</f>
        <v>1.0557088956116796</v>
      </c>
      <c r="J31" s="21">
        <f>AVERAGE(J19:J19)</f>
        <v>1.0429136081309995</v>
      </c>
      <c r="K31" s="13"/>
    </row>
    <row r="32" spans="1:11" x14ac:dyDescent="0.35">
      <c r="A32" t="s">
        <v>22</v>
      </c>
      <c r="B32" s="21">
        <f>(SUM(B21:B27)-MIN(B21:B27)-MAX(B21:B27))/5</f>
        <v>3.8779558675099617</v>
      </c>
      <c r="C32" s="21">
        <f>(SUM(C20:C26)-MIN(C20:C26)-MAX(C20:C26))/5</f>
        <v>1.9240662763482881</v>
      </c>
      <c r="D32" s="21">
        <f>(SUM(D19:D25)-MIN(D19:D25)-MAX(D19:D25))/5</f>
        <v>1.385776994176287</v>
      </c>
      <c r="E32" s="21">
        <f>(SUM(E19:E24)-MIN(E19:E24)-MAX(E19:E24))/4</f>
        <v>1.299244591094231</v>
      </c>
      <c r="F32" s="21">
        <f>(SUM(F19:F23)-MIN(F19:F23)-MAX(F19:F23))/3</f>
        <v>1.1068807435919139</v>
      </c>
      <c r="G32" s="21">
        <f>(SUM(G19:G22)-MIN(G19:G22)-MAX(G19:G22))/2</f>
        <v>1.0919689503850361</v>
      </c>
      <c r="H32" s="21">
        <f>(SUM(H19:H21)-MIN(H19:H21)-MAX(H19:H21))/1</f>
        <v>1.06175468483816</v>
      </c>
      <c r="I32" s="21">
        <f>AVERAGE(I19:I20)</f>
        <v>1.0557088956116796</v>
      </c>
      <c r="J32" s="21">
        <f>AVERAGE(J19)</f>
        <v>1.0429136081309995</v>
      </c>
      <c r="K32" s="21"/>
    </row>
    <row r="33" spans="1:11" x14ac:dyDescent="0.35">
      <c r="A33" t="s">
        <v>23</v>
      </c>
      <c r="B33" s="21">
        <f>SUM(C10:C14)/SUM(B10:B14)</f>
        <v>3.4589178356713428</v>
      </c>
      <c r="C33" s="21">
        <f>SUM(D9:D13)/SUM(C9:C13)</f>
        <v>1.9528330781010719</v>
      </c>
      <c r="D33" s="21">
        <f>SUM(E8:E12)/SUM(D8:D12)</f>
        <v>1.4027383536483553</v>
      </c>
      <c r="E33" s="21">
        <f>SUM(F7:F11)/SUM(E7:E11)</f>
        <v>1.2699058763673365</v>
      </c>
      <c r="F33" s="21">
        <f>SUM(G6:G10)/SUM(F6:F10)</f>
        <v>1.1202137132680321</v>
      </c>
      <c r="G33" s="21">
        <f>SUM(H6:H9)/SUM(G6:G9)</f>
        <v>1.0945981210855951</v>
      </c>
      <c r="H33" s="21">
        <f>SUM(I6:I8)/SUM(H6:H8)</f>
        <v>1.0692860901596211</v>
      </c>
      <c r="I33" s="21">
        <f>SUM(J6:J7)/SUM(I6:I7)</f>
        <v>1.0566194837635303</v>
      </c>
      <c r="J33" s="21">
        <f>SUM(K6:K6)/SUM(J6:J6)</f>
        <v>1.0429136081309995</v>
      </c>
      <c r="K33" s="13"/>
    </row>
    <row r="34" spans="1:11" x14ac:dyDescent="0.35">
      <c r="K34" s="21"/>
    </row>
    <row r="35" spans="1:11" x14ac:dyDescent="0.35">
      <c r="B35" s="28" t="s">
        <v>24</v>
      </c>
      <c r="C35" s="28"/>
      <c r="D35" s="28"/>
      <c r="E35" s="28"/>
      <c r="F35" s="28"/>
      <c r="G35" s="28"/>
      <c r="K35" s="21"/>
    </row>
    <row r="36" spans="1:11" x14ac:dyDescent="0.35">
      <c r="A36" t="s">
        <v>25</v>
      </c>
      <c r="B36" s="26">
        <f>_xlfn.STDEV.S(B19:B27)</f>
        <v>0.73136959848994632</v>
      </c>
      <c r="C36" s="26">
        <f>_xlfn.STDEV.S(C19:C26)</f>
        <v>0.17363804491641149</v>
      </c>
      <c r="D36" s="26">
        <f>_xlfn.STDEV.S(D19:D25)</f>
        <v>0.17771430001198799</v>
      </c>
      <c r="E36" s="26">
        <f>_xlfn.STDEV.S(E19:E24)</f>
        <v>9.9057539955493101E-2</v>
      </c>
      <c r="F36" s="26">
        <f>_xlfn.STDEV.S(F19:F23)</f>
        <v>7.2315137624004169E-2</v>
      </c>
      <c r="G36" s="26">
        <f>_xlfn.STDEV.S(G19:G22)</f>
        <v>3.1099386505189685E-2</v>
      </c>
      <c r="K36" s="21"/>
    </row>
    <row r="37" spans="1:11" x14ac:dyDescent="0.35">
      <c r="A37" t="s">
        <v>26</v>
      </c>
      <c r="B37" s="30">
        <f>MAX(B19:B27)-MIN(B19:B27)</f>
        <v>2.1666462242937161</v>
      </c>
      <c r="C37" s="30">
        <f>MAX(C19:C26)-MIN(C19:C26)</f>
        <v>0.5162849464522079</v>
      </c>
      <c r="D37" s="30">
        <f>MAX(D19:D25)-MIN(D19:D25)</f>
        <v>0.53858992972458264</v>
      </c>
      <c r="E37" s="30">
        <f>MAX(E19:E24)-MIN(E19:E24)</f>
        <v>0.27357050955985751</v>
      </c>
      <c r="F37" s="30">
        <f>MAX(F19:F23)-MIN(F19:F23)</f>
        <v>0.17974079126875853</v>
      </c>
      <c r="G37" s="30">
        <f>MAX(G19:G22)-MIN(G19:G22)</f>
        <v>6.2279494837634397E-2</v>
      </c>
      <c r="K37" s="21"/>
    </row>
    <row r="38" spans="1:11" x14ac:dyDescent="0.35">
      <c r="K38" s="21"/>
    </row>
    <row r="39" spans="1:11" x14ac:dyDescent="0.35">
      <c r="B39" s="28" t="s">
        <v>27</v>
      </c>
      <c r="C39" s="28"/>
      <c r="D39" s="28"/>
      <c r="E39" s="28"/>
      <c r="F39" s="28"/>
      <c r="G39" s="28"/>
      <c r="H39" s="28"/>
      <c r="I39" s="28"/>
      <c r="J39" s="29"/>
      <c r="K39" s="21"/>
    </row>
    <row r="40" spans="1:11" x14ac:dyDescent="0.35">
      <c r="A40" t="s">
        <v>21</v>
      </c>
      <c r="B40" s="21">
        <f t="shared" ref="B40:J40" si="7">C40*B31</f>
        <v>17.784430588264463</v>
      </c>
      <c r="C40" s="21">
        <f t="shared" si="7"/>
        <v>4.9080255518587901</v>
      </c>
      <c r="D40" s="21">
        <f t="shared" si="7"/>
        <v>2.5295446122698784</v>
      </c>
      <c r="E40" s="21">
        <f t="shared" si="7"/>
        <v>1.9676899397198329</v>
      </c>
      <c r="F40" s="21">
        <f t="shared" si="7"/>
        <v>1.5841276851870538</v>
      </c>
      <c r="G40" s="21">
        <f t="shared" si="7"/>
        <v>1.4311638307541936</v>
      </c>
      <c r="H40" s="21">
        <f t="shared" si="7"/>
        <v>1.2958248471042966</v>
      </c>
      <c r="I40" s="21">
        <f t="shared" si="7"/>
        <v>1.2111144908042064</v>
      </c>
      <c r="J40" s="21">
        <f t="shared" si="7"/>
        <v>1.1472049689440995</v>
      </c>
      <c r="K40" s="21">
        <v>1.1000000000000001</v>
      </c>
    </row>
    <row r="41" spans="1:11" x14ac:dyDescent="0.35">
      <c r="A41" t="s">
        <v>22</v>
      </c>
      <c r="B41" s="21">
        <f t="shared" ref="B41:J41" si="8">C41*B32</f>
        <v>20.879863860811891</v>
      </c>
      <c r="C41" s="21">
        <f t="shared" si="8"/>
        <v>5.3842448377884367</v>
      </c>
      <c r="D41" s="21">
        <f t="shared" si="8"/>
        <v>2.798367657068066</v>
      </c>
      <c r="E41" s="21">
        <f t="shared" si="8"/>
        <v>2.0193491945877122</v>
      </c>
      <c r="F41" s="21">
        <f t="shared" si="8"/>
        <v>1.5542486829881703</v>
      </c>
      <c r="G41" s="21">
        <f t="shared" si="8"/>
        <v>1.4041699541583068</v>
      </c>
      <c r="H41" s="21">
        <f t="shared" si="8"/>
        <v>1.2859064844867489</v>
      </c>
      <c r="I41" s="21">
        <f t="shared" si="8"/>
        <v>1.2111144908042064</v>
      </c>
      <c r="J41" s="21">
        <f t="shared" si="8"/>
        <v>1.1472049689440995</v>
      </c>
      <c r="K41" s="21">
        <v>1.1000000000000001</v>
      </c>
    </row>
    <row r="42" spans="1:11" x14ac:dyDescent="0.35">
      <c r="A42" t="s">
        <v>23</v>
      </c>
      <c r="B42" s="21">
        <f t="shared" ref="B42:J42" si="9">C42*B33</f>
        <v>19.123294251802307</v>
      </c>
      <c r="C42" s="21">
        <f t="shared" si="9"/>
        <v>5.5286928340957999</v>
      </c>
      <c r="D42" s="21">
        <f t="shared" si="9"/>
        <v>2.8311138806967984</v>
      </c>
      <c r="E42" s="21">
        <f t="shared" si="9"/>
        <v>2.0182765184493663</v>
      </c>
      <c r="F42" s="21">
        <f t="shared" si="9"/>
        <v>1.589311897841438</v>
      </c>
      <c r="G42" s="21">
        <f t="shared" si="9"/>
        <v>1.4187577593608385</v>
      </c>
      <c r="H42" s="21">
        <f t="shared" si="9"/>
        <v>1.2961448882752968</v>
      </c>
      <c r="I42" s="21">
        <f t="shared" si="9"/>
        <v>1.2121591220566712</v>
      </c>
      <c r="J42" s="21">
        <f t="shared" si="9"/>
        <v>1.1472049689440995</v>
      </c>
      <c r="K42" s="21">
        <v>1.1000000000000001</v>
      </c>
    </row>
    <row r="45" spans="1:11" x14ac:dyDescent="0.35">
      <c r="A45" s="37" t="str">
        <f>input!$A$2</f>
        <v>Professional Lines - Reinsurance</v>
      </c>
      <c r="K45" s="42" t="s">
        <v>4</v>
      </c>
    </row>
    <row r="46" spans="1:11" x14ac:dyDescent="0.35">
      <c r="A46" s="1" t="s">
        <v>29</v>
      </c>
      <c r="K46" s="42" t="s">
        <v>32</v>
      </c>
    </row>
    <row r="47" spans="1:11" x14ac:dyDescent="0.35">
      <c r="A47" s="1"/>
    </row>
    <row r="48" spans="1:11" x14ac:dyDescent="0.35">
      <c r="A48" s="3" t="str">
        <f>input!$A$3</f>
        <v>Accident</v>
      </c>
      <c r="B48" s="4" t="s">
        <v>31</v>
      </c>
      <c r="C48" s="4"/>
      <c r="D48" s="4"/>
      <c r="E48" s="4"/>
      <c r="F48" s="4"/>
      <c r="G48" s="4"/>
      <c r="H48" s="4"/>
      <c r="I48" s="4"/>
      <c r="J48" s="4"/>
      <c r="K48" s="4"/>
    </row>
    <row r="49" spans="1:11" ht="15" thickBot="1" x14ac:dyDescent="0.4">
      <c r="A49" s="6" t="str">
        <f>input!$A$4</f>
        <v>Year</v>
      </c>
      <c r="B49" s="6">
        <v>12</v>
      </c>
      <c r="C49" s="6">
        <f t="shared" ref="C49:K49" si="10">B49+12</f>
        <v>24</v>
      </c>
      <c r="D49" s="6">
        <f t="shared" si="10"/>
        <v>36</v>
      </c>
      <c r="E49" s="6">
        <f t="shared" si="10"/>
        <v>48</v>
      </c>
      <c r="F49" s="6">
        <f t="shared" si="10"/>
        <v>60</v>
      </c>
      <c r="G49" s="6">
        <f t="shared" si="10"/>
        <v>72</v>
      </c>
      <c r="H49" s="6">
        <f t="shared" si="10"/>
        <v>84</v>
      </c>
      <c r="I49" s="6">
        <f t="shared" si="10"/>
        <v>96</v>
      </c>
      <c r="J49" s="6">
        <f t="shared" si="10"/>
        <v>108</v>
      </c>
      <c r="K49" s="6">
        <f t="shared" si="10"/>
        <v>120</v>
      </c>
    </row>
    <row r="50" spans="1:11" x14ac:dyDescent="0.35">
      <c r="A50" s="3">
        <f>input!$A$5</f>
        <v>1</v>
      </c>
      <c r="B50" s="9">
        <v>14</v>
      </c>
      <c r="C50" s="9">
        <v>87</v>
      </c>
      <c r="D50" s="9">
        <v>300</v>
      </c>
      <c r="E50" s="9">
        <v>576</v>
      </c>
      <c r="F50" s="9">
        <v>765</v>
      </c>
      <c r="G50" s="9">
        <v>989</v>
      </c>
      <c r="H50" s="9">
        <v>1169</v>
      </c>
      <c r="I50" s="9">
        <v>1261</v>
      </c>
      <c r="J50" s="9">
        <v>1312</v>
      </c>
      <c r="K50" s="9">
        <v>1374</v>
      </c>
    </row>
    <row r="51" spans="1:11" x14ac:dyDescent="0.35">
      <c r="A51" s="3">
        <f>A50+1</f>
        <v>2</v>
      </c>
      <c r="B51" s="9">
        <v>17</v>
      </c>
      <c r="C51" s="9">
        <v>111</v>
      </c>
      <c r="D51" s="9">
        <v>287</v>
      </c>
      <c r="E51" s="9">
        <v>475</v>
      </c>
      <c r="F51" s="9">
        <v>698</v>
      </c>
      <c r="G51" s="9">
        <v>972</v>
      </c>
      <c r="H51" s="9">
        <v>1119</v>
      </c>
      <c r="I51" s="9">
        <v>1180</v>
      </c>
      <c r="J51" s="9">
        <v>1246</v>
      </c>
      <c r="K51" s="9" t="s">
        <v>8</v>
      </c>
    </row>
    <row r="52" spans="1:11" x14ac:dyDescent="0.35">
      <c r="A52" s="3">
        <f t="shared" ref="A52:A59" si="11">A51+1</f>
        <v>3</v>
      </c>
      <c r="B52" s="9">
        <v>15</v>
      </c>
      <c r="C52" s="9">
        <v>111</v>
      </c>
      <c r="D52" s="9">
        <v>278</v>
      </c>
      <c r="E52" s="9">
        <v>522</v>
      </c>
      <c r="F52" s="9">
        <v>769</v>
      </c>
      <c r="G52" s="9">
        <v>933</v>
      </c>
      <c r="H52" s="9">
        <v>1083</v>
      </c>
      <c r="I52" s="9">
        <v>1175</v>
      </c>
      <c r="J52" s="9" t="s">
        <v>8</v>
      </c>
      <c r="K52" s="9" t="s">
        <v>8</v>
      </c>
    </row>
    <row r="53" spans="1:11" x14ac:dyDescent="0.35">
      <c r="A53" s="3">
        <f t="shared" si="11"/>
        <v>4</v>
      </c>
      <c r="B53" s="9">
        <v>8</v>
      </c>
      <c r="C53" s="9">
        <v>96</v>
      </c>
      <c r="D53" s="9">
        <v>272</v>
      </c>
      <c r="E53" s="9">
        <v>491</v>
      </c>
      <c r="F53" s="9">
        <v>779</v>
      </c>
      <c r="G53" s="9">
        <v>970</v>
      </c>
      <c r="H53" s="9">
        <v>1194</v>
      </c>
      <c r="I53" s="9" t="s">
        <v>8</v>
      </c>
      <c r="J53" s="9" t="s">
        <v>8</v>
      </c>
      <c r="K53" s="9" t="s">
        <v>8</v>
      </c>
    </row>
    <row r="54" spans="1:11" x14ac:dyDescent="0.35">
      <c r="A54" s="3">
        <f t="shared" si="11"/>
        <v>5</v>
      </c>
      <c r="B54" s="9">
        <v>10</v>
      </c>
      <c r="C54" s="9">
        <v>112</v>
      </c>
      <c r="D54" s="9">
        <v>281</v>
      </c>
      <c r="E54" s="9">
        <v>588</v>
      </c>
      <c r="F54" s="9">
        <v>738</v>
      </c>
      <c r="G54" s="9">
        <v>949</v>
      </c>
      <c r="H54" s="9" t="s">
        <v>8</v>
      </c>
      <c r="I54" s="9" t="s">
        <v>8</v>
      </c>
      <c r="J54" s="9" t="s">
        <v>8</v>
      </c>
      <c r="K54" s="9" t="s">
        <v>8</v>
      </c>
    </row>
    <row r="55" spans="1:11" x14ac:dyDescent="0.35">
      <c r="A55" s="3">
        <f t="shared" si="11"/>
        <v>6</v>
      </c>
      <c r="B55" s="9">
        <v>19</v>
      </c>
      <c r="C55" s="9">
        <v>120</v>
      </c>
      <c r="D55" s="9">
        <v>442</v>
      </c>
      <c r="E55" s="9">
        <v>674</v>
      </c>
      <c r="F55" s="9">
        <v>987</v>
      </c>
      <c r="G55" s="9" t="s">
        <v>8</v>
      </c>
      <c r="H55" s="9" t="s">
        <v>8</v>
      </c>
      <c r="I55" s="9" t="s">
        <v>8</v>
      </c>
      <c r="J55" s="9" t="s">
        <v>8</v>
      </c>
      <c r="K55" s="9" t="s">
        <v>8</v>
      </c>
    </row>
    <row r="56" spans="1:11" x14ac:dyDescent="0.35">
      <c r="A56" s="3">
        <f t="shared" si="11"/>
        <v>7</v>
      </c>
      <c r="B56" s="9">
        <v>28</v>
      </c>
      <c r="C56" s="9">
        <v>122</v>
      </c>
      <c r="D56" s="9">
        <v>371</v>
      </c>
      <c r="E56" s="9">
        <v>705</v>
      </c>
      <c r="F56" s="9" t="s">
        <v>8</v>
      </c>
      <c r="G56" s="9" t="s">
        <v>8</v>
      </c>
      <c r="H56" s="9" t="s">
        <v>8</v>
      </c>
      <c r="I56" s="9" t="s">
        <v>8</v>
      </c>
      <c r="J56" s="9" t="s">
        <v>8</v>
      </c>
      <c r="K56" s="9" t="s">
        <v>8</v>
      </c>
    </row>
    <row r="57" spans="1:11" x14ac:dyDescent="0.35">
      <c r="A57" s="3">
        <f t="shared" si="11"/>
        <v>8</v>
      </c>
      <c r="B57" s="9">
        <v>16</v>
      </c>
      <c r="C57" s="9">
        <v>184</v>
      </c>
      <c r="D57" s="9">
        <v>469</v>
      </c>
      <c r="E57" s="9" t="s">
        <v>8</v>
      </c>
      <c r="F57" s="9" t="s">
        <v>8</v>
      </c>
      <c r="G57" s="9" t="s">
        <v>8</v>
      </c>
      <c r="H57" s="9" t="s">
        <v>8</v>
      </c>
      <c r="I57" s="9" t="s">
        <v>8</v>
      </c>
      <c r="J57" s="9" t="s">
        <v>8</v>
      </c>
      <c r="K57" s="9" t="s">
        <v>8</v>
      </c>
    </row>
    <row r="58" spans="1:11" x14ac:dyDescent="0.35">
      <c r="A58" s="3">
        <f t="shared" si="11"/>
        <v>9</v>
      </c>
      <c r="B58" s="9">
        <v>25</v>
      </c>
      <c r="C58" s="9">
        <v>132</v>
      </c>
      <c r="D58" s="9" t="s">
        <v>8</v>
      </c>
      <c r="E58" s="9" t="s">
        <v>8</v>
      </c>
      <c r="F58" s="9" t="s">
        <v>8</v>
      </c>
      <c r="G58" s="9" t="s">
        <v>8</v>
      </c>
      <c r="H58" s="9" t="s">
        <v>8</v>
      </c>
      <c r="I58" s="9" t="s">
        <v>8</v>
      </c>
      <c r="J58" s="9" t="s">
        <v>8</v>
      </c>
      <c r="K58" s="9" t="s">
        <v>8</v>
      </c>
    </row>
    <row r="59" spans="1:11" x14ac:dyDescent="0.35">
      <c r="A59" s="3">
        <f t="shared" si="11"/>
        <v>10</v>
      </c>
      <c r="B59" s="9">
        <v>3</v>
      </c>
      <c r="C59" s="9" t="s">
        <v>8</v>
      </c>
      <c r="D59" s="9" t="s">
        <v>8</v>
      </c>
      <c r="E59" s="9" t="s">
        <v>8</v>
      </c>
      <c r="F59" s="9" t="s">
        <v>8</v>
      </c>
      <c r="G59" s="9" t="s">
        <v>8</v>
      </c>
      <c r="H59" s="9" t="s">
        <v>8</v>
      </c>
      <c r="I59" s="9" t="s">
        <v>8</v>
      </c>
      <c r="J59" s="9" t="s">
        <v>8</v>
      </c>
      <c r="K59" s="9" t="s">
        <v>8</v>
      </c>
    </row>
    <row r="61" spans="1:11" x14ac:dyDescent="0.35">
      <c r="A61" s="3" t="str">
        <f>input!$A$3</f>
        <v>Accident</v>
      </c>
      <c r="B61" s="4" t="s">
        <v>9</v>
      </c>
      <c r="C61" s="4"/>
      <c r="D61" s="4"/>
      <c r="E61" s="4"/>
      <c r="F61" s="4"/>
      <c r="G61" s="4"/>
      <c r="H61" s="4"/>
      <c r="I61" s="4"/>
      <c r="J61" s="4"/>
      <c r="K61" s="4"/>
    </row>
    <row r="62" spans="1:11" ht="15" thickBot="1" x14ac:dyDescent="0.4">
      <c r="A62" s="6" t="str">
        <f>input!$A$4</f>
        <v>Year</v>
      </c>
      <c r="B62" s="18" t="s">
        <v>10</v>
      </c>
      <c r="C62" s="18" t="s">
        <v>11</v>
      </c>
      <c r="D62" s="18" t="s">
        <v>12</v>
      </c>
      <c r="E62" s="18" t="s">
        <v>13</v>
      </c>
      <c r="F62" s="18" t="s">
        <v>14</v>
      </c>
      <c r="G62" s="18" t="s">
        <v>15</v>
      </c>
      <c r="H62" s="18" t="s">
        <v>16</v>
      </c>
      <c r="I62" s="18" t="s">
        <v>17</v>
      </c>
      <c r="J62" s="18" t="s">
        <v>18</v>
      </c>
      <c r="K62" s="18" t="s">
        <v>19</v>
      </c>
    </row>
    <row r="63" spans="1:11" x14ac:dyDescent="0.35">
      <c r="A63" s="3">
        <f>input!$A$5</f>
        <v>1</v>
      </c>
      <c r="B63" s="21">
        <f t="shared" ref="B63:J63" si="12">C50/B50</f>
        <v>6.2142857142857144</v>
      </c>
      <c r="C63" s="21">
        <f t="shared" si="12"/>
        <v>3.4482758620689653</v>
      </c>
      <c r="D63" s="21">
        <f t="shared" si="12"/>
        <v>1.92</v>
      </c>
      <c r="E63" s="21">
        <f t="shared" si="12"/>
        <v>1.328125</v>
      </c>
      <c r="F63" s="21">
        <f t="shared" si="12"/>
        <v>1.2928104575163399</v>
      </c>
      <c r="G63" s="21">
        <f t="shared" si="12"/>
        <v>1.1820020222446916</v>
      </c>
      <c r="H63" s="21">
        <f t="shared" si="12"/>
        <v>1.078699743370402</v>
      </c>
      <c r="I63" s="21">
        <f t="shared" si="12"/>
        <v>1.0404440919904838</v>
      </c>
      <c r="J63" s="21">
        <f t="shared" si="12"/>
        <v>1.0472560975609757</v>
      </c>
      <c r="K63" s="9"/>
    </row>
    <row r="64" spans="1:11" x14ac:dyDescent="0.35">
      <c r="A64" s="3">
        <f>A63+1</f>
        <v>2</v>
      </c>
      <c r="B64" s="21">
        <f t="shared" ref="B64:I64" si="13">C51/B51</f>
        <v>6.5294117647058822</v>
      </c>
      <c r="C64" s="21">
        <f t="shared" si="13"/>
        <v>2.5855855855855854</v>
      </c>
      <c r="D64" s="21">
        <f t="shared" si="13"/>
        <v>1.6550522648083623</v>
      </c>
      <c r="E64" s="21">
        <f t="shared" si="13"/>
        <v>1.4694736842105263</v>
      </c>
      <c r="F64" s="21">
        <f t="shared" si="13"/>
        <v>1.3925501432664757</v>
      </c>
      <c r="G64" s="21">
        <f t="shared" si="13"/>
        <v>1.1512345679012346</v>
      </c>
      <c r="H64" s="21">
        <f t="shared" si="13"/>
        <v>1.0545129579982127</v>
      </c>
      <c r="I64" s="21">
        <f t="shared" si="13"/>
        <v>1.0559322033898304</v>
      </c>
      <c r="J64" s="22"/>
      <c r="K64" s="9"/>
    </row>
    <row r="65" spans="1:11" x14ac:dyDescent="0.35">
      <c r="A65" s="3">
        <f t="shared" ref="A65:A72" si="14">A64+1</f>
        <v>3</v>
      </c>
      <c r="B65" s="21">
        <f t="shared" ref="B65:H65" si="15">C52/B52</f>
        <v>7.4</v>
      </c>
      <c r="C65" s="21">
        <f t="shared" si="15"/>
        <v>2.5045045045045047</v>
      </c>
      <c r="D65" s="21">
        <f t="shared" si="15"/>
        <v>1.8776978417266188</v>
      </c>
      <c r="E65" s="21">
        <f t="shared" si="15"/>
        <v>1.4731800766283525</v>
      </c>
      <c r="F65" s="21">
        <f t="shared" si="15"/>
        <v>1.2132639791937581</v>
      </c>
      <c r="G65" s="21">
        <f t="shared" si="15"/>
        <v>1.1607717041800643</v>
      </c>
      <c r="H65" s="21">
        <f t="shared" si="15"/>
        <v>1.084949215143121</v>
      </c>
      <c r="I65" s="22"/>
      <c r="J65" s="22"/>
      <c r="K65" s="9"/>
    </row>
    <row r="66" spans="1:11" x14ac:dyDescent="0.35">
      <c r="A66" s="3">
        <f t="shared" si="14"/>
        <v>4</v>
      </c>
      <c r="B66" s="21">
        <f t="shared" ref="B66:G66" si="16">C53/B53</f>
        <v>12</v>
      </c>
      <c r="C66" s="21">
        <f t="shared" si="16"/>
        <v>2.8333333333333335</v>
      </c>
      <c r="D66" s="21">
        <f t="shared" si="16"/>
        <v>1.8051470588235294</v>
      </c>
      <c r="E66" s="21">
        <f t="shared" si="16"/>
        <v>1.5865580448065173</v>
      </c>
      <c r="F66" s="21">
        <f t="shared" si="16"/>
        <v>1.245186136071887</v>
      </c>
      <c r="G66" s="21">
        <f t="shared" si="16"/>
        <v>1.2309278350515465</v>
      </c>
      <c r="H66" s="22"/>
      <c r="I66" s="22"/>
      <c r="J66" s="22"/>
      <c r="K66" s="31"/>
    </row>
    <row r="67" spans="1:11" x14ac:dyDescent="0.35">
      <c r="A67" s="3">
        <f t="shared" si="14"/>
        <v>5</v>
      </c>
      <c r="B67" s="21">
        <f>C54/B54</f>
        <v>11.2</v>
      </c>
      <c r="C67" s="21">
        <f>D54/C54</f>
        <v>2.5089285714285716</v>
      </c>
      <c r="D67" s="21">
        <f>E54/D54</f>
        <v>2.092526690391459</v>
      </c>
      <c r="E67" s="21">
        <f>F54/E54</f>
        <v>1.2551020408163265</v>
      </c>
      <c r="F67" s="21">
        <f>G54/F54</f>
        <v>1.2859078590785908</v>
      </c>
      <c r="G67" s="22"/>
      <c r="H67" s="22"/>
      <c r="I67" s="22"/>
      <c r="J67" s="21"/>
      <c r="K67" s="31"/>
    </row>
    <row r="68" spans="1:11" x14ac:dyDescent="0.35">
      <c r="A68" s="3">
        <f t="shared" si="14"/>
        <v>6</v>
      </c>
      <c r="B68" s="21">
        <f>C55/B55</f>
        <v>6.3157894736842106</v>
      </c>
      <c r="C68" s="21">
        <f>D55/C55</f>
        <v>3.6833333333333331</v>
      </c>
      <c r="D68" s="21">
        <f>E55/D55</f>
        <v>1.5248868778280542</v>
      </c>
      <c r="E68" s="21">
        <f>F55/E55</f>
        <v>1.4643916913946589</v>
      </c>
      <c r="F68" s="22"/>
      <c r="G68" s="22"/>
      <c r="H68" s="22"/>
      <c r="I68" s="13"/>
      <c r="J68" s="21"/>
      <c r="K68" s="31"/>
    </row>
    <row r="69" spans="1:11" x14ac:dyDescent="0.35">
      <c r="A69" s="3">
        <f t="shared" si="14"/>
        <v>7</v>
      </c>
      <c r="B69" s="21">
        <f>C56/B56</f>
        <v>4.3571428571428568</v>
      </c>
      <c r="C69" s="21">
        <f>D56/C56</f>
        <v>3.040983606557377</v>
      </c>
      <c r="D69" s="21">
        <f>E56/D56</f>
        <v>1.9002695417789757</v>
      </c>
      <c r="E69" s="22"/>
      <c r="F69" s="22"/>
      <c r="G69" s="22"/>
      <c r="H69" s="13"/>
      <c r="I69" s="13"/>
      <c r="J69" s="21"/>
      <c r="K69" s="31"/>
    </row>
    <row r="70" spans="1:11" x14ac:dyDescent="0.35">
      <c r="A70" s="3">
        <f t="shared" si="14"/>
        <v>8</v>
      </c>
      <c r="B70" s="21">
        <f>C57/B57</f>
        <v>11.5</v>
      </c>
      <c r="C70" s="21">
        <f>D57/C57</f>
        <v>2.5489130434782608</v>
      </c>
      <c r="D70" s="22"/>
      <c r="E70" s="22"/>
      <c r="F70" s="22"/>
      <c r="G70" s="13"/>
      <c r="H70" s="13"/>
      <c r="I70" s="13"/>
      <c r="J70" s="21"/>
      <c r="K70" s="31"/>
    </row>
    <row r="71" spans="1:11" x14ac:dyDescent="0.35">
      <c r="A71" s="3">
        <f t="shared" si="14"/>
        <v>9</v>
      </c>
      <c r="B71" s="21">
        <f>C58/B58</f>
        <v>5.28</v>
      </c>
      <c r="C71" s="22"/>
      <c r="D71" s="22"/>
      <c r="E71" s="22"/>
      <c r="F71" s="13"/>
      <c r="G71" s="13"/>
      <c r="H71" s="13"/>
      <c r="I71" s="13"/>
      <c r="J71" s="21"/>
      <c r="K71" s="31"/>
    </row>
    <row r="72" spans="1:11" x14ac:dyDescent="0.35">
      <c r="A72" s="3">
        <f t="shared" si="14"/>
        <v>10</v>
      </c>
      <c r="B72" s="31"/>
      <c r="C72" s="9"/>
      <c r="D72" s="9"/>
      <c r="J72" s="31"/>
      <c r="K72" s="31"/>
    </row>
    <row r="74" spans="1:11" x14ac:dyDescent="0.35">
      <c r="B74" s="28" t="s">
        <v>20</v>
      </c>
      <c r="C74" s="28"/>
      <c r="D74" s="28"/>
      <c r="E74" s="28"/>
      <c r="F74" s="28"/>
      <c r="G74" s="28"/>
      <c r="H74" s="28"/>
      <c r="I74" s="28"/>
      <c r="J74" s="29"/>
      <c r="K74" s="13"/>
    </row>
    <row r="75" spans="1:11" x14ac:dyDescent="0.35">
      <c r="A75" t="s">
        <v>21</v>
      </c>
      <c r="B75" s="21">
        <f>AVERAGE(B69:B71)</f>
        <v>7.0457142857142863</v>
      </c>
      <c r="C75" s="21">
        <f>AVERAGE(C68:C70)</f>
        <v>3.0910766611229903</v>
      </c>
      <c r="D75" s="21">
        <f>AVERAGE(D67:D69)</f>
        <v>1.8392277033328295</v>
      </c>
      <c r="E75" s="21">
        <f>AVERAGE(E66:E68)</f>
        <v>1.4353505923391676</v>
      </c>
      <c r="F75" s="21">
        <f>AVERAGE(F65:F67)</f>
        <v>1.248119324781412</v>
      </c>
      <c r="G75" s="21">
        <f>AVERAGE(G64:G66)</f>
        <v>1.1809780357109485</v>
      </c>
      <c r="H75" s="21">
        <f>AVERAGE(H63:H65)</f>
        <v>1.0727206388372452</v>
      </c>
      <c r="I75" s="21">
        <f>AVERAGE(I63:I64)</f>
        <v>1.0481881476901571</v>
      </c>
      <c r="J75" s="21">
        <f>AVERAGE(J63:J63)</f>
        <v>1.0472560975609757</v>
      </c>
      <c r="K75" s="13"/>
    </row>
    <row r="76" spans="1:11" x14ac:dyDescent="0.35">
      <c r="A76" t="s">
        <v>22</v>
      </c>
      <c r="B76" s="21">
        <f>(SUM(B65:B71)-MIN(B65:B71)-MAX(B65:B71))/5</f>
        <v>8.3391578947368412</v>
      </c>
      <c r="C76" s="21">
        <f>(SUM(C64:C70)-MIN(C64:C70)-MAX(C64:C70))/5</f>
        <v>2.7035488280766251</v>
      </c>
      <c r="D76" s="21">
        <f>(SUM(D63:D69)-MIN(D63:D69)-MAX(D63:D69))/5</f>
        <v>1.8316333414274972</v>
      </c>
      <c r="E76" s="21">
        <f>(SUM(E63:E68)-MIN(E63:E68)-MAX(E63:E68))/4</f>
        <v>1.4337926130583845</v>
      </c>
      <c r="F76" s="21">
        <f>(SUM(F63:F67)-MIN(F63:F67)-MAX(F63:F67))/3</f>
        <v>1.2746348175556055</v>
      </c>
      <c r="G76" s="21">
        <f>(SUM(G63:G66)-MIN(G63:G66)-MAX(G63:G66))/2</f>
        <v>1.1713868632123778</v>
      </c>
      <c r="H76" s="21">
        <f>(SUM(H63:H65)-MIN(H63:H65)-MAX(H63:H65))/1</f>
        <v>1.078699743370402</v>
      </c>
      <c r="I76" s="21">
        <f>AVERAGE(I63:I64)</f>
        <v>1.0481881476901571</v>
      </c>
      <c r="J76" s="21">
        <f>AVERAGE(J63)</f>
        <v>1.0472560975609757</v>
      </c>
      <c r="K76" s="21"/>
    </row>
    <row r="77" spans="1:11" x14ac:dyDescent="0.35">
      <c r="A77" t="s">
        <v>23</v>
      </c>
      <c r="B77" s="21">
        <f>SUM(C54:C58)/SUM(B54:B58)</f>
        <v>6.8367346938775508</v>
      </c>
      <c r="C77" s="21">
        <f>SUM(D53:D57)/SUM(C53:C57)</f>
        <v>2.8943217665615144</v>
      </c>
      <c r="D77" s="21">
        <f>SUM(E52:E56)/SUM(D52:D56)</f>
        <v>1.8126520681265206</v>
      </c>
      <c r="E77" s="21">
        <f>SUM(F51:F55)/SUM(E51:E55)</f>
        <v>1.444</v>
      </c>
      <c r="F77" s="21">
        <f>SUM(G50:G54)/SUM(F50:F54)</f>
        <v>1.2838090157375299</v>
      </c>
      <c r="G77" s="21">
        <f>SUM(H50:H53)/SUM(G50:G53)</f>
        <v>1.1814182194616978</v>
      </c>
      <c r="H77" s="21">
        <f>SUM(I50:I52)/SUM(H50:H52)</f>
        <v>1.0726787303470779</v>
      </c>
      <c r="I77" s="21">
        <f>SUM(J50:J51)/SUM(I50:I51)</f>
        <v>1.0479311757476444</v>
      </c>
      <c r="J77" s="21">
        <f>SUM(K50:K50)/SUM(J50:J50)</f>
        <v>1.0472560975609757</v>
      </c>
      <c r="K77" s="13"/>
    </row>
    <row r="78" spans="1:11" x14ac:dyDescent="0.35">
      <c r="K78" s="21"/>
    </row>
    <row r="79" spans="1:11" x14ac:dyDescent="0.35">
      <c r="B79" s="28" t="s">
        <v>24</v>
      </c>
      <c r="C79" s="28"/>
      <c r="D79" s="28"/>
      <c r="E79" s="28"/>
      <c r="F79" s="28"/>
      <c r="G79" s="28"/>
      <c r="K79" s="21"/>
    </row>
    <row r="80" spans="1:11" x14ac:dyDescent="0.35">
      <c r="A80" t="s">
        <v>25</v>
      </c>
      <c r="B80" s="26">
        <f>_xlfn.STDEV.S(B63:B71)</f>
        <v>2.9057244911726823</v>
      </c>
      <c r="C80" s="26">
        <f>_xlfn.STDEV.S(C63:C70)</f>
        <v>0.45821770257495703</v>
      </c>
      <c r="D80" s="26">
        <f>_xlfn.STDEV.S(D63:D69)</f>
        <v>0.18636089829557445</v>
      </c>
      <c r="E80" s="26">
        <f>_xlfn.STDEV.S(E63:E68)</f>
        <v>0.11839091020567552</v>
      </c>
      <c r="F80" s="26">
        <f>_xlfn.STDEV.S(F63:F67)</f>
        <v>6.7741435294645436E-2</v>
      </c>
      <c r="G80" s="26">
        <f>_xlfn.STDEV.S(G63:G66)</f>
        <v>3.553748526446153E-2</v>
      </c>
      <c r="K80" s="21"/>
    </row>
    <row r="81" spans="1:11" x14ac:dyDescent="0.35">
      <c r="A81" t="s">
        <v>26</v>
      </c>
      <c r="B81" s="30">
        <f>MAX(B63:B71)-MIN(B63:B71)</f>
        <v>7.6428571428571432</v>
      </c>
      <c r="C81" s="30">
        <f>MAX(C63:C70)-MIN(C63:C70)</f>
        <v>1.1788288288288284</v>
      </c>
      <c r="D81" s="30">
        <f>MAX(D63:D69)-MIN(D63:D69)</f>
        <v>0.56763981256340479</v>
      </c>
      <c r="E81" s="30">
        <f>MAX(E63:E68)-MIN(E63:E68)</f>
        <v>0.33145600399019082</v>
      </c>
      <c r="F81" s="30">
        <f>MAX(F63:F67)-MIN(F63:F67)</f>
        <v>0.17928616407271769</v>
      </c>
      <c r="G81" s="30">
        <f>MAX(G63:G66)-MIN(G63:G66)</f>
        <v>7.9693267150311886E-2</v>
      </c>
      <c r="K81" s="21"/>
    </row>
    <row r="82" spans="1:11" x14ac:dyDescent="0.35">
      <c r="K82" s="21"/>
    </row>
    <row r="83" spans="1:11" x14ac:dyDescent="0.35">
      <c r="B83" s="28" t="s">
        <v>27</v>
      </c>
      <c r="C83" s="28"/>
      <c r="D83" s="28"/>
      <c r="E83" s="28"/>
      <c r="F83" s="28"/>
      <c r="G83" s="28"/>
      <c r="H83" s="28"/>
      <c r="I83" s="28"/>
      <c r="J83" s="29"/>
      <c r="K83" s="21"/>
    </row>
    <row r="84" spans="1:11" x14ac:dyDescent="0.35">
      <c r="A84" t="s">
        <v>21</v>
      </c>
      <c r="B84" s="21">
        <f t="shared" ref="B84:J84" si="17">C84*B75</f>
        <v>119.75295793811804</v>
      </c>
      <c r="C84" s="21">
        <f t="shared" si="17"/>
        <v>16.996567428362251</v>
      </c>
      <c r="D84" s="21">
        <f t="shared" si="17"/>
        <v>5.4985913620749169</v>
      </c>
      <c r="E84" s="21">
        <f t="shared" si="17"/>
        <v>2.9896196931521986</v>
      </c>
      <c r="F84" s="21">
        <f t="shared" si="17"/>
        <v>2.0828497992814867</v>
      </c>
      <c r="G84" s="21">
        <f t="shared" si="17"/>
        <v>1.668790601929238</v>
      </c>
      <c r="H84" s="21">
        <f t="shared" si="17"/>
        <v>1.4130581191754565</v>
      </c>
      <c r="I84" s="21">
        <f t="shared" si="17"/>
        <v>1.3172657148715938</v>
      </c>
      <c r="J84" s="21">
        <f t="shared" si="17"/>
        <v>1.2567073170731708</v>
      </c>
      <c r="K84" s="21">
        <v>1.2</v>
      </c>
    </row>
    <row r="85" spans="1:11" x14ac:dyDescent="0.35">
      <c r="A85" t="s">
        <v>22</v>
      </c>
      <c r="B85" s="21">
        <f t="shared" ref="B85:J85" si="18">C85*B76</f>
        <v>125.61496565398038</v>
      </c>
      <c r="C85" s="21">
        <f t="shared" si="18"/>
        <v>15.063267447335509</v>
      </c>
      <c r="D85" s="21">
        <f t="shared" si="18"/>
        <v>5.571664654583623</v>
      </c>
      <c r="E85" s="21">
        <f t="shared" si="18"/>
        <v>3.041910478786821</v>
      </c>
      <c r="F85" s="21">
        <f t="shared" si="18"/>
        <v>2.1215833106422579</v>
      </c>
      <c r="G85" s="21">
        <f t="shared" si="18"/>
        <v>1.6644636419950176</v>
      </c>
      <c r="H85" s="21">
        <f t="shared" si="18"/>
        <v>1.4209341885826174</v>
      </c>
      <c r="I85" s="21">
        <f t="shared" si="18"/>
        <v>1.3172657148715938</v>
      </c>
      <c r="J85" s="21">
        <f t="shared" si="18"/>
        <v>1.2567073170731708</v>
      </c>
      <c r="K85" s="21">
        <v>1.2</v>
      </c>
    </row>
    <row r="86" spans="1:11" x14ac:dyDescent="0.35">
      <c r="A86" t="s">
        <v>23</v>
      </c>
      <c r="B86" s="21">
        <f t="shared" ref="B86:J86" si="19">C86*B77</f>
        <v>110.97313139200944</v>
      </c>
      <c r="C86" s="21">
        <f t="shared" si="19"/>
        <v>16.231890860323769</v>
      </c>
      <c r="D86" s="21">
        <f t="shared" si="19"/>
        <v>5.608184635120038</v>
      </c>
      <c r="E86" s="21">
        <f t="shared" si="19"/>
        <v>3.0939112550796453</v>
      </c>
      <c r="F86" s="21">
        <f t="shared" si="19"/>
        <v>2.1425978220773167</v>
      </c>
      <c r="G86" s="21">
        <f t="shared" si="19"/>
        <v>1.6689381331742905</v>
      </c>
      <c r="H86" s="21">
        <f t="shared" si="19"/>
        <v>1.4126565052761135</v>
      </c>
      <c r="I86" s="21">
        <f t="shared" si="19"/>
        <v>1.3169427763511556</v>
      </c>
      <c r="J86" s="21">
        <f t="shared" si="19"/>
        <v>1.2567073170731708</v>
      </c>
      <c r="K86" s="21">
        <v>1.2</v>
      </c>
    </row>
  </sheetData>
  <pageMargins left="0.7" right="0.7" top="0.75" bottom="0.75" header="0.3" footer="0.3"/>
  <pageSetup scale="91" orientation="portrait" r:id="rId1"/>
  <rowBreaks count="1" manualBreakCount="1">
    <brk id="44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ADA7-8C99-4EFE-ACDA-FFAAB64CA869}">
  <dimension ref="A1:H30"/>
  <sheetViews>
    <sheetView showGridLines="0" zoomScaleNormal="100" workbookViewId="0"/>
  </sheetViews>
  <sheetFormatPr defaultRowHeight="14.5" x14ac:dyDescent="0.35"/>
  <cols>
    <col min="5" max="5" width="1.54296875" customWidth="1"/>
  </cols>
  <sheetData>
    <row r="1" spans="1:8" x14ac:dyDescent="0.35">
      <c r="A1" s="1" t="s">
        <v>33</v>
      </c>
      <c r="H1" s="42" t="s">
        <v>4</v>
      </c>
    </row>
    <row r="2" spans="1:8" x14ac:dyDescent="0.35">
      <c r="A2" s="1"/>
      <c r="H2" s="42" t="s">
        <v>34</v>
      </c>
    </row>
    <row r="3" spans="1:8" x14ac:dyDescent="0.35">
      <c r="A3" s="1"/>
      <c r="H3" s="42"/>
    </row>
    <row r="4" spans="1:8" ht="15" thickBot="1" x14ac:dyDescent="0.4">
      <c r="B4" s="5" t="s">
        <v>35</v>
      </c>
      <c r="C4" s="5"/>
      <c r="D4" s="5"/>
      <c r="E4" s="5"/>
      <c r="F4" s="5"/>
      <c r="G4" s="5"/>
      <c r="H4" s="5"/>
    </row>
    <row r="5" spans="1:8" ht="15" thickBot="1" x14ac:dyDescent="0.4">
      <c r="A5" s="3" t="s">
        <v>36</v>
      </c>
      <c r="B5" s="5" t="s">
        <v>37</v>
      </c>
      <c r="C5" s="5"/>
      <c r="D5" s="5"/>
      <c r="F5" s="5" t="s">
        <v>38</v>
      </c>
      <c r="G5" s="5"/>
      <c r="H5" s="5"/>
    </row>
    <row r="6" spans="1:8" ht="15" thickBot="1" x14ac:dyDescent="0.4">
      <c r="A6" s="6" t="s">
        <v>39</v>
      </c>
      <c r="B6" s="6" t="s">
        <v>21</v>
      </c>
      <c r="C6" s="6" t="s">
        <v>22</v>
      </c>
      <c r="D6" s="6" t="s">
        <v>23</v>
      </c>
      <c r="E6" s="8"/>
      <c r="F6" s="6" t="s">
        <v>21</v>
      </c>
      <c r="G6" s="6" t="s">
        <v>22</v>
      </c>
      <c r="H6" s="6" t="s">
        <v>23</v>
      </c>
    </row>
    <row r="7" spans="1:8" x14ac:dyDescent="0.35">
      <c r="A7" s="3">
        <v>12</v>
      </c>
      <c r="B7" s="10">
        <f>1/'rptd data'!$B40</f>
        <v>0.12440341525630591</v>
      </c>
      <c r="C7" s="10">
        <f>1/'rptd data'!$B41</f>
        <v>0.12349891078382723</v>
      </c>
      <c r="D7" s="10">
        <f>1/'rptd data'!$B42</f>
        <v>0.1443945924797409</v>
      </c>
      <c r="E7" s="11"/>
      <c r="F7" s="10">
        <f>1/'rptd data'!$B84</f>
        <v>3.4909879925897294E-2</v>
      </c>
      <c r="G7" s="10">
        <f>1/'rptd data'!$B85</f>
        <v>4.4212982205255526E-2</v>
      </c>
      <c r="H7" s="10">
        <f>1/'rptd data'!$B86</f>
        <v>3.8001704473408608E-2</v>
      </c>
    </row>
    <row r="8" spans="1:8" x14ac:dyDescent="0.35">
      <c r="A8" s="3">
        <f t="shared" ref="A8:A16" si="0">A7+12</f>
        <v>24</v>
      </c>
      <c r="B8" s="10">
        <f>1/'rptd data'!$C40</f>
        <v>0.37518895853245421</v>
      </c>
      <c r="C8" s="10">
        <f>1/'rptd data'!$C41</f>
        <v>0.36367261374946708</v>
      </c>
      <c r="D8" s="10">
        <f>1/'rptd data'!$C42</f>
        <v>0.37256241899308679</v>
      </c>
      <c r="E8" s="11"/>
      <c r="F8" s="10">
        <f>1/'rptd data'!$C84</f>
        <v>0.17083646947333106</v>
      </c>
      <c r="G8" s="10">
        <f>1/'rptd data'!$C85</f>
        <v>0.21523187076332387</v>
      </c>
      <c r="H8" s="10">
        <f>1/'rptd data'!$C86</f>
        <v>0.189435632349856</v>
      </c>
    </row>
    <row r="9" spans="1:8" x14ac:dyDescent="0.35">
      <c r="A9" s="3">
        <f t="shared" si="0"/>
        <v>36</v>
      </c>
      <c r="B9" s="10">
        <f>1/'rptd data'!$D40</f>
        <v>0.58629561433299415</v>
      </c>
      <c r="C9" s="10">
        <f>1/'rptd data'!$D41</f>
        <v>0.56321640975252796</v>
      </c>
      <c r="D9" s="10">
        <f>1/'rptd data'!$D42</f>
        <v>0.57628882193831221</v>
      </c>
      <c r="E9" s="11"/>
      <c r="F9" s="10">
        <f>1/'rptd data'!$D84</f>
        <v>0.35969501586988772</v>
      </c>
      <c r="G9" s="10">
        <f>1/'rptd data'!$D85</f>
        <v>0.42864795727743049</v>
      </c>
      <c r="H9" s="10">
        <f>1/'rptd data'!$D86</f>
        <v>0.38832293637746484</v>
      </c>
    </row>
    <row r="10" spans="1:8" x14ac:dyDescent="0.35">
      <c r="A10" s="3">
        <f t="shared" si="0"/>
        <v>48</v>
      </c>
      <c r="B10" s="10">
        <f>1/'rptd data'!$E40</f>
        <v>0.69604750146494088</v>
      </c>
      <c r="C10" s="10">
        <f>1/'rptd data'!$E41</f>
        <v>0.66874756786556999</v>
      </c>
      <c r="D10" s="10">
        <f>1/'rptd data'!$E42</f>
        <v>0.6801181498821558</v>
      </c>
      <c r="E10" s="11"/>
      <c r="F10" s="10">
        <f>1/'rptd data'!$E84</f>
        <v>0.55000733448513883</v>
      </c>
      <c r="G10" s="10">
        <f>1/'rptd data'!$E85</f>
        <v>0.63060901012845771</v>
      </c>
      <c r="H10" s="10">
        <f>1/'rptd data'!$E86</f>
        <v>0.58280908929560993</v>
      </c>
    </row>
    <row r="11" spans="1:8" x14ac:dyDescent="0.35">
      <c r="A11" s="3">
        <f t="shared" si="0"/>
        <v>60</v>
      </c>
      <c r="B11" s="10">
        <f>1/'rptd data'!$F40</f>
        <v>0.7770554882166103</v>
      </c>
      <c r="C11" s="10">
        <f>1/'rptd data'!$F41</f>
        <v>0.78162415709325672</v>
      </c>
      <c r="D11" s="10">
        <f>1/'rptd data'!$F42</f>
        <v>0.78017708071467684</v>
      </c>
      <c r="E11" s="11"/>
      <c r="F11" s="10">
        <f>1/'rptd data'!$F84</f>
        <v>0.67654921830375847</v>
      </c>
      <c r="G11" s="10">
        <f>1/'rptd data'!$F85</f>
        <v>0.73164814127059974</v>
      </c>
      <c r="H11" s="10">
        <f>1/'rptd data'!$F86</f>
        <v>0.69857796961827534</v>
      </c>
    </row>
    <row r="12" spans="1:8" x14ac:dyDescent="0.35">
      <c r="A12" s="3">
        <f t="shared" si="0"/>
        <v>72</v>
      </c>
      <c r="B12" s="10">
        <f>1/'rptd data'!$G40</f>
        <v>0.83646941766180882</v>
      </c>
      <c r="C12" s="10">
        <f>1/'rptd data'!$G41</f>
        <v>0.84138740852949923</v>
      </c>
      <c r="D12" s="10">
        <f>1/'rptd data'!$G42</f>
        <v>0.84251262576368113</v>
      </c>
      <c r="E12" s="11"/>
      <c r="F12" s="10">
        <f>1/'rptd data'!$G84</f>
        <v>0.754742381686625</v>
      </c>
      <c r="G12" s="10">
        <f>1/'rptd data'!$G85</f>
        <v>0.80476498840311972</v>
      </c>
      <c r="H12" s="10">
        <f>1/'rptd data'!$G86</f>
        <v>0.776062588571234</v>
      </c>
    </row>
    <row r="13" spans="1:8" x14ac:dyDescent="0.35">
      <c r="A13" s="3">
        <f t="shared" si="0"/>
        <v>84</v>
      </c>
      <c r="B13" s="10">
        <f>1/'rptd data'!$H40</f>
        <v>0.89292371509904145</v>
      </c>
      <c r="C13" s="10">
        <f>1/'rptd data'!$H41</f>
        <v>0.89396152722993938</v>
      </c>
      <c r="D13" s="10">
        <f>1/'rptd data'!$H42</f>
        <v>0.89325643039232849</v>
      </c>
      <c r="E13" s="11"/>
      <c r="F13" s="10">
        <f>1/'rptd data'!$H84</f>
        <v>0.87701237776410668</v>
      </c>
      <c r="G13" s="10">
        <f>1/'rptd data'!$H85</f>
        <v>0.87767318799808003</v>
      </c>
      <c r="H13" s="10">
        <f>1/'rptd data'!$H86</f>
        <v>0.87720890637719129</v>
      </c>
    </row>
    <row r="14" spans="1:8" x14ac:dyDescent="0.35">
      <c r="A14" s="3">
        <f t="shared" si="0"/>
        <v>96</v>
      </c>
      <c r="B14" s="10">
        <f>1/'rptd data'!$I40</f>
        <v>0.94391820081043576</v>
      </c>
      <c r="C14" s="10">
        <f>1/'rptd data'!$I41</f>
        <v>0.94391820081043576</v>
      </c>
      <c r="D14" s="10">
        <f>1/'rptd data'!$I42</f>
        <v>0.94438784565366807</v>
      </c>
      <c r="E14" s="11"/>
      <c r="F14" s="10">
        <f>1/'rptd data'!$I84</f>
        <v>0.91773047927592177</v>
      </c>
      <c r="G14" s="10">
        <f>1/'rptd data'!$I85</f>
        <v>0.91773047927592177</v>
      </c>
      <c r="H14" s="10">
        <f>1/'rptd data'!$I86</f>
        <v>0.9178517900703429</v>
      </c>
    </row>
    <row r="15" spans="1:8" x14ac:dyDescent="0.35">
      <c r="A15" s="3">
        <f t="shared" si="0"/>
        <v>108</v>
      </c>
      <c r="B15" s="10">
        <f>1/'rptd data'!$J40</f>
        <v>0.96139362918884808</v>
      </c>
      <c r="C15" s="10">
        <f>1/'rptd data'!$J41</f>
        <v>0.96139362918884808</v>
      </c>
      <c r="D15" s="10">
        <f>1/'rptd data'!$J42</f>
        <v>0.96139362918884808</v>
      </c>
      <c r="E15" s="11"/>
      <c r="F15" s="10">
        <f>1/'rptd data'!$J84</f>
        <v>0.93412464826456654</v>
      </c>
      <c r="G15" s="10">
        <f>1/'rptd data'!$J85</f>
        <v>0.93412464826456654</v>
      </c>
      <c r="H15" s="10">
        <f>1/'rptd data'!$J86</f>
        <v>0.93412464826456654</v>
      </c>
    </row>
    <row r="16" spans="1:8" x14ac:dyDescent="0.35">
      <c r="A16" s="3">
        <f t="shared" si="0"/>
        <v>120</v>
      </c>
      <c r="B16" s="10">
        <f>1/'rptd data'!$K40</f>
        <v>0.98050682261208577</v>
      </c>
      <c r="C16" s="10">
        <f>1/'rptd data'!$K41</f>
        <v>0.98050682261208577</v>
      </c>
      <c r="D16" s="10">
        <f>1/'rptd data'!$K42</f>
        <v>0.98050682261208577</v>
      </c>
      <c r="E16" s="11"/>
      <c r="F16" s="10">
        <f>1/'rptd data'!$K84</f>
        <v>0.96650124069478915</v>
      </c>
      <c r="G16" s="10">
        <f>1/'rptd data'!$K85</f>
        <v>0.96650124069478915</v>
      </c>
      <c r="H16" s="10">
        <f>1/'rptd data'!$K86</f>
        <v>0.96650124069478915</v>
      </c>
    </row>
    <row r="17" spans="1:8" x14ac:dyDescent="0.35">
      <c r="A17" s="3"/>
      <c r="B17" s="10"/>
      <c r="C17" s="10"/>
      <c r="D17" s="10"/>
      <c r="E17" s="11"/>
      <c r="F17" s="10"/>
      <c r="G17" s="10"/>
      <c r="H17" s="10"/>
    </row>
    <row r="18" spans="1:8" ht="15" thickBot="1" x14ac:dyDescent="0.4">
      <c r="A18" s="3"/>
      <c r="B18" s="5" t="s">
        <v>40</v>
      </c>
      <c r="C18" s="5"/>
      <c r="D18" s="5"/>
      <c r="E18" s="5"/>
      <c r="F18" s="5"/>
      <c r="G18" s="5"/>
      <c r="H18" s="5"/>
    </row>
    <row r="19" spans="1:8" ht="15" thickBot="1" x14ac:dyDescent="0.4">
      <c r="A19" s="3" t="s">
        <v>36</v>
      </c>
      <c r="B19" s="5" t="s">
        <v>37</v>
      </c>
      <c r="C19" s="5"/>
      <c r="D19" s="5"/>
      <c r="F19" s="5" t="s">
        <v>38</v>
      </c>
      <c r="G19" s="5"/>
      <c r="H19" s="5"/>
    </row>
    <row r="20" spans="1:8" ht="15" thickBot="1" x14ac:dyDescent="0.4">
      <c r="A20" s="6" t="s">
        <v>39</v>
      </c>
      <c r="B20" s="6" t="s">
        <v>21</v>
      </c>
      <c r="C20" s="6" t="s">
        <v>22</v>
      </c>
      <c r="D20" s="6" t="s">
        <v>23</v>
      </c>
      <c r="E20" s="8"/>
      <c r="F20" s="6" t="s">
        <v>21</v>
      </c>
      <c r="G20" s="6" t="s">
        <v>22</v>
      </c>
      <c r="H20" s="6" t="s">
        <v>23</v>
      </c>
    </row>
    <row r="21" spans="1:8" x14ac:dyDescent="0.35">
      <c r="A21" s="3">
        <v>12</v>
      </c>
      <c r="B21" s="10">
        <f>1/'paid data'!$B40</f>
        <v>5.6228957966181776E-2</v>
      </c>
      <c r="C21" s="10">
        <f>1/'paid data'!$B41</f>
        <v>4.7893032572728471E-2</v>
      </c>
      <c r="D21" s="10">
        <f>1/'paid data'!$B42</f>
        <v>5.2292245615880396E-2</v>
      </c>
      <c r="E21" s="11"/>
      <c r="F21" s="10">
        <f>1/'paid data'!$B84</f>
        <v>8.3505244230939728E-3</v>
      </c>
      <c r="G21" s="10">
        <f>1/'paid data'!$B85</f>
        <v>7.960834879775433E-3</v>
      </c>
      <c r="H21" s="10">
        <f>1/'paid data'!$B86</f>
        <v>9.0111902534995465E-3</v>
      </c>
    </row>
    <row r="22" spans="1:8" x14ac:dyDescent="0.35">
      <c r="A22" s="3">
        <f t="shared" ref="A22:A30" si="1">A21+12</f>
        <v>24</v>
      </c>
      <c r="B22" s="10">
        <f>1/'paid data'!$C40</f>
        <v>0.20374792050976087</v>
      </c>
      <c r="C22" s="10">
        <f>1/'paid data'!$C41</f>
        <v>0.18572706667825811</v>
      </c>
      <c r="D22" s="10">
        <f>1/'paid data'!$C42</f>
        <v>0.1808745810280753</v>
      </c>
      <c r="E22" s="11"/>
      <c r="F22" s="10">
        <f>1/'paid data'!$C84</f>
        <v>5.8835409220999259E-2</v>
      </c>
      <c r="G22" s="10">
        <f>1/'paid data'!$C85</f>
        <v>6.6386659036375709E-2</v>
      </c>
      <c r="H22" s="10">
        <f>1/'paid data'!$C86</f>
        <v>6.1607117039231586E-2</v>
      </c>
    </row>
    <row r="23" spans="1:8" x14ac:dyDescent="0.35">
      <c r="A23" s="3">
        <f t="shared" si="1"/>
        <v>36</v>
      </c>
      <c r="B23" s="10">
        <f>1/'paid data'!$D40</f>
        <v>0.39532807413214721</v>
      </c>
      <c r="C23" s="10">
        <f>1/'paid data'!$D41</f>
        <v>0.35735118560072626</v>
      </c>
      <c r="D23" s="10">
        <f>1/'paid data'!$D42</f>
        <v>0.35321786481929801</v>
      </c>
      <c r="E23" s="11"/>
      <c r="F23" s="10">
        <f>1/'paid data'!$D84</f>
        <v>0.18186476029065118</v>
      </c>
      <c r="G23" s="10">
        <f>1/'paid data'!$D85</f>
        <v>0.17947957423771607</v>
      </c>
      <c r="H23" s="10">
        <f>1/'paid data'!$D86</f>
        <v>0.17831081982175073</v>
      </c>
    </row>
    <row r="24" spans="1:8" x14ac:dyDescent="0.35">
      <c r="A24" s="3">
        <f t="shared" si="1"/>
        <v>48</v>
      </c>
      <c r="B24" s="10">
        <f>1/'paid data'!$E40</f>
        <v>0.50821015029552052</v>
      </c>
      <c r="C24" s="10">
        <f>1/'paid data'!$E41</f>
        <v>0.49520905184710695</v>
      </c>
      <c r="D24" s="10">
        <f>1/'paid data'!$E42</f>
        <v>0.49547224617580943</v>
      </c>
      <c r="E24" s="11"/>
      <c r="F24" s="10">
        <f>1/'paid data'!$E84</f>
        <v>0.33449070538654996</v>
      </c>
      <c r="G24" s="10">
        <f>1/'paid data'!$E85</f>
        <v>0.32874077227901244</v>
      </c>
      <c r="H24" s="10">
        <f>1/'paid data'!$E86</f>
        <v>0.32321547631923186</v>
      </c>
    </row>
    <row r="25" spans="1:8" x14ac:dyDescent="0.35">
      <c r="A25" s="3">
        <f t="shared" si="1"/>
        <v>60</v>
      </c>
      <c r="B25" s="10">
        <f>1/'paid data'!$F40</f>
        <v>0.63126224568313127</v>
      </c>
      <c r="C25" s="10">
        <f>1/'paid data'!$F41</f>
        <v>0.64339768207325621</v>
      </c>
      <c r="D25" s="10">
        <f>1/'paid data'!$F42</f>
        <v>0.62920311699558407</v>
      </c>
      <c r="E25" s="11"/>
      <c r="F25" s="10">
        <f>1/'paid data'!$F84</f>
        <v>0.48011143210853058</v>
      </c>
      <c r="G25" s="10">
        <f>1/'paid data'!$F85</f>
        <v>0.47134609090475654</v>
      </c>
      <c r="H25" s="10">
        <f>1/'paid data'!$F86</f>
        <v>0.46672314780497076</v>
      </c>
    </row>
    <row r="26" spans="1:8" x14ac:dyDescent="0.35">
      <c r="A26" s="3">
        <f t="shared" si="1"/>
        <v>72</v>
      </c>
      <c r="B26" s="10">
        <f>1/'paid data'!$G40</f>
        <v>0.69873202390324574</v>
      </c>
      <c r="C26" s="10">
        <f>1/'paid data'!$G41</f>
        <v>0.71216450475855964</v>
      </c>
      <c r="D26" s="10">
        <f>1/'paid data'!$G42</f>
        <v>0.70484196008944322</v>
      </c>
      <c r="E26" s="11"/>
      <c r="F26" s="10">
        <f>1/'paid data'!$G84</f>
        <v>0.59923635646313589</v>
      </c>
      <c r="G26" s="10">
        <f>1/'paid data'!$G85</f>
        <v>0.60079413858593211</v>
      </c>
      <c r="H26" s="10">
        <f>1/'paid data'!$G86</f>
        <v>0.59918338500542134</v>
      </c>
    </row>
    <row r="27" spans="1:8" x14ac:dyDescent="0.35">
      <c r="A27" s="3">
        <f t="shared" si="1"/>
        <v>84</v>
      </c>
      <c r="B27" s="10">
        <f>1/'paid data'!$H40</f>
        <v>0.77170923387882329</v>
      </c>
      <c r="C27" s="10">
        <f>1/'paid data'!$H41</f>
        <v>0.77766152676268341</v>
      </c>
      <c r="D27" s="10">
        <f>1/'paid data'!$H42</f>
        <v>0.7715186851761926</v>
      </c>
      <c r="E27" s="11"/>
      <c r="F27" s="10">
        <f>1/'paid data'!$H84</f>
        <v>0.70768497518242002</v>
      </c>
      <c r="G27" s="10">
        <f>1/'paid data'!$H85</f>
        <v>0.70376236143455773</v>
      </c>
      <c r="H27" s="10">
        <f>1/'paid data'!$H86</f>
        <v>0.70788616784413783</v>
      </c>
    </row>
    <row r="28" spans="1:8" x14ac:dyDescent="0.35">
      <c r="A28" s="3">
        <f t="shared" si="1"/>
        <v>96</v>
      </c>
      <c r="B28" s="10">
        <f>1/'paid data'!$I40</f>
        <v>0.82568576925867532</v>
      </c>
      <c r="C28" s="10">
        <f>1/'paid data'!$I41</f>
        <v>0.82568576925867532</v>
      </c>
      <c r="D28" s="10">
        <f>1/'paid data'!$I42</f>
        <v>0.82497419835714247</v>
      </c>
      <c r="E28" s="11"/>
      <c r="F28" s="10">
        <f>1/'paid data'!$I84</f>
        <v>0.75914827867320556</v>
      </c>
      <c r="G28" s="10">
        <f>1/'paid data'!$I85</f>
        <v>0.75914827867320556</v>
      </c>
      <c r="H28" s="10">
        <f>1/'paid data'!$I86</f>
        <v>0.75933443575330828</v>
      </c>
    </row>
    <row r="29" spans="1:8" x14ac:dyDescent="0.35">
      <c r="A29" s="3">
        <f t="shared" si="1"/>
        <v>108</v>
      </c>
      <c r="B29" s="10">
        <f>1/'paid data'!$J40</f>
        <v>0.87168381158635611</v>
      </c>
      <c r="C29" s="10">
        <f>1/'paid data'!$J41</f>
        <v>0.87168381158635611</v>
      </c>
      <c r="D29" s="10">
        <f>1/'paid data'!$J42</f>
        <v>0.87168381158635611</v>
      </c>
      <c r="E29" s="11"/>
      <c r="F29" s="10">
        <f>1/'paid data'!$J84</f>
        <v>0.79573022804463844</v>
      </c>
      <c r="G29" s="10">
        <f>1/'paid data'!$J85</f>
        <v>0.79573022804463844</v>
      </c>
      <c r="H29" s="10">
        <f>1/'paid data'!$J86</f>
        <v>0.79573022804463844</v>
      </c>
    </row>
    <row r="30" spans="1:8" x14ac:dyDescent="0.35">
      <c r="A30" s="3">
        <f t="shared" si="1"/>
        <v>120</v>
      </c>
      <c r="B30" s="10">
        <f>1/'paid data'!$K40</f>
        <v>0.90909090909090906</v>
      </c>
      <c r="C30" s="10">
        <f>1/'paid data'!$K41</f>
        <v>0.90909090909090906</v>
      </c>
      <c r="D30" s="10">
        <f>1/'paid data'!$K42</f>
        <v>0.90909090909090906</v>
      </c>
      <c r="E30" s="11"/>
      <c r="F30" s="10">
        <f>1/'paid data'!$K84</f>
        <v>0.83333333333333337</v>
      </c>
      <c r="G30" s="10">
        <f>1/'paid data'!$K85</f>
        <v>0.83333333333333337</v>
      </c>
      <c r="H30" s="10">
        <f>1/'paid data'!$K86</f>
        <v>0.83333333333333337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BE1C-CBBA-4800-92C7-4E9F7A184E9E}">
  <dimension ref="A1:N60"/>
  <sheetViews>
    <sheetView showGridLines="0" zoomScaleNormal="100" workbookViewId="0"/>
  </sheetViews>
  <sheetFormatPr defaultRowHeight="14.5" x14ac:dyDescent="0.35"/>
  <cols>
    <col min="1" max="3" width="8.54296875" customWidth="1"/>
    <col min="4" max="4" width="0.81640625" customWidth="1"/>
    <col min="5" max="6" width="8.54296875" customWidth="1"/>
    <col min="7" max="7" width="0.81640625" customWidth="1"/>
    <col min="8" max="12" width="8.54296875" customWidth="1"/>
    <col min="13" max="13" width="5.54296875" customWidth="1"/>
    <col min="14" max="14" width="10.81640625" bestFit="1" customWidth="1"/>
  </cols>
  <sheetData>
    <row r="1" spans="1:14" x14ac:dyDescent="0.35">
      <c r="A1" s="37" t="str">
        <f>input!A1</f>
        <v>Professional Lines - Insurance</v>
      </c>
      <c r="M1" s="42" t="s">
        <v>4</v>
      </c>
    </row>
    <row r="2" spans="1:14" x14ac:dyDescent="0.35">
      <c r="A2" s="1" t="s">
        <v>41</v>
      </c>
      <c r="M2" s="42" t="s">
        <v>42</v>
      </c>
    </row>
    <row r="3" spans="1:14" x14ac:dyDescent="0.35">
      <c r="A3" s="1"/>
      <c r="M3" s="42"/>
    </row>
    <row r="5" spans="1:14" x14ac:dyDescent="0.35">
      <c r="A5" s="1"/>
      <c r="B5" s="2" t="s">
        <v>43</v>
      </c>
      <c r="C5" s="2"/>
      <c r="E5" s="2" t="s">
        <v>44</v>
      </c>
      <c r="F5" s="2"/>
      <c r="H5" s="2" t="s">
        <v>45</v>
      </c>
      <c r="I5" s="2"/>
      <c r="J5" s="3" t="s">
        <v>46</v>
      </c>
      <c r="L5" s="3" t="s">
        <v>47</v>
      </c>
    </row>
    <row r="6" spans="1:14" x14ac:dyDescent="0.35">
      <c r="A6" s="3" t="str">
        <f>input!$A$3</f>
        <v>Accident</v>
      </c>
      <c r="B6" s="7" t="s">
        <v>48</v>
      </c>
      <c r="C6" s="4"/>
      <c r="E6" s="7" t="s">
        <v>48</v>
      </c>
      <c r="F6" s="4"/>
      <c r="H6" s="4" t="s">
        <v>49</v>
      </c>
      <c r="I6" s="4"/>
      <c r="J6" s="3" t="s">
        <v>50</v>
      </c>
      <c r="K6" s="3" t="s">
        <v>51</v>
      </c>
      <c r="L6" s="3" t="s">
        <v>52</v>
      </c>
    </row>
    <row r="7" spans="1:14" ht="15" thickBot="1" x14ac:dyDescent="0.4">
      <c r="A7" s="6" t="str">
        <f>input!$A$4</f>
        <v>Year</v>
      </c>
      <c r="B7" s="6" t="s">
        <v>53</v>
      </c>
      <c r="C7" s="6" t="s">
        <v>54</v>
      </c>
      <c r="D7" s="8"/>
      <c r="E7" s="6" t="s">
        <v>53</v>
      </c>
      <c r="F7" s="6" t="s">
        <v>54</v>
      </c>
      <c r="H7" s="6" t="s">
        <v>53</v>
      </c>
      <c r="I7" s="6" t="s">
        <v>54</v>
      </c>
      <c r="J7" s="6" t="s">
        <v>52</v>
      </c>
      <c r="K7" s="6" t="s">
        <v>55</v>
      </c>
      <c r="L7" s="6" t="s">
        <v>56</v>
      </c>
    </row>
    <row r="8" spans="1:14" x14ac:dyDescent="0.35">
      <c r="A8" s="3">
        <f>input!$A$5</f>
        <v>1</v>
      </c>
      <c r="B8" s="12">
        <f>'rptd data'!K6</f>
        <v>2052</v>
      </c>
      <c r="C8" s="12">
        <f>'paid data'!K6</f>
        <v>1847</v>
      </c>
      <c r="E8" s="13">
        <f>'rptd data'!K42</f>
        <v>1.0198807157057654</v>
      </c>
      <c r="F8" s="13">
        <f>'paid data'!K42</f>
        <v>1.1000000000000001</v>
      </c>
      <c r="H8" s="12">
        <f t="shared" ref="H8:I17" si="0">B8*E8</f>
        <v>2092.7952286282307</v>
      </c>
      <c r="I8" s="12">
        <f t="shared" si="0"/>
        <v>2031.7000000000003</v>
      </c>
      <c r="J8" s="12">
        <f t="shared" ref="J8:J13" si="1">H8</f>
        <v>2092.7952286282307</v>
      </c>
      <c r="K8" s="14">
        <v>3509</v>
      </c>
      <c r="L8" s="15">
        <f>J8/K8</f>
        <v>0.59640787364725867</v>
      </c>
      <c r="N8" s="41"/>
    </row>
    <row r="9" spans="1:14" x14ac:dyDescent="0.35">
      <c r="A9" s="3">
        <f>A8+1</f>
        <v>2</v>
      </c>
      <c r="B9" s="12">
        <f>'rptd data'!J7</f>
        <v>2228</v>
      </c>
      <c r="C9" s="12">
        <f>'paid data'!J7</f>
        <v>2036</v>
      </c>
      <c r="E9" s="13">
        <f>'rptd data'!J42</f>
        <v>1.0401566742685044</v>
      </c>
      <c r="F9" s="13">
        <f>'paid data'!J42</f>
        <v>1.1472049689440995</v>
      </c>
      <c r="H9" s="12">
        <f t="shared" si="0"/>
        <v>2317.4690702702278</v>
      </c>
      <c r="I9" s="12">
        <f t="shared" si="0"/>
        <v>2335.7093167701864</v>
      </c>
      <c r="J9" s="12">
        <f t="shared" si="1"/>
        <v>2317.4690702702278</v>
      </c>
      <c r="K9" s="14">
        <v>4091</v>
      </c>
      <c r="L9" s="15">
        <f t="shared" ref="L9:L17" si="2">J9/K9</f>
        <v>0.56647985095825659</v>
      </c>
      <c r="N9" s="41"/>
    </row>
    <row r="10" spans="1:14" x14ac:dyDescent="0.35">
      <c r="A10" s="3">
        <f t="shared" ref="A10:A17" si="3">A9+1</f>
        <v>3</v>
      </c>
      <c r="B10" s="12">
        <f>'rptd data'!I8</f>
        <v>2872</v>
      </c>
      <c r="C10" s="12">
        <f>'paid data'!I8</f>
        <v>2493</v>
      </c>
      <c r="E10" s="13">
        <f>'rptd data'!I42</f>
        <v>1.0588869865302422</v>
      </c>
      <c r="F10" s="13">
        <f>'paid data'!I42</f>
        <v>1.2121591220566712</v>
      </c>
      <c r="H10" s="12">
        <f t="shared" si="0"/>
        <v>3041.1234253148555</v>
      </c>
      <c r="I10" s="12">
        <f t="shared" si="0"/>
        <v>3021.9126912872812</v>
      </c>
      <c r="J10" s="12">
        <f t="shared" si="1"/>
        <v>3041.1234253148555</v>
      </c>
      <c r="K10" s="14">
        <v>4933</v>
      </c>
      <c r="L10" s="15">
        <f t="shared" si="2"/>
        <v>0.61648559199571362</v>
      </c>
      <c r="N10" s="41"/>
    </row>
    <row r="11" spans="1:14" x14ac:dyDescent="0.35">
      <c r="A11" s="3">
        <f t="shared" si="3"/>
        <v>4</v>
      </c>
      <c r="B11" s="12">
        <f>'rptd data'!H9</f>
        <v>3061</v>
      </c>
      <c r="C11" s="12">
        <f>'paid data'!H9</f>
        <v>2688</v>
      </c>
      <c r="E11" s="13">
        <f>'rptd data'!H42</f>
        <v>1.1194993576041636</v>
      </c>
      <c r="F11" s="13">
        <f>'paid data'!H42</f>
        <v>1.2961448882752968</v>
      </c>
      <c r="H11" s="12">
        <f t="shared" si="0"/>
        <v>3426.7875336263451</v>
      </c>
      <c r="I11" s="12">
        <f t="shared" si="0"/>
        <v>3484.0374596839979</v>
      </c>
      <c r="J11" s="12">
        <f t="shared" si="1"/>
        <v>3426.7875336263451</v>
      </c>
      <c r="K11" s="14">
        <v>5184</v>
      </c>
      <c r="L11" s="15">
        <f t="shared" si="2"/>
        <v>0.66103154583841528</v>
      </c>
      <c r="N11" s="41"/>
    </row>
    <row r="12" spans="1:14" x14ac:dyDescent="0.35">
      <c r="A12" s="3">
        <f t="shared" si="3"/>
        <v>5</v>
      </c>
      <c r="B12" s="12">
        <f>'rptd data'!G10</f>
        <v>2837</v>
      </c>
      <c r="C12" s="12">
        <f>'paid data'!G10</f>
        <v>2400</v>
      </c>
      <c r="E12" s="13">
        <f>'rptd data'!G42</f>
        <v>1.18692583282484</v>
      </c>
      <c r="F12" s="13">
        <f>'paid data'!G42</f>
        <v>1.4187577593608385</v>
      </c>
      <c r="H12" s="12">
        <f t="shared" si="0"/>
        <v>3367.308587724071</v>
      </c>
      <c r="I12" s="12">
        <f t="shared" si="0"/>
        <v>3405.0186224660124</v>
      </c>
      <c r="J12" s="12">
        <f t="shared" si="1"/>
        <v>3367.308587724071</v>
      </c>
      <c r="K12" s="14">
        <v>5393</v>
      </c>
      <c r="L12" s="15">
        <f t="shared" si="2"/>
        <v>0.62438505242426678</v>
      </c>
      <c r="N12" s="41"/>
    </row>
    <row r="13" spans="1:14" x14ac:dyDescent="0.35">
      <c r="A13" s="3">
        <f t="shared" si="3"/>
        <v>6</v>
      </c>
      <c r="B13" s="12">
        <f>'rptd data'!F11</f>
        <v>2590</v>
      </c>
      <c r="C13" s="12">
        <f>'paid data'!F11</f>
        <v>2204</v>
      </c>
      <c r="E13" s="13">
        <f>'rptd data'!F42</f>
        <v>1.2817602884257451</v>
      </c>
      <c r="F13" s="13">
        <f>'paid data'!F42</f>
        <v>1.589311897841438</v>
      </c>
      <c r="H13" s="12">
        <f t="shared" si="0"/>
        <v>3319.7591470226798</v>
      </c>
      <c r="I13" s="12">
        <f t="shared" si="0"/>
        <v>3502.8434228425294</v>
      </c>
      <c r="J13" s="12">
        <f t="shared" si="1"/>
        <v>3319.7591470226798</v>
      </c>
      <c r="K13" s="14">
        <v>5790</v>
      </c>
      <c r="L13" s="15">
        <f t="shared" si="2"/>
        <v>0.57336081986574783</v>
      </c>
      <c r="N13" s="41"/>
    </row>
    <row r="14" spans="1:14" x14ac:dyDescent="0.35">
      <c r="A14" s="3">
        <f t="shared" si="3"/>
        <v>7</v>
      </c>
      <c r="B14" s="12">
        <f>'rptd data'!E12</f>
        <v>2191</v>
      </c>
      <c r="C14" s="12">
        <f>'paid data'!E12</f>
        <v>1609</v>
      </c>
      <c r="E14" s="13">
        <f>'rptd data'!E42</f>
        <v>1.4703327652309679</v>
      </c>
      <c r="F14" s="13">
        <f>'paid data'!E42</f>
        <v>2.0182765184493663</v>
      </c>
      <c r="H14" s="12">
        <f t="shared" si="0"/>
        <v>3221.4990886210508</v>
      </c>
      <c r="I14" s="12">
        <f t="shared" si="0"/>
        <v>3247.4069181850305</v>
      </c>
      <c r="J14" s="12">
        <f t="shared" ref="J14:J17" si="4">H14</f>
        <v>3221.4990886210508</v>
      </c>
      <c r="K14" s="14">
        <v>5487</v>
      </c>
      <c r="L14" s="15">
        <f t="shared" si="2"/>
        <v>0.58711483299089684</v>
      </c>
      <c r="N14" s="17"/>
    </row>
    <row r="15" spans="1:14" x14ac:dyDescent="0.35">
      <c r="A15" s="3">
        <f t="shared" si="3"/>
        <v>8</v>
      </c>
      <c r="B15" s="12">
        <f>'rptd data'!D13</f>
        <v>1885</v>
      </c>
      <c r="C15" s="12">
        <f>'paid data'!D13</f>
        <v>1378</v>
      </c>
      <c r="E15" s="13">
        <f>'rptd data'!D42</f>
        <v>1.7352410144561907</v>
      </c>
      <c r="F15" s="13">
        <f>'paid data'!D42</f>
        <v>2.8311138806967984</v>
      </c>
      <c r="H15" s="12">
        <f t="shared" si="0"/>
        <v>3270.9293122499193</v>
      </c>
      <c r="I15" s="12">
        <f t="shared" si="0"/>
        <v>3901.2749276001882</v>
      </c>
      <c r="J15" s="12">
        <f t="shared" si="4"/>
        <v>3270.9293122499193</v>
      </c>
      <c r="K15" s="14">
        <v>4699</v>
      </c>
      <c r="L15" s="15">
        <f t="shared" si="2"/>
        <v>0.69609051122577559</v>
      </c>
      <c r="N15" s="17"/>
    </row>
    <row r="16" spans="1:14" x14ac:dyDescent="0.35">
      <c r="A16" s="3">
        <f t="shared" si="3"/>
        <v>9</v>
      </c>
      <c r="B16" s="12">
        <f>'rptd data'!C14</f>
        <v>1187</v>
      </c>
      <c r="C16" s="12">
        <f>'paid data'!C14</f>
        <v>653</v>
      </c>
      <c r="E16" s="13">
        <f>'rptd data'!C42</f>
        <v>2.6841139874028892</v>
      </c>
      <c r="F16" s="13">
        <f>'paid data'!C42</f>
        <v>5.5286928340957999</v>
      </c>
      <c r="H16" s="12">
        <f t="shared" si="0"/>
        <v>3186.0433030472295</v>
      </c>
      <c r="I16" s="12">
        <f t="shared" si="0"/>
        <v>3610.2364206645575</v>
      </c>
      <c r="J16" s="12">
        <f t="shared" si="4"/>
        <v>3186.0433030472295</v>
      </c>
      <c r="K16" s="14">
        <v>4856</v>
      </c>
      <c r="L16" s="15">
        <f t="shared" si="2"/>
        <v>0.65610446932603572</v>
      </c>
      <c r="N16" s="17"/>
    </row>
    <row r="17" spans="1:14" x14ac:dyDescent="0.35">
      <c r="A17" s="3">
        <f t="shared" si="3"/>
        <v>10</v>
      </c>
      <c r="B17" s="12">
        <f>'rptd data'!B15</f>
        <v>492</v>
      </c>
      <c r="C17" s="12">
        <f>'paid data'!B15</f>
        <v>204</v>
      </c>
      <c r="E17" s="13">
        <f>'rptd data'!B42</f>
        <v>6.9254671025184251</v>
      </c>
      <c r="F17" s="13">
        <f>'paid data'!B42</f>
        <v>19.123294251802307</v>
      </c>
      <c r="H17" s="12">
        <f t="shared" si="0"/>
        <v>3407.3298144390651</v>
      </c>
      <c r="I17" s="12">
        <f t="shared" si="0"/>
        <v>3901.1520273676706</v>
      </c>
      <c r="J17" s="12">
        <f t="shared" si="4"/>
        <v>3407.3298144390651</v>
      </c>
      <c r="K17" s="14">
        <v>5399</v>
      </c>
      <c r="L17" s="15">
        <f t="shared" si="2"/>
        <v>0.63110387376163457</v>
      </c>
      <c r="N17" s="17"/>
    </row>
    <row r="18" spans="1:14" x14ac:dyDescent="0.35">
      <c r="B18" s="12"/>
      <c r="C18" s="12"/>
      <c r="H18" s="12"/>
      <c r="I18" s="12"/>
      <c r="J18" s="12"/>
      <c r="N18" s="39"/>
    </row>
    <row r="19" spans="1:14" x14ac:dyDescent="0.35">
      <c r="A19" s="3" t="s">
        <v>57</v>
      </c>
      <c r="B19" s="12">
        <f>SUM(B8:B17)</f>
        <v>21395</v>
      </c>
      <c r="C19" s="12">
        <f>SUM(C8:C17)</f>
        <v>17512</v>
      </c>
      <c r="H19" s="12">
        <f>SUM(H8:H17)</f>
        <v>30651.044510943673</v>
      </c>
      <c r="I19" s="12">
        <f>SUM(I8:I17)</f>
        <v>32441.291806867455</v>
      </c>
      <c r="J19" s="12">
        <f>SUM(J8:J17)</f>
        <v>30651.044510943673</v>
      </c>
      <c r="K19" s="19">
        <f>SUM(K8:K17)</f>
        <v>49341</v>
      </c>
    </row>
    <row r="21" spans="1:14" x14ac:dyDescent="0.35">
      <c r="E21" t="s">
        <v>58</v>
      </c>
    </row>
    <row r="22" spans="1:14" x14ac:dyDescent="0.35">
      <c r="E22" t="s">
        <v>59</v>
      </c>
      <c r="L22" s="23">
        <f>AVERAGE(L13:L15)</f>
        <v>0.61885538802747342</v>
      </c>
    </row>
    <row r="23" spans="1:14" x14ac:dyDescent="0.35">
      <c r="E23" t="s">
        <v>60</v>
      </c>
      <c r="L23" s="23">
        <f>AVERAGE(L11:L15)</f>
        <v>0.62839655246902049</v>
      </c>
    </row>
    <row r="24" spans="1:14" x14ac:dyDescent="0.35">
      <c r="E24" t="s">
        <v>61</v>
      </c>
      <c r="L24" s="23">
        <f>AVERAGE(L9:L15)</f>
        <v>0.61784974361415324</v>
      </c>
    </row>
    <row r="25" spans="1:14" x14ac:dyDescent="0.35">
      <c r="E25" t="s">
        <v>62</v>
      </c>
      <c r="L25" s="15">
        <f>(SUM(L11:L15)-MIN(L11:L15)-MAX(L11:L15))/3</f>
        <v>0.62417714375119293</v>
      </c>
    </row>
    <row r="27" spans="1:14" x14ac:dyDescent="0.35">
      <c r="E27" t="s">
        <v>63</v>
      </c>
      <c r="L27" s="26">
        <f>_xlfn.STDEV.S(L8:L15)</f>
        <v>4.4714820863013496E-2</v>
      </c>
    </row>
    <row r="28" spans="1:14" x14ac:dyDescent="0.35">
      <c r="E28" t="s">
        <v>64</v>
      </c>
      <c r="L28" s="15">
        <f>MAX(L8:L15)-MIN(L8:L15)</f>
        <v>0.129610660267519</v>
      </c>
    </row>
    <row r="30" spans="1:14" x14ac:dyDescent="0.35">
      <c r="E30" t="s">
        <v>65</v>
      </c>
      <c r="L30" s="27">
        <f>L23</f>
        <v>0.62839655246902049</v>
      </c>
    </row>
    <row r="32" spans="1:14" x14ac:dyDescent="0.35">
      <c r="A32" s="37" t="str">
        <f>input!A2</f>
        <v>Professional Lines - Reinsurance</v>
      </c>
    </row>
    <row r="33" spans="1:14" x14ac:dyDescent="0.35">
      <c r="A33" s="1" t="s">
        <v>41</v>
      </c>
    </row>
    <row r="35" spans="1:14" x14ac:dyDescent="0.35">
      <c r="A35" s="1"/>
      <c r="B35" s="2" t="s">
        <v>43</v>
      </c>
      <c r="C35" s="2"/>
      <c r="E35" s="2" t="s">
        <v>44</v>
      </c>
      <c r="F35" s="2"/>
      <c r="H35" s="2" t="s">
        <v>45</v>
      </c>
      <c r="I35" s="2"/>
      <c r="J35" s="3" t="s">
        <v>46</v>
      </c>
      <c r="L35" s="3" t="s">
        <v>47</v>
      </c>
    </row>
    <row r="36" spans="1:14" x14ac:dyDescent="0.35">
      <c r="A36" s="3" t="str">
        <f>input!$A$3</f>
        <v>Accident</v>
      </c>
      <c r="B36" s="7" t="s">
        <v>48</v>
      </c>
      <c r="C36" s="4"/>
      <c r="E36" s="7" t="s">
        <v>48</v>
      </c>
      <c r="F36" s="4"/>
      <c r="H36" s="4" t="s">
        <v>49</v>
      </c>
      <c r="I36" s="4"/>
      <c r="J36" s="3" t="s">
        <v>50</v>
      </c>
      <c r="K36" s="3" t="s">
        <v>51</v>
      </c>
      <c r="L36" s="3" t="s">
        <v>52</v>
      </c>
    </row>
    <row r="37" spans="1:14" ht="15" thickBot="1" x14ac:dyDescent="0.4">
      <c r="A37" s="6" t="str">
        <f>input!$A$4</f>
        <v>Year</v>
      </c>
      <c r="B37" s="6" t="s">
        <v>53</v>
      </c>
      <c r="C37" s="6" t="s">
        <v>54</v>
      </c>
      <c r="D37" s="8"/>
      <c r="E37" s="6" t="s">
        <v>53</v>
      </c>
      <c r="F37" s="6" t="s">
        <v>54</v>
      </c>
      <c r="H37" s="6" t="s">
        <v>53</v>
      </c>
      <c r="I37" s="6" t="s">
        <v>54</v>
      </c>
      <c r="J37" s="6" t="s">
        <v>52</v>
      </c>
      <c r="K37" s="6" t="s">
        <v>55</v>
      </c>
      <c r="L37" s="6" t="s">
        <v>56</v>
      </c>
    </row>
    <row r="38" spans="1:14" x14ac:dyDescent="0.35">
      <c r="A38" s="3">
        <f>input!$A$5</f>
        <v>1</v>
      </c>
      <c r="B38" s="12">
        <f>'rptd data'!K50</f>
        <v>1612</v>
      </c>
      <c r="C38" s="12">
        <f>'paid data'!K50</f>
        <v>1374</v>
      </c>
      <c r="E38" s="13">
        <f>'rptd data'!K86</f>
        <v>1.0346598202824133</v>
      </c>
      <c r="F38" s="13">
        <f>'paid data'!K86</f>
        <v>1.2</v>
      </c>
      <c r="H38" s="12">
        <f t="shared" ref="H38:H47" si="5">B38*E38</f>
        <v>1667.8716302952503</v>
      </c>
      <c r="I38" s="12">
        <f t="shared" ref="I38:I47" si="6">C38*F38</f>
        <v>1648.8</v>
      </c>
      <c r="J38" s="12">
        <f>H38</f>
        <v>1667.8716302952503</v>
      </c>
      <c r="K38" s="14">
        <v>2454</v>
      </c>
      <c r="L38" s="15">
        <f>J38/K38</f>
        <v>0.67965429107385911</v>
      </c>
      <c r="N38" s="41"/>
    </row>
    <row r="39" spans="1:14" x14ac:dyDescent="0.35">
      <c r="A39" s="3">
        <f>A38+1</f>
        <v>2</v>
      </c>
      <c r="B39" s="12">
        <f>'rptd data'!J51</f>
        <v>1427</v>
      </c>
      <c r="C39" s="12">
        <f>'paid data'!J51</f>
        <v>1246</v>
      </c>
      <c r="E39" s="13">
        <f>'rptd data'!J86</f>
        <v>1.0705209437068359</v>
      </c>
      <c r="F39" s="13">
        <f>'paid data'!J86</f>
        <v>1.2567073170731708</v>
      </c>
      <c r="H39" s="12">
        <f t="shared" si="5"/>
        <v>1527.6333866696548</v>
      </c>
      <c r="I39" s="12">
        <f t="shared" si="6"/>
        <v>1565.8573170731709</v>
      </c>
      <c r="J39" s="12">
        <f t="shared" ref="J39:J47" si="7">H39</f>
        <v>1527.6333866696548</v>
      </c>
      <c r="K39" s="14">
        <v>2624</v>
      </c>
      <c r="L39" s="15">
        <f t="shared" ref="L39:L47" si="8">J39/K39</f>
        <v>0.58217735772471602</v>
      </c>
      <c r="N39" s="41"/>
    </row>
    <row r="40" spans="1:14" x14ac:dyDescent="0.35">
      <c r="A40" s="3">
        <f t="shared" ref="A40:A47" si="9">A39+1</f>
        <v>3</v>
      </c>
      <c r="B40" s="12">
        <f>'rptd data'!I52</f>
        <v>1403</v>
      </c>
      <c r="C40" s="12">
        <f>'paid data'!I52</f>
        <v>1175</v>
      </c>
      <c r="E40" s="13">
        <f>'rptd data'!I86</f>
        <v>1.0895005172059002</v>
      </c>
      <c r="F40" s="13">
        <f>'paid data'!I86</f>
        <v>1.3169427763511556</v>
      </c>
      <c r="H40" s="12">
        <f t="shared" si="5"/>
        <v>1528.5692256398781</v>
      </c>
      <c r="I40" s="12">
        <f t="shared" si="6"/>
        <v>1547.4077622126078</v>
      </c>
      <c r="J40" s="12">
        <f t="shared" si="7"/>
        <v>1528.5692256398781</v>
      </c>
      <c r="K40" s="14">
        <v>2585</v>
      </c>
      <c r="L40" s="15">
        <f t="shared" si="8"/>
        <v>0.59132271784908241</v>
      </c>
      <c r="N40" s="41"/>
    </row>
    <row r="41" spans="1:14" x14ac:dyDescent="0.35">
      <c r="A41" s="3">
        <f t="shared" si="9"/>
        <v>4</v>
      </c>
      <c r="B41" s="12">
        <f>'rptd data'!H53</f>
        <v>1632</v>
      </c>
      <c r="C41" s="12">
        <f>'paid data'!H53</f>
        <v>1194</v>
      </c>
      <c r="E41" s="13">
        <f>'rptd data'!H86</f>
        <v>1.1399793056478724</v>
      </c>
      <c r="F41" s="13">
        <f>'paid data'!H86</f>
        <v>1.4126565052761135</v>
      </c>
      <c r="H41" s="12">
        <f t="shared" si="5"/>
        <v>1860.4462268173279</v>
      </c>
      <c r="I41" s="12">
        <f t="shared" si="6"/>
        <v>1686.7118672996796</v>
      </c>
      <c r="J41" s="12">
        <f t="shared" si="7"/>
        <v>1860.4462268173279</v>
      </c>
      <c r="K41" s="14">
        <v>2739</v>
      </c>
      <c r="L41" s="15">
        <f t="shared" si="8"/>
        <v>0.67924287214944423</v>
      </c>
      <c r="N41" s="41"/>
    </row>
    <row r="42" spans="1:14" x14ac:dyDescent="0.35">
      <c r="A42" s="3">
        <f t="shared" si="9"/>
        <v>5</v>
      </c>
      <c r="B42" s="12">
        <f>'rptd data'!G54</f>
        <v>1270</v>
      </c>
      <c r="C42" s="12">
        <f>'paid data'!G54</f>
        <v>949</v>
      </c>
      <c r="E42" s="13">
        <f>'rptd data'!G86</f>
        <v>1.2885558648575559</v>
      </c>
      <c r="F42" s="13">
        <f>'paid data'!G86</f>
        <v>1.6689381331742905</v>
      </c>
      <c r="H42" s="12">
        <f t="shared" si="5"/>
        <v>1636.4659483690959</v>
      </c>
      <c r="I42" s="12">
        <f t="shared" si="6"/>
        <v>1583.8222883824017</v>
      </c>
      <c r="J42" s="12">
        <f t="shared" si="7"/>
        <v>1636.4659483690959</v>
      </c>
      <c r="K42" s="14">
        <v>2804</v>
      </c>
      <c r="L42" s="15">
        <f t="shared" si="8"/>
        <v>0.58361838386914977</v>
      </c>
      <c r="N42" s="41"/>
    </row>
    <row r="43" spans="1:14" x14ac:dyDescent="0.35">
      <c r="A43" s="3">
        <f t="shared" si="9"/>
        <v>6</v>
      </c>
      <c r="B43" s="12">
        <f>'rptd data'!F55</f>
        <v>1668</v>
      </c>
      <c r="C43" s="12">
        <f>'paid data'!F55</f>
        <v>987</v>
      </c>
      <c r="E43" s="13">
        <f>'rptd data'!F86</f>
        <v>1.4314794389328238</v>
      </c>
      <c r="F43" s="13">
        <f>'paid data'!F86</f>
        <v>2.1425978220773167</v>
      </c>
      <c r="H43" s="12">
        <f t="shared" si="5"/>
        <v>2387.7077041399502</v>
      </c>
      <c r="I43" s="12">
        <f t="shared" si="6"/>
        <v>2114.7440503903117</v>
      </c>
      <c r="J43" s="12">
        <f t="shared" si="7"/>
        <v>2387.7077041399502</v>
      </c>
      <c r="K43" s="14">
        <v>3092</v>
      </c>
      <c r="L43" s="15">
        <f t="shared" si="8"/>
        <v>0.77222112035574075</v>
      </c>
      <c r="N43" s="41"/>
    </row>
    <row r="44" spans="1:14" x14ac:dyDescent="0.35">
      <c r="A44" s="3">
        <f t="shared" si="9"/>
        <v>7</v>
      </c>
      <c r="B44" s="12">
        <f>'rptd data'!E56</f>
        <v>1255</v>
      </c>
      <c r="C44" s="12">
        <f>'paid data'!E56</f>
        <v>705</v>
      </c>
      <c r="E44" s="13">
        <f>'rptd data'!E86</f>
        <v>1.7158277356460108</v>
      </c>
      <c r="F44" s="13">
        <f>'paid data'!E86</f>
        <v>3.0939112550796453</v>
      </c>
      <c r="H44" s="12">
        <f t="shared" si="5"/>
        <v>2153.3638082357434</v>
      </c>
      <c r="I44" s="12">
        <f t="shared" si="6"/>
        <v>2181.2074348311498</v>
      </c>
      <c r="J44" s="12">
        <f t="shared" si="7"/>
        <v>2153.3638082357434</v>
      </c>
      <c r="K44" s="14">
        <v>2860</v>
      </c>
      <c r="L44" s="15">
        <f t="shared" si="8"/>
        <v>0.75292440847403619</v>
      </c>
      <c r="N44" s="17"/>
    </row>
    <row r="45" spans="1:14" x14ac:dyDescent="0.35">
      <c r="A45" s="3">
        <f t="shared" si="9"/>
        <v>8</v>
      </c>
      <c r="B45" s="12">
        <f>'rptd data'!D57</f>
        <v>1022</v>
      </c>
      <c r="C45" s="12">
        <f>'paid data'!D57</f>
        <v>469</v>
      </c>
      <c r="E45" s="13">
        <f>'rptd data'!D86</f>
        <v>2.575176242043971</v>
      </c>
      <c r="F45" s="13">
        <f>'paid data'!D86</f>
        <v>5.608184635120038</v>
      </c>
      <c r="H45" s="12">
        <f t="shared" si="5"/>
        <v>2631.8301193689385</v>
      </c>
      <c r="I45" s="12">
        <f t="shared" si="6"/>
        <v>2630.2385938712978</v>
      </c>
      <c r="J45" s="12">
        <f t="shared" si="7"/>
        <v>2631.8301193689385</v>
      </c>
      <c r="K45" s="14">
        <v>2667</v>
      </c>
      <c r="L45" s="15">
        <f t="shared" si="8"/>
        <v>0.98681294314545875</v>
      </c>
      <c r="N45" s="17"/>
    </row>
    <row r="46" spans="1:14" x14ac:dyDescent="0.35">
      <c r="A46" s="3">
        <f t="shared" si="9"/>
        <v>9</v>
      </c>
      <c r="B46" s="12">
        <f>'rptd data'!C58</f>
        <v>410</v>
      </c>
      <c r="C46" s="12">
        <f>'paid data'!C58</f>
        <v>132</v>
      </c>
      <c r="E46" s="13">
        <f>'rptd data'!C86</f>
        <v>5.278837922916038</v>
      </c>
      <c r="F46" s="13">
        <f>'paid data'!C86</f>
        <v>16.231890860323769</v>
      </c>
      <c r="H46" s="12">
        <f t="shared" si="5"/>
        <v>2164.3235483955755</v>
      </c>
      <c r="I46" s="12">
        <f t="shared" si="6"/>
        <v>2142.6095935627377</v>
      </c>
      <c r="J46" s="12">
        <f t="shared" si="7"/>
        <v>2164.3235483955755</v>
      </c>
      <c r="K46" s="14">
        <v>2085</v>
      </c>
      <c r="L46" s="15">
        <f t="shared" si="8"/>
        <v>1.0380448673360074</v>
      </c>
      <c r="N46" s="17"/>
    </row>
    <row r="47" spans="1:14" x14ac:dyDescent="0.35">
      <c r="A47" s="3">
        <f t="shared" si="9"/>
        <v>10</v>
      </c>
      <c r="B47" s="12">
        <f>'rptd data'!B59</f>
        <v>39</v>
      </c>
      <c r="C47" s="12">
        <f>'paid data'!B59</f>
        <v>3</v>
      </c>
      <c r="E47" s="13">
        <f>'rptd data'!B86</f>
        <v>26.314609143380451</v>
      </c>
      <c r="F47" s="13">
        <f>'paid data'!B86</f>
        <v>110.97313139200944</v>
      </c>
      <c r="H47" s="12">
        <f t="shared" si="5"/>
        <v>1026.2697565918377</v>
      </c>
      <c r="I47" s="12">
        <f t="shared" si="6"/>
        <v>332.91939417602828</v>
      </c>
      <c r="J47" s="12">
        <f t="shared" si="7"/>
        <v>1026.2697565918377</v>
      </c>
      <c r="K47" s="14">
        <v>2030</v>
      </c>
      <c r="L47" s="15">
        <f t="shared" si="8"/>
        <v>0.50555160423243239</v>
      </c>
      <c r="N47" s="17"/>
    </row>
    <row r="48" spans="1:14" x14ac:dyDescent="0.35">
      <c r="B48" s="12"/>
      <c r="C48" s="12"/>
      <c r="H48" s="12"/>
      <c r="I48" s="12"/>
      <c r="J48" s="12"/>
    </row>
    <row r="49" spans="1:12" x14ac:dyDescent="0.35">
      <c r="A49" s="3" t="s">
        <v>57</v>
      </c>
      <c r="B49" s="12">
        <f>SUM(B38:B47)</f>
        <v>11738</v>
      </c>
      <c r="C49" s="12">
        <f>SUM(C38:C47)</f>
        <v>8234</v>
      </c>
      <c r="H49" s="12">
        <f>SUM(H38:H47)</f>
        <v>18584.48135452325</v>
      </c>
      <c r="I49" s="12">
        <f>SUM(I38:I47)</f>
        <v>17434.318301799387</v>
      </c>
      <c r="J49" s="12">
        <f>SUM(J38:J47)</f>
        <v>18584.48135452325</v>
      </c>
      <c r="K49" s="19">
        <f>SUM(K38:K47)</f>
        <v>25940</v>
      </c>
    </row>
    <row r="51" spans="1:12" x14ac:dyDescent="0.35">
      <c r="E51" t="s">
        <v>58</v>
      </c>
    </row>
    <row r="52" spans="1:12" x14ac:dyDescent="0.35">
      <c r="E52" t="s">
        <v>59</v>
      </c>
      <c r="L52" s="23">
        <f>AVERAGE(L43:L45)</f>
        <v>0.83731949065841194</v>
      </c>
    </row>
    <row r="53" spans="1:12" x14ac:dyDescent="0.35">
      <c r="E53" t="s">
        <v>60</v>
      </c>
      <c r="L53" s="23">
        <f>AVERAGE(L41:L45)</f>
        <v>0.75496394559876578</v>
      </c>
    </row>
    <row r="54" spans="1:12" x14ac:dyDescent="0.35">
      <c r="E54" t="s">
        <v>61</v>
      </c>
      <c r="L54" s="23">
        <f>AVERAGE(L39:L45)</f>
        <v>0.7069028290810897</v>
      </c>
    </row>
    <row r="55" spans="1:12" x14ac:dyDescent="0.35">
      <c r="E55" t="s">
        <v>62</v>
      </c>
      <c r="L55" s="15">
        <f>(SUM(L41:L45)-MIN(L41:L45)-MAX(L41:L45))/3</f>
        <v>0.73479613365974028</v>
      </c>
    </row>
    <row r="57" spans="1:12" x14ac:dyDescent="0.35">
      <c r="E57" t="s">
        <v>63</v>
      </c>
      <c r="L57" s="26">
        <f>_xlfn.STDEV.S(L38:L45)</f>
        <v>0.13641488310985539</v>
      </c>
    </row>
    <row r="58" spans="1:12" x14ac:dyDescent="0.35">
      <c r="E58" t="s">
        <v>64</v>
      </c>
      <c r="L58" s="15">
        <f>MAX(L38:L45)-MIN(L38:L45)</f>
        <v>0.40463558542074274</v>
      </c>
    </row>
    <row r="60" spans="1:12" x14ac:dyDescent="0.35">
      <c r="E60" t="s">
        <v>65</v>
      </c>
      <c r="L60" s="27">
        <f>L53</f>
        <v>0.75496394559876578</v>
      </c>
    </row>
  </sheetData>
  <pageMargins left="0.7" right="0.7" top="0.75" bottom="0.75" header="0.3" footer="0.3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0FB55-EECA-4B14-8D8E-19713E1F75F2}">
  <dimension ref="A1:P38"/>
  <sheetViews>
    <sheetView showGridLines="0" zoomScaleNormal="100" workbookViewId="0"/>
  </sheetViews>
  <sheetFormatPr defaultRowHeight="14.5" x14ac:dyDescent="0.35"/>
  <cols>
    <col min="1" max="1" width="9.54296875" customWidth="1"/>
    <col min="2" max="2" width="8.54296875" customWidth="1"/>
    <col min="3" max="3" width="9.54296875" customWidth="1"/>
    <col min="4" max="6" width="8.54296875" customWidth="1"/>
    <col min="7" max="7" width="0.81640625" customWidth="1"/>
    <col min="8" max="9" width="8.54296875" customWidth="1"/>
    <col min="10" max="10" width="0.81640625" customWidth="1"/>
    <col min="11" max="12" width="8.54296875" customWidth="1"/>
  </cols>
  <sheetData>
    <row r="1" spans="1:16" x14ac:dyDescent="0.35">
      <c r="A1" s="37" t="str">
        <f>input!$A$1</f>
        <v>Professional Lines - Insurance</v>
      </c>
      <c r="E1" s="1"/>
      <c r="F1" s="1"/>
      <c r="L1" s="42" t="s">
        <v>4</v>
      </c>
    </row>
    <row r="2" spans="1:16" x14ac:dyDescent="0.35">
      <c r="A2" s="1" t="s">
        <v>66</v>
      </c>
      <c r="E2" s="1"/>
      <c r="F2" s="1"/>
      <c r="L2" s="42" t="s">
        <v>67</v>
      </c>
    </row>
    <row r="3" spans="1:16" x14ac:dyDescent="0.35">
      <c r="A3" s="1"/>
      <c r="E3" s="1"/>
      <c r="F3" s="1"/>
      <c r="L3" s="42"/>
    </row>
    <row r="4" spans="1:16" x14ac:dyDescent="0.35">
      <c r="A4" s="1"/>
    </row>
    <row r="5" spans="1:16" x14ac:dyDescent="0.35">
      <c r="A5" s="1"/>
      <c r="B5" s="2"/>
      <c r="C5" s="3"/>
      <c r="D5" s="3"/>
      <c r="E5" s="2" t="s">
        <v>43</v>
      </c>
      <c r="F5" s="2"/>
      <c r="H5" s="2" t="s">
        <v>68</v>
      </c>
      <c r="I5" s="2"/>
      <c r="K5" s="2" t="s">
        <v>45</v>
      </c>
      <c r="L5" s="2"/>
    </row>
    <row r="6" spans="1:16" x14ac:dyDescent="0.35">
      <c r="A6" s="3" t="str">
        <f>input!$A$3</f>
        <v>Accident</v>
      </c>
      <c r="B6" s="3" t="s">
        <v>51</v>
      </c>
      <c r="C6" s="3" t="s">
        <v>69</v>
      </c>
      <c r="D6" s="3" t="s">
        <v>69</v>
      </c>
      <c r="E6" s="4" t="s">
        <v>48</v>
      </c>
      <c r="F6" s="4"/>
      <c r="H6" s="4" t="s">
        <v>48</v>
      </c>
      <c r="I6" s="4"/>
      <c r="J6" s="3"/>
      <c r="K6" s="4" t="s">
        <v>49</v>
      </c>
      <c r="L6" s="4"/>
    </row>
    <row r="7" spans="1:16" ht="15" thickBot="1" x14ac:dyDescent="0.4">
      <c r="A7" s="6" t="str">
        <f>input!$A$4</f>
        <v>Year</v>
      </c>
      <c r="B7" s="6" t="s">
        <v>55</v>
      </c>
      <c r="C7" s="6" t="s">
        <v>56</v>
      </c>
      <c r="D7" s="6" t="s">
        <v>70</v>
      </c>
      <c r="E7" s="6" t="s">
        <v>53</v>
      </c>
      <c r="F7" s="6" t="s">
        <v>54</v>
      </c>
      <c r="G7" s="8"/>
      <c r="H7" s="6" t="s">
        <v>71</v>
      </c>
      <c r="I7" s="6" t="s">
        <v>72</v>
      </c>
      <c r="J7" s="6"/>
      <c r="K7" s="6" t="s">
        <v>53</v>
      </c>
      <c r="L7" s="6" t="s">
        <v>54</v>
      </c>
    </row>
    <row r="8" spans="1:16" x14ac:dyDescent="0.35">
      <c r="A8" s="3">
        <f>input!$A$5</f>
        <v>1</v>
      </c>
      <c r="B8" s="12">
        <f>ELR!K8</f>
        <v>3509</v>
      </c>
      <c r="C8" s="15">
        <f>ELR!$L$30</f>
        <v>0.62839655246902049</v>
      </c>
      <c r="D8" s="16">
        <f t="shared" ref="D8:D17" si="0">C8*B8</f>
        <v>2205.043502613793</v>
      </c>
      <c r="E8" s="16">
        <f>ELR!B8</f>
        <v>2052</v>
      </c>
      <c r="F8" s="16">
        <f>ELR!C8</f>
        <v>1847</v>
      </c>
      <c r="H8" s="15">
        <f>1-1/ELR!E8</f>
        <v>1.9493177387914229E-2</v>
      </c>
      <c r="I8" s="15">
        <f>1-1/ELR!F8</f>
        <v>9.0909090909090939E-2</v>
      </c>
      <c r="J8" s="17"/>
      <c r="K8" s="16">
        <f t="shared" ref="K8:K17" si="1">E8+$D8*H8</f>
        <v>2094.9833041445186</v>
      </c>
      <c r="L8" s="16">
        <f t="shared" ref="L8:L17" si="2">F8+$D8*I8</f>
        <v>2047.4585002376175</v>
      </c>
      <c r="N8" s="40"/>
      <c r="O8" s="40"/>
      <c r="P8" s="40"/>
    </row>
    <row r="9" spans="1:16" x14ac:dyDescent="0.35">
      <c r="A9" s="3">
        <f>A8+1</f>
        <v>2</v>
      </c>
      <c r="B9" s="12">
        <f>ELR!K9</f>
        <v>4091</v>
      </c>
      <c r="C9" s="15">
        <f>ELR!$L$30</f>
        <v>0.62839655246902049</v>
      </c>
      <c r="D9" s="16">
        <f t="shared" si="0"/>
        <v>2570.770296150763</v>
      </c>
      <c r="E9" s="16">
        <f>ELR!B9</f>
        <v>2228</v>
      </c>
      <c r="F9" s="16">
        <f>ELR!C9</f>
        <v>2036</v>
      </c>
      <c r="H9" s="15">
        <f>1-1/ELR!E9</f>
        <v>3.8606370811151924E-2</v>
      </c>
      <c r="I9" s="15">
        <f>1-1/ELR!F9</f>
        <v>0.12831618841364389</v>
      </c>
      <c r="J9" s="17"/>
      <c r="K9" s="16">
        <f t="shared" si="1"/>
        <v>2327.2481113234912</v>
      </c>
      <c r="L9" s="16">
        <f t="shared" si="2"/>
        <v>2365.8714456890802</v>
      </c>
      <c r="N9" s="40"/>
      <c r="O9" s="40"/>
      <c r="P9" s="40"/>
    </row>
    <row r="10" spans="1:16" x14ac:dyDescent="0.35">
      <c r="A10" s="3">
        <f t="shared" ref="A10:A17" si="3">A9+1</f>
        <v>3</v>
      </c>
      <c r="B10" s="12">
        <f>ELR!K10</f>
        <v>4933</v>
      </c>
      <c r="C10" s="15">
        <f>ELR!$L$30</f>
        <v>0.62839655246902049</v>
      </c>
      <c r="D10" s="16">
        <f t="shared" si="0"/>
        <v>3099.8801933296781</v>
      </c>
      <c r="E10" s="16">
        <f>ELR!B10</f>
        <v>2872</v>
      </c>
      <c r="F10" s="16">
        <f>ELR!C10</f>
        <v>2493</v>
      </c>
      <c r="H10" s="15">
        <f>1-1/ELR!E10</f>
        <v>5.5612154346331932E-2</v>
      </c>
      <c r="I10" s="15">
        <f>1-1/ELR!F10</f>
        <v>0.17502580164285753</v>
      </c>
      <c r="J10" s="17"/>
      <c r="K10" s="16">
        <f t="shared" si="1"/>
        <v>3044.3910157665873</v>
      </c>
      <c r="L10" s="16">
        <f t="shared" si="2"/>
        <v>3035.559015834343</v>
      </c>
      <c r="N10" s="40"/>
      <c r="O10" s="40"/>
      <c r="P10" s="40"/>
    </row>
    <row r="11" spans="1:16" x14ac:dyDescent="0.35">
      <c r="A11" s="3">
        <f t="shared" si="3"/>
        <v>4</v>
      </c>
      <c r="B11" s="12">
        <f>ELR!K11</f>
        <v>5184</v>
      </c>
      <c r="C11" s="15">
        <f>ELR!$L$30</f>
        <v>0.62839655246902049</v>
      </c>
      <c r="D11" s="16">
        <f t="shared" si="0"/>
        <v>3257.6077279994024</v>
      </c>
      <c r="E11" s="16">
        <f>ELR!B11</f>
        <v>3061</v>
      </c>
      <c r="F11" s="16">
        <f>ELR!C11</f>
        <v>2688</v>
      </c>
      <c r="H11" s="15">
        <f>1-1/ELR!E11</f>
        <v>0.10674356960767151</v>
      </c>
      <c r="I11" s="15">
        <f>1-1/ELR!F11</f>
        <v>0.2284813148238074</v>
      </c>
      <c r="J11" s="17"/>
      <c r="K11" s="16">
        <f t="shared" si="1"/>
        <v>3408.7286772681928</v>
      </c>
      <c r="L11" s="16">
        <f t="shared" si="2"/>
        <v>3432.3024968734994</v>
      </c>
      <c r="N11" s="40"/>
      <c r="O11" s="40"/>
      <c r="P11" s="40"/>
    </row>
    <row r="12" spans="1:16" x14ac:dyDescent="0.35">
      <c r="A12" s="3">
        <f t="shared" si="3"/>
        <v>5</v>
      </c>
      <c r="B12" s="12">
        <f>ELR!K12</f>
        <v>5393</v>
      </c>
      <c r="C12" s="15">
        <f>ELR!$L$30</f>
        <v>0.62839655246902049</v>
      </c>
      <c r="D12" s="16">
        <f t="shared" si="0"/>
        <v>3388.9426074654275</v>
      </c>
      <c r="E12" s="16">
        <f>ELR!B12</f>
        <v>2837</v>
      </c>
      <c r="F12" s="16">
        <f>ELR!C12</f>
        <v>2400</v>
      </c>
      <c r="H12" s="15">
        <f>1-1/ELR!E12</f>
        <v>0.15748737423631887</v>
      </c>
      <c r="I12" s="15">
        <f>1-1/ELR!F12</f>
        <v>0.29515803991055678</v>
      </c>
      <c r="J12" s="17"/>
      <c r="K12" s="16">
        <f t="shared" si="1"/>
        <v>3370.7156726873141</v>
      </c>
      <c r="L12" s="16">
        <f t="shared" si="2"/>
        <v>3400.2736573888669</v>
      </c>
      <c r="N12" s="40"/>
      <c r="O12" s="40"/>
      <c r="P12" s="40"/>
    </row>
    <row r="13" spans="1:16" x14ac:dyDescent="0.35">
      <c r="A13" s="3">
        <f t="shared" si="3"/>
        <v>6</v>
      </c>
      <c r="B13" s="12">
        <f>ELR!K13</f>
        <v>5790</v>
      </c>
      <c r="C13" s="15">
        <f>ELR!$L$30</f>
        <v>0.62839655246902049</v>
      </c>
      <c r="D13" s="16">
        <f t="shared" si="0"/>
        <v>3638.4160387956285</v>
      </c>
      <c r="E13" s="16">
        <f>ELR!B13</f>
        <v>2590</v>
      </c>
      <c r="F13" s="16">
        <f>ELR!C13</f>
        <v>2204</v>
      </c>
      <c r="H13" s="15">
        <f>1-1/ELR!E13</f>
        <v>0.21982291928532316</v>
      </c>
      <c r="I13" s="15">
        <f>1-1/ELR!F13</f>
        <v>0.37079688300441593</v>
      </c>
      <c r="J13" s="17"/>
      <c r="K13" s="16">
        <f t="shared" si="1"/>
        <v>3389.8072352225968</v>
      </c>
      <c r="L13" s="16">
        <f t="shared" si="2"/>
        <v>3553.1133262586932</v>
      </c>
      <c r="N13" s="40"/>
      <c r="O13" s="40"/>
      <c r="P13" s="40"/>
    </row>
    <row r="14" spans="1:16" x14ac:dyDescent="0.35">
      <c r="A14" s="3">
        <f t="shared" si="3"/>
        <v>7</v>
      </c>
      <c r="B14" s="12">
        <f>ELR!K14</f>
        <v>5487</v>
      </c>
      <c r="C14" s="15">
        <f>ELR!$L$30</f>
        <v>0.62839655246902049</v>
      </c>
      <c r="D14" s="16">
        <f t="shared" si="0"/>
        <v>3448.0118833975152</v>
      </c>
      <c r="E14" s="16">
        <f>ELR!B14</f>
        <v>2191</v>
      </c>
      <c r="F14" s="16">
        <f>ELR!C14</f>
        <v>1609</v>
      </c>
      <c r="H14" s="15">
        <f>1-1/ELR!E14</f>
        <v>0.3198818501178442</v>
      </c>
      <c r="I14" s="15">
        <f>1-1/ELR!F14</f>
        <v>0.50452775382419057</v>
      </c>
      <c r="J14" s="17"/>
      <c r="K14" s="16">
        <f t="shared" si="1"/>
        <v>3293.9564204895096</v>
      </c>
      <c r="L14" s="16">
        <f t="shared" si="2"/>
        <v>3348.6176906896653</v>
      </c>
      <c r="N14" s="40"/>
      <c r="O14" s="40"/>
      <c r="P14" s="40"/>
    </row>
    <row r="15" spans="1:16" x14ac:dyDescent="0.35">
      <c r="A15" s="3">
        <f t="shared" si="3"/>
        <v>8</v>
      </c>
      <c r="B15" s="12">
        <f>ELR!K15</f>
        <v>4699</v>
      </c>
      <c r="C15" s="15">
        <f>ELR!$L$30</f>
        <v>0.62839655246902049</v>
      </c>
      <c r="D15" s="16">
        <f t="shared" si="0"/>
        <v>2952.8354000519271</v>
      </c>
      <c r="E15" s="16">
        <f>ELR!B15</f>
        <v>1885</v>
      </c>
      <c r="F15" s="16">
        <f>ELR!C15</f>
        <v>1378</v>
      </c>
      <c r="H15" s="15">
        <f>1-1/ELR!E15</f>
        <v>0.42371117806168779</v>
      </c>
      <c r="I15" s="15">
        <f>1-1/ELR!F15</f>
        <v>0.64678213518070193</v>
      </c>
      <c r="J15" s="17"/>
      <c r="K15" s="16">
        <f t="shared" si="1"/>
        <v>3136.1493659782573</v>
      </c>
      <c r="L15" s="16">
        <f t="shared" si="2"/>
        <v>3287.8411848827473</v>
      </c>
      <c r="N15" s="40"/>
      <c r="O15" s="40"/>
      <c r="P15" s="40"/>
    </row>
    <row r="16" spans="1:16" x14ac:dyDescent="0.35">
      <c r="A16" s="3">
        <f t="shared" si="3"/>
        <v>9</v>
      </c>
      <c r="B16" s="12">
        <f>ELR!K16</f>
        <v>4856</v>
      </c>
      <c r="C16" s="15">
        <f>ELR!$L$30</f>
        <v>0.62839655246902049</v>
      </c>
      <c r="D16" s="16">
        <f t="shared" si="0"/>
        <v>3051.4936587895636</v>
      </c>
      <c r="E16" s="16">
        <f>ELR!B16</f>
        <v>1187</v>
      </c>
      <c r="F16" s="16">
        <f>ELR!C16</f>
        <v>653</v>
      </c>
      <c r="H16" s="15">
        <f>1-1/ELR!E16</f>
        <v>0.62743758100691327</v>
      </c>
      <c r="I16" s="15">
        <f>1-1/ELR!F16</f>
        <v>0.8191254189719247</v>
      </c>
      <c r="J16" s="17"/>
      <c r="K16" s="16">
        <f t="shared" si="1"/>
        <v>3101.6217997288591</v>
      </c>
      <c r="L16" s="16">
        <f t="shared" si="2"/>
        <v>3152.5560217461725</v>
      </c>
      <c r="N16" s="40"/>
      <c r="O16" s="40"/>
      <c r="P16" s="40"/>
    </row>
    <row r="17" spans="1:16" x14ac:dyDescent="0.35">
      <c r="A17" s="3">
        <f t="shared" si="3"/>
        <v>10</v>
      </c>
      <c r="B17" s="12">
        <f>ELR!K17</f>
        <v>5399</v>
      </c>
      <c r="C17" s="15">
        <f>ELR!$L$30</f>
        <v>0.62839655246902049</v>
      </c>
      <c r="D17" s="16">
        <f t="shared" si="0"/>
        <v>3392.7129867802414</v>
      </c>
      <c r="E17" s="16">
        <f>ELR!B17</f>
        <v>492</v>
      </c>
      <c r="F17" s="16">
        <f>ELR!C17</f>
        <v>204</v>
      </c>
      <c r="H17" s="15">
        <f>1-1/ELR!E17</f>
        <v>0.85560540752025904</v>
      </c>
      <c r="I17" s="15">
        <f>1-1/ELR!F17</f>
        <v>0.94770775438411958</v>
      </c>
      <c r="J17" s="17"/>
      <c r="K17" s="16">
        <f t="shared" si="1"/>
        <v>3394.8235776533838</v>
      </c>
      <c r="L17" s="16">
        <f t="shared" si="2"/>
        <v>3419.3004059713417</v>
      </c>
      <c r="N17" s="40"/>
      <c r="O17" s="40"/>
      <c r="P17" s="40"/>
    </row>
    <row r="18" spans="1:16" x14ac:dyDescent="0.35">
      <c r="B18" s="12"/>
      <c r="C18" s="12"/>
      <c r="D18" s="12"/>
      <c r="H18" s="12"/>
    </row>
    <row r="19" spans="1:16" x14ac:dyDescent="0.35">
      <c r="A19" s="3" t="s">
        <v>57</v>
      </c>
      <c r="B19" s="12">
        <f>SUM(B8:B17)</f>
        <v>49341</v>
      </c>
      <c r="C19" s="12"/>
      <c r="D19" s="12">
        <f>SUM(D8:D17)</f>
        <v>31005.714295373939</v>
      </c>
      <c r="E19" s="20">
        <f>SUM(E8:E17)</f>
        <v>21395</v>
      </c>
      <c r="F19" s="20">
        <f>SUM(F8:F17)</f>
        <v>17512</v>
      </c>
      <c r="H19" s="12"/>
      <c r="J19" s="20"/>
      <c r="K19" s="20">
        <f>SUM(K8:K17)</f>
        <v>30562.425180262711</v>
      </c>
      <c r="L19" s="20">
        <f>SUM(L8:L17)</f>
        <v>31042.893745572026</v>
      </c>
    </row>
    <row r="21" spans="1:16" x14ac:dyDescent="0.35">
      <c r="A21" s="37" t="str">
        <f>input!$A$2</f>
        <v>Professional Lines - Reinsurance</v>
      </c>
    </row>
    <row r="22" spans="1:16" x14ac:dyDescent="0.35">
      <c r="A22" s="1" t="s">
        <v>66</v>
      </c>
      <c r="E22" s="1"/>
      <c r="F22" s="1"/>
    </row>
    <row r="24" spans="1:16" x14ac:dyDescent="0.35">
      <c r="A24" s="1"/>
      <c r="B24" s="2"/>
      <c r="C24" s="3"/>
      <c r="D24" s="3"/>
      <c r="E24" s="2" t="s">
        <v>43</v>
      </c>
      <c r="F24" s="2"/>
      <c r="H24" s="2" t="s">
        <v>68</v>
      </c>
      <c r="I24" s="2"/>
      <c r="K24" s="2" t="s">
        <v>45</v>
      </c>
      <c r="L24" s="2"/>
    </row>
    <row r="25" spans="1:16" x14ac:dyDescent="0.35">
      <c r="A25" s="3" t="str">
        <f>input!$A$3</f>
        <v>Accident</v>
      </c>
      <c r="B25" s="3" t="s">
        <v>51</v>
      </c>
      <c r="C25" s="3" t="s">
        <v>69</v>
      </c>
      <c r="D25" s="3" t="s">
        <v>69</v>
      </c>
      <c r="E25" s="4" t="s">
        <v>48</v>
      </c>
      <c r="F25" s="4"/>
      <c r="H25" s="4" t="s">
        <v>48</v>
      </c>
      <c r="I25" s="4"/>
      <c r="J25" s="3"/>
      <c r="K25" s="4" t="s">
        <v>49</v>
      </c>
      <c r="L25" s="4"/>
    </row>
    <row r="26" spans="1:16" ht="15" thickBot="1" x14ac:dyDescent="0.4">
      <c r="A26" s="6" t="str">
        <f>input!$A$4</f>
        <v>Year</v>
      </c>
      <c r="B26" s="6" t="s">
        <v>55</v>
      </c>
      <c r="C26" s="6" t="s">
        <v>56</v>
      </c>
      <c r="D26" s="6" t="s">
        <v>70</v>
      </c>
      <c r="E26" s="6" t="s">
        <v>53</v>
      </c>
      <c r="F26" s="6" t="s">
        <v>54</v>
      </c>
      <c r="G26" s="8"/>
      <c r="H26" s="6" t="s">
        <v>71</v>
      </c>
      <c r="I26" s="6" t="s">
        <v>72</v>
      </c>
      <c r="J26" s="6"/>
      <c r="K26" s="6" t="s">
        <v>53</v>
      </c>
      <c r="L26" s="6" t="s">
        <v>54</v>
      </c>
    </row>
    <row r="27" spans="1:16" x14ac:dyDescent="0.35">
      <c r="A27" s="3">
        <f>input!$A$5</f>
        <v>1</v>
      </c>
      <c r="B27" s="12">
        <f>ELR!K38</f>
        <v>2454</v>
      </c>
      <c r="C27" s="15">
        <f>ELR!$L$60</f>
        <v>0.75496394559876578</v>
      </c>
      <c r="D27" s="16">
        <f t="shared" ref="D27:D36" si="4">C27*B27</f>
        <v>1852.6815224993713</v>
      </c>
      <c r="E27" s="16">
        <f>ELR!B38</f>
        <v>1612</v>
      </c>
      <c r="F27" s="16">
        <f>ELR!C38</f>
        <v>1374</v>
      </c>
      <c r="H27" s="15">
        <f>1-1/ELR!E38</f>
        <v>3.3498759305210846E-2</v>
      </c>
      <c r="I27" s="15">
        <f>1-1/ELR!F38</f>
        <v>0.16666666666666663</v>
      </c>
      <c r="J27" s="17"/>
      <c r="K27" s="16">
        <f t="shared" ref="K27:K36" si="5">E27+$D27*H27</f>
        <v>1674.062532391418</v>
      </c>
      <c r="L27" s="16">
        <f t="shared" ref="L27:L36" si="6">F27+$D27*I27</f>
        <v>1682.7802537498951</v>
      </c>
      <c r="N27" s="40"/>
      <c r="O27" s="40"/>
      <c r="P27" s="40"/>
    </row>
    <row r="28" spans="1:16" x14ac:dyDescent="0.35">
      <c r="A28" s="3">
        <f>A27+1</f>
        <v>2</v>
      </c>
      <c r="B28" s="12">
        <f>ELR!K39</f>
        <v>2624</v>
      </c>
      <c r="C28" s="15">
        <f>ELR!$L$60</f>
        <v>0.75496394559876578</v>
      </c>
      <c r="D28" s="16">
        <f t="shared" si="4"/>
        <v>1981.0253932511614</v>
      </c>
      <c r="E28" s="16">
        <f>ELR!B39</f>
        <v>1427</v>
      </c>
      <c r="F28" s="16">
        <f>ELR!C39</f>
        <v>1246</v>
      </c>
      <c r="H28" s="15">
        <f>1-1/ELR!E39</f>
        <v>6.5875351735433463E-2</v>
      </c>
      <c r="I28" s="15">
        <f>1-1/ELR!F39</f>
        <v>0.20426977195536156</v>
      </c>
      <c r="J28" s="17"/>
      <c r="K28" s="16">
        <f t="shared" si="5"/>
        <v>1557.5007445772458</v>
      </c>
      <c r="L28" s="16">
        <f t="shared" si="6"/>
        <v>1650.6636053171951</v>
      </c>
      <c r="N28" s="40"/>
      <c r="O28" s="40"/>
      <c r="P28" s="40"/>
    </row>
    <row r="29" spans="1:16" x14ac:dyDescent="0.35">
      <c r="A29" s="3">
        <f t="shared" ref="A29:A36" si="7">A28+1</f>
        <v>3</v>
      </c>
      <c r="B29" s="12">
        <f>ELR!K40</f>
        <v>2585</v>
      </c>
      <c r="C29" s="15">
        <f>ELR!$L$60</f>
        <v>0.75496394559876578</v>
      </c>
      <c r="D29" s="16">
        <f t="shared" si="4"/>
        <v>1951.5817993728097</v>
      </c>
      <c r="E29" s="16">
        <f>ELR!B40</f>
        <v>1403</v>
      </c>
      <c r="F29" s="16">
        <f>ELR!C40</f>
        <v>1175</v>
      </c>
      <c r="H29" s="15">
        <f>1-1/ELR!E40</f>
        <v>8.2148209929657101E-2</v>
      </c>
      <c r="I29" s="15">
        <f>1-1/ELR!F40</f>
        <v>0.24066556424669172</v>
      </c>
      <c r="J29" s="17"/>
      <c r="K29" s="16">
        <f t="shared" si="5"/>
        <v>1563.3189513497755</v>
      </c>
      <c r="L29" s="16">
        <f t="shared" si="6"/>
        <v>1644.6785349196311</v>
      </c>
      <c r="N29" s="40"/>
      <c r="O29" s="40"/>
      <c r="P29" s="40"/>
    </row>
    <row r="30" spans="1:16" x14ac:dyDescent="0.35">
      <c r="A30" s="3">
        <f t="shared" si="7"/>
        <v>4</v>
      </c>
      <c r="B30" s="12">
        <f>ELR!K41</f>
        <v>2739</v>
      </c>
      <c r="C30" s="15">
        <f>ELR!$L$60</f>
        <v>0.75496394559876578</v>
      </c>
      <c r="D30" s="16">
        <f t="shared" si="4"/>
        <v>2067.8462469950196</v>
      </c>
      <c r="E30" s="16">
        <f>ELR!B41</f>
        <v>1632</v>
      </c>
      <c r="F30" s="16">
        <f>ELR!C41</f>
        <v>1194</v>
      </c>
      <c r="H30" s="15">
        <f>1-1/ELR!E41</f>
        <v>0.12279109362280871</v>
      </c>
      <c r="I30" s="15">
        <f>1-1/ELR!F41</f>
        <v>0.29211383215586217</v>
      </c>
      <c r="J30" s="17"/>
      <c r="K30" s="16">
        <f t="shared" si="5"/>
        <v>1885.9131021123389</v>
      </c>
      <c r="L30" s="16">
        <f t="shared" si="6"/>
        <v>1798.0464915188327</v>
      </c>
      <c r="N30" s="40"/>
      <c r="O30" s="40"/>
      <c r="P30" s="40"/>
    </row>
    <row r="31" spans="1:16" x14ac:dyDescent="0.35">
      <c r="A31" s="3">
        <f t="shared" si="7"/>
        <v>5</v>
      </c>
      <c r="B31" s="12">
        <f>ELR!K42</f>
        <v>2804</v>
      </c>
      <c r="C31" s="15">
        <f>ELR!$L$60</f>
        <v>0.75496394559876578</v>
      </c>
      <c r="D31" s="16">
        <f t="shared" si="4"/>
        <v>2116.9189034589394</v>
      </c>
      <c r="E31" s="16">
        <f>ELR!B42</f>
        <v>1270</v>
      </c>
      <c r="F31" s="16">
        <f>ELR!C42</f>
        <v>949</v>
      </c>
      <c r="H31" s="15">
        <f>1-1/ELR!E42</f>
        <v>0.223937411428766</v>
      </c>
      <c r="I31" s="15">
        <f>1-1/ELR!F42</f>
        <v>0.40081661499457866</v>
      </c>
      <c r="J31" s="17"/>
      <c r="K31" s="16">
        <f t="shared" si="5"/>
        <v>1744.0573394452167</v>
      </c>
      <c r="L31" s="16">
        <f t="shared" si="6"/>
        <v>1797.4962691024475</v>
      </c>
      <c r="N31" s="40"/>
      <c r="O31" s="40"/>
      <c r="P31" s="40"/>
    </row>
    <row r="32" spans="1:16" x14ac:dyDescent="0.35">
      <c r="A32" s="3">
        <f t="shared" si="7"/>
        <v>6</v>
      </c>
      <c r="B32" s="12">
        <f>ELR!K43</f>
        <v>3092</v>
      </c>
      <c r="C32" s="15">
        <f>ELR!$L$60</f>
        <v>0.75496394559876578</v>
      </c>
      <c r="D32" s="16">
        <f t="shared" si="4"/>
        <v>2334.3485197913838</v>
      </c>
      <c r="E32" s="16">
        <f>ELR!B43</f>
        <v>1668</v>
      </c>
      <c r="F32" s="16">
        <f>ELR!C43</f>
        <v>987</v>
      </c>
      <c r="H32" s="15">
        <f>1-1/ELR!E43</f>
        <v>0.30142203038172466</v>
      </c>
      <c r="I32" s="15">
        <f>1-1/ELR!F43</f>
        <v>0.53327685219502929</v>
      </c>
      <c r="J32" s="17"/>
      <c r="K32" s="16">
        <f t="shared" si="5"/>
        <v>2371.6240704540924</v>
      </c>
      <c r="L32" s="16">
        <f t="shared" si="6"/>
        <v>2231.8540305604752</v>
      </c>
      <c r="N32" s="40"/>
      <c r="O32" s="40"/>
      <c r="P32" s="40"/>
    </row>
    <row r="33" spans="1:16" x14ac:dyDescent="0.35">
      <c r="A33" s="3">
        <f t="shared" si="7"/>
        <v>7</v>
      </c>
      <c r="B33" s="12">
        <f>ELR!K44</f>
        <v>2860</v>
      </c>
      <c r="C33" s="15">
        <f>ELR!$L$60</f>
        <v>0.75496394559876578</v>
      </c>
      <c r="D33" s="16">
        <f t="shared" si="4"/>
        <v>2159.1968844124704</v>
      </c>
      <c r="E33" s="16">
        <f>ELR!B44</f>
        <v>1255</v>
      </c>
      <c r="F33" s="16">
        <f>ELR!C44</f>
        <v>705</v>
      </c>
      <c r="H33" s="15">
        <f>1-1/ELR!E44</f>
        <v>0.41719091070439007</v>
      </c>
      <c r="I33" s="15">
        <f>1-1/ELR!F44</f>
        <v>0.67678452368076814</v>
      </c>
      <c r="J33" s="17"/>
      <c r="K33" s="16">
        <f t="shared" si="5"/>
        <v>2155.79731459812</v>
      </c>
      <c r="L33" s="16">
        <f t="shared" si="6"/>
        <v>2166.3110349500921</v>
      </c>
      <c r="N33" s="40"/>
      <c r="O33" s="40"/>
      <c r="P33" s="40"/>
    </row>
    <row r="34" spans="1:16" x14ac:dyDescent="0.35">
      <c r="A34" s="3">
        <f t="shared" si="7"/>
        <v>8</v>
      </c>
      <c r="B34" s="12">
        <f>ELR!K45</f>
        <v>2667</v>
      </c>
      <c r="C34" s="15">
        <f>ELR!$L$60</f>
        <v>0.75496394559876578</v>
      </c>
      <c r="D34" s="16">
        <f t="shared" si="4"/>
        <v>2013.4888429119083</v>
      </c>
      <c r="E34" s="16">
        <f>ELR!B45</f>
        <v>1022</v>
      </c>
      <c r="F34" s="16">
        <f>ELR!C45</f>
        <v>469</v>
      </c>
      <c r="H34" s="15">
        <f>1-1/ELR!E45</f>
        <v>0.61167706362253516</v>
      </c>
      <c r="I34" s="15">
        <f>1-1/ELR!F45</f>
        <v>0.82168918017824932</v>
      </c>
      <c r="J34" s="17"/>
      <c r="K34" s="16">
        <f t="shared" si="5"/>
        <v>2253.6049430690919</v>
      </c>
      <c r="L34" s="16">
        <f t="shared" si="6"/>
        <v>2123.461996630338</v>
      </c>
      <c r="N34" s="40"/>
      <c r="O34" s="40"/>
      <c r="P34" s="40"/>
    </row>
    <row r="35" spans="1:16" x14ac:dyDescent="0.35">
      <c r="A35" s="3">
        <f t="shared" si="7"/>
        <v>9</v>
      </c>
      <c r="B35" s="12">
        <f>ELR!K46</f>
        <v>2085</v>
      </c>
      <c r="C35" s="15">
        <f>ELR!$L$60</f>
        <v>0.75496394559876578</v>
      </c>
      <c r="D35" s="16">
        <f t="shared" si="4"/>
        <v>1574.0998265734268</v>
      </c>
      <c r="E35" s="16">
        <f>ELR!B46</f>
        <v>410</v>
      </c>
      <c r="F35" s="16">
        <f>ELR!C46</f>
        <v>132</v>
      </c>
      <c r="H35" s="15">
        <f>1-1/ELR!E46</f>
        <v>0.81056436765014395</v>
      </c>
      <c r="I35" s="15">
        <f>1-1/ELR!F46</f>
        <v>0.93839288296076839</v>
      </c>
      <c r="J35" s="17"/>
      <c r="K35" s="16">
        <f t="shared" si="5"/>
        <v>1685.9092305446909</v>
      </c>
      <c r="L35" s="16">
        <f t="shared" si="6"/>
        <v>1609.1240743262836</v>
      </c>
      <c r="N35" s="40"/>
      <c r="O35" s="40"/>
      <c r="P35" s="40"/>
    </row>
    <row r="36" spans="1:16" x14ac:dyDescent="0.35">
      <c r="A36" s="3">
        <f t="shared" si="7"/>
        <v>10</v>
      </c>
      <c r="B36" s="12">
        <f>ELR!K47</f>
        <v>2030</v>
      </c>
      <c r="C36" s="15">
        <f>ELR!$L$60</f>
        <v>0.75496394559876578</v>
      </c>
      <c r="D36" s="16">
        <f t="shared" si="4"/>
        <v>1532.5768095654946</v>
      </c>
      <c r="E36" s="16">
        <f>ELR!B47</f>
        <v>39</v>
      </c>
      <c r="F36" s="16">
        <f>ELR!C47</f>
        <v>3</v>
      </c>
      <c r="H36" s="15">
        <f>1-1/ELR!E47</f>
        <v>0.96199829552659144</v>
      </c>
      <c r="I36" s="15">
        <f>1-1/ELR!F47</f>
        <v>0.9909888097465005</v>
      </c>
      <c r="J36" s="17"/>
      <c r="K36" s="16">
        <f t="shared" si="5"/>
        <v>1513.3362785655872</v>
      </c>
      <c r="L36" s="16">
        <f t="shared" si="6"/>
        <v>1521.7664683563987</v>
      </c>
      <c r="N36" s="40"/>
      <c r="O36" s="40"/>
      <c r="P36" s="40"/>
    </row>
    <row r="37" spans="1:16" x14ac:dyDescent="0.35">
      <c r="B37" s="12"/>
      <c r="C37" s="12"/>
      <c r="D37" s="12"/>
      <c r="H37" s="12"/>
    </row>
    <row r="38" spans="1:16" x14ac:dyDescent="0.35">
      <c r="A38" s="3" t="s">
        <v>57</v>
      </c>
      <c r="B38" s="12">
        <f>SUM(B27:B36)</f>
        <v>25940</v>
      </c>
      <c r="C38" s="12"/>
      <c r="D38" s="12">
        <f>SUM(D27:D36)</f>
        <v>19583.764748831985</v>
      </c>
      <c r="E38" s="20">
        <f>SUM(E27:E36)</f>
        <v>11738</v>
      </c>
      <c r="F38" s="20">
        <f>SUM(F27:F36)</f>
        <v>8234</v>
      </c>
      <c r="H38" s="12"/>
      <c r="J38" s="20"/>
      <c r="K38" s="20">
        <f>SUM(K27:K36)</f>
        <v>18405.124507107575</v>
      </c>
      <c r="L38" s="20">
        <f>SUM(L27:L36)</f>
        <v>18226.182759431591</v>
      </c>
    </row>
  </sheetData>
  <pageMargins left="0.7" right="0.7" top="0.75" bottom="0.7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4EF5-0220-470F-8E83-663784C9FD04}">
  <dimension ref="A1:M49"/>
  <sheetViews>
    <sheetView showGridLines="0" zoomScaleNormal="100" workbookViewId="0"/>
  </sheetViews>
  <sheetFormatPr defaultRowHeight="14.5" x14ac:dyDescent="0.35"/>
  <cols>
    <col min="1" max="1" width="12.54296875" customWidth="1"/>
    <col min="2" max="6" width="9.54296875" customWidth="1"/>
    <col min="9" max="13" width="10.54296875" customWidth="1"/>
  </cols>
  <sheetData>
    <row r="1" spans="1:7" x14ac:dyDescent="0.35">
      <c r="A1" s="1" t="str">
        <f>input!A1</f>
        <v>Professional Lines - Insurance</v>
      </c>
      <c r="G1" s="42" t="s">
        <v>4</v>
      </c>
    </row>
    <row r="2" spans="1:7" x14ac:dyDescent="0.35">
      <c r="A2" s="1" t="s">
        <v>73</v>
      </c>
      <c r="G2" s="42" t="s">
        <v>74</v>
      </c>
    </row>
    <row r="3" spans="1:7" x14ac:dyDescent="0.35">
      <c r="A3" s="1"/>
      <c r="G3" s="42"/>
    </row>
    <row r="5" spans="1:7" x14ac:dyDescent="0.35">
      <c r="B5" s="4" t="s">
        <v>75</v>
      </c>
      <c r="C5" s="4"/>
      <c r="D5" s="4"/>
      <c r="E5" s="4"/>
      <c r="F5" s="4"/>
    </row>
    <row r="6" spans="1:7" x14ac:dyDescent="0.35">
      <c r="A6" s="1"/>
      <c r="E6" s="2" t="s">
        <v>76</v>
      </c>
      <c r="F6" s="2"/>
    </row>
    <row r="7" spans="1:7" x14ac:dyDescent="0.35">
      <c r="A7" s="3" t="str">
        <f>input!$A$3</f>
        <v>Accident</v>
      </c>
      <c r="B7" s="4" t="s">
        <v>77</v>
      </c>
      <c r="C7" s="4"/>
      <c r="D7" s="3" t="s">
        <v>69</v>
      </c>
      <c r="E7" s="4" t="s">
        <v>78</v>
      </c>
      <c r="F7" s="4"/>
    </row>
    <row r="8" spans="1:7" ht="15" thickBot="1" x14ac:dyDescent="0.4">
      <c r="A8" s="6" t="str">
        <f>input!$A$4</f>
        <v>Year</v>
      </c>
      <c r="B8" s="6" t="s">
        <v>53</v>
      </c>
      <c r="C8" s="6" t="s">
        <v>54</v>
      </c>
      <c r="D8" s="6" t="s">
        <v>70</v>
      </c>
      <c r="E8" s="6" t="s">
        <v>53</v>
      </c>
      <c r="F8" s="6" t="s">
        <v>54</v>
      </c>
    </row>
    <row r="9" spans="1:7" x14ac:dyDescent="0.35">
      <c r="A9" s="3">
        <f>input!$A$5</f>
        <v>1</v>
      </c>
      <c r="B9" s="16">
        <f>ELR!H8</f>
        <v>2092.7952286282307</v>
      </c>
      <c r="C9" s="16">
        <f>ELR!I8</f>
        <v>2031.7000000000003</v>
      </c>
      <c r="D9" s="16">
        <f>'BF proj'!D8</f>
        <v>2205.043502613793</v>
      </c>
      <c r="E9" s="16">
        <f>'BF proj'!K8</f>
        <v>2094.9833041445186</v>
      </c>
      <c r="F9" s="16">
        <f>'BF proj'!L8</f>
        <v>2047.4585002376175</v>
      </c>
    </row>
    <row r="10" spans="1:7" x14ac:dyDescent="0.35">
      <c r="A10" s="3">
        <f>A9+1</f>
        <v>2</v>
      </c>
      <c r="B10" s="16">
        <f>ELR!H9</f>
        <v>2317.4690702702278</v>
      </c>
      <c r="C10" s="16">
        <f>ELR!I9</f>
        <v>2335.7093167701864</v>
      </c>
      <c r="D10" s="16">
        <f>'BF proj'!D9</f>
        <v>2570.770296150763</v>
      </c>
      <c r="E10" s="16">
        <f>'BF proj'!K9</f>
        <v>2327.2481113234912</v>
      </c>
      <c r="F10" s="16">
        <f>'BF proj'!L9</f>
        <v>2365.8714456890802</v>
      </c>
    </row>
    <row r="11" spans="1:7" x14ac:dyDescent="0.35">
      <c r="A11" s="3">
        <f t="shared" ref="A11:A18" si="0">A10+1</f>
        <v>3</v>
      </c>
      <c r="B11" s="16">
        <f>ELR!H10</f>
        <v>3041.1234253148555</v>
      </c>
      <c r="C11" s="16">
        <f>ELR!I10</f>
        <v>3021.9126912872812</v>
      </c>
      <c r="D11" s="16">
        <f>'BF proj'!D10</f>
        <v>3099.8801933296781</v>
      </c>
      <c r="E11" s="16">
        <f>'BF proj'!K10</f>
        <v>3044.3910157665873</v>
      </c>
      <c r="F11" s="16">
        <f>'BF proj'!L10</f>
        <v>3035.559015834343</v>
      </c>
    </row>
    <row r="12" spans="1:7" x14ac:dyDescent="0.35">
      <c r="A12" s="3">
        <f t="shared" si="0"/>
        <v>4</v>
      </c>
      <c r="B12" s="16">
        <f>ELR!H11</f>
        <v>3426.7875336263451</v>
      </c>
      <c r="C12" s="16">
        <f>ELR!I11</f>
        <v>3484.0374596839979</v>
      </c>
      <c r="D12" s="16">
        <f>'BF proj'!D11</f>
        <v>3257.6077279994024</v>
      </c>
      <c r="E12" s="16">
        <f>'BF proj'!K11</f>
        <v>3408.7286772681928</v>
      </c>
      <c r="F12" s="16">
        <f>'BF proj'!L11</f>
        <v>3432.3024968734994</v>
      </c>
    </row>
    <row r="13" spans="1:7" x14ac:dyDescent="0.35">
      <c r="A13" s="3">
        <f t="shared" si="0"/>
        <v>5</v>
      </c>
      <c r="B13" s="16">
        <f>ELR!H12</f>
        <v>3367.308587724071</v>
      </c>
      <c r="C13" s="16">
        <f>ELR!I12</f>
        <v>3405.0186224660124</v>
      </c>
      <c r="D13" s="16">
        <f>'BF proj'!D12</f>
        <v>3388.9426074654275</v>
      </c>
      <c r="E13" s="16">
        <f>'BF proj'!K12</f>
        <v>3370.7156726873141</v>
      </c>
      <c r="F13" s="16">
        <f>'BF proj'!L12</f>
        <v>3400.2736573888669</v>
      </c>
    </row>
    <row r="14" spans="1:7" x14ac:dyDescent="0.35">
      <c r="A14" s="3">
        <f t="shared" si="0"/>
        <v>6</v>
      </c>
      <c r="B14" s="16">
        <f>ELR!H13</f>
        <v>3319.7591470226798</v>
      </c>
      <c r="C14" s="16">
        <f>ELR!I13</f>
        <v>3502.8434228425294</v>
      </c>
      <c r="D14" s="16">
        <f>'BF proj'!D13</f>
        <v>3638.4160387956285</v>
      </c>
      <c r="E14" s="16">
        <f>'BF proj'!K13</f>
        <v>3389.8072352225968</v>
      </c>
      <c r="F14" s="16">
        <f>'BF proj'!L13</f>
        <v>3553.1133262586932</v>
      </c>
    </row>
    <row r="15" spans="1:7" x14ac:dyDescent="0.35">
      <c r="A15" s="3">
        <f t="shared" si="0"/>
        <v>7</v>
      </c>
      <c r="B15" s="16">
        <f>ELR!H14</f>
        <v>3221.4990886210508</v>
      </c>
      <c r="C15" s="16">
        <f>ELR!I14</f>
        <v>3247.4069181850305</v>
      </c>
      <c r="D15" s="16">
        <f>'BF proj'!D14</f>
        <v>3448.0118833975152</v>
      </c>
      <c r="E15" s="16">
        <f>'BF proj'!K14</f>
        <v>3293.9564204895096</v>
      </c>
      <c r="F15" s="16">
        <f>'BF proj'!L14</f>
        <v>3348.6176906896653</v>
      </c>
    </row>
    <row r="16" spans="1:7" x14ac:dyDescent="0.35">
      <c r="A16" s="3">
        <f t="shared" si="0"/>
        <v>8</v>
      </c>
      <c r="B16" s="16">
        <f>ELR!H15</f>
        <v>3270.9293122499193</v>
      </c>
      <c r="C16" s="16">
        <f>ELR!I15</f>
        <v>3901.2749276001882</v>
      </c>
      <c r="D16" s="16">
        <f>'BF proj'!D15</f>
        <v>2952.8354000519271</v>
      </c>
      <c r="E16" s="16">
        <f>'BF proj'!K15</f>
        <v>3136.1493659782573</v>
      </c>
      <c r="F16" s="16">
        <f>'BF proj'!L15</f>
        <v>3287.8411848827473</v>
      </c>
    </row>
    <row r="17" spans="1:13" x14ac:dyDescent="0.35">
      <c r="A17" s="3">
        <f t="shared" si="0"/>
        <v>9</v>
      </c>
      <c r="B17" s="16">
        <f>ELR!H16</f>
        <v>3186.0433030472295</v>
      </c>
      <c r="C17" s="16">
        <f>ELR!I16</f>
        <v>3610.2364206645575</v>
      </c>
      <c r="D17" s="16">
        <f>'BF proj'!D16</f>
        <v>3051.4936587895636</v>
      </c>
      <c r="E17" s="16">
        <f>'BF proj'!K16</f>
        <v>3101.6217997288591</v>
      </c>
      <c r="F17" s="16">
        <f>'BF proj'!L16</f>
        <v>3152.5560217461725</v>
      </c>
    </row>
    <row r="18" spans="1:13" x14ac:dyDescent="0.35">
      <c r="A18" s="3">
        <f t="shared" si="0"/>
        <v>10</v>
      </c>
      <c r="B18" s="16">
        <f>ELR!H17</f>
        <v>3407.3298144390651</v>
      </c>
      <c r="C18" s="16">
        <f>ELR!I17</f>
        <v>3901.1520273676706</v>
      </c>
      <c r="D18" s="16">
        <f>'BF proj'!D17</f>
        <v>3392.7129867802414</v>
      </c>
      <c r="E18" s="16">
        <f>'BF proj'!K17</f>
        <v>3394.8235776533838</v>
      </c>
      <c r="F18" s="16">
        <f>'BF proj'!L17</f>
        <v>3419.3004059713417</v>
      </c>
    </row>
    <row r="20" spans="1:13" x14ac:dyDescent="0.35">
      <c r="A20" s="3" t="s">
        <v>57</v>
      </c>
      <c r="B20" s="20">
        <f>SUM(B9:B18)</f>
        <v>30651.044510943673</v>
      </c>
      <c r="C20" s="20">
        <f>SUM(C9:C18)</f>
        <v>32441.291806867455</v>
      </c>
      <c r="D20" s="20">
        <f>SUM(D9:D18)</f>
        <v>31005.714295373939</v>
      </c>
      <c r="E20" s="20">
        <f>SUM(E9:E18)</f>
        <v>30562.425180262711</v>
      </c>
      <c r="F20" s="20">
        <f>SUM(F9:F18)</f>
        <v>31042.893745572026</v>
      </c>
      <c r="I20" s="17"/>
      <c r="J20" s="17"/>
      <c r="K20" s="17"/>
      <c r="L20" s="17"/>
      <c r="M20" s="17"/>
    </row>
    <row r="21" spans="1:13" x14ac:dyDescent="0.35">
      <c r="I21" s="17"/>
      <c r="J21" s="17"/>
      <c r="K21" s="17"/>
      <c r="L21" s="17"/>
      <c r="M21" s="17"/>
    </row>
    <row r="22" spans="1:13" ht="15" thickBot="1" x14ac:dyDescent="0.4">
      <c r="B22" s="5" t="s">
        <v>79</v>
      </c>
      <c r="C22" s="5"/>
      <c r="D22" s="5"/>
      <c r="E22" s="5"/>
      <c r="F22" s="5"/>
    </row>
    <row r="23" spans="1:13" x14ac:dyDescent="0.35">
      <c r="A23" s="3" t="s">
        <v>80</v>
      </c>
      <c r="B23" s="24">
        <f>B20-ELR!$B$19</f>
        <v>9256.0445109436732</v>
      </c>
      <c r="C23" s="24">
        <f>C20-ELR!$B$19</f>
        <v>11046.291806867455</v>
      </c>
      <c r="D23" s="24">
        <f>D20-ELR!$B$19</f>
        <v>9610.7142953739385</v>
      </c>
      <c r="E23" s="24">
        <f>E20-ELR!$B$19</f>
        <v>9167.4251802627114</v>
      </c>
      <c r="F23" s="24">
        <f>F20-ELR!$B$19</f>
        <v>9647.8937455720261</v>
      </c>
      <c r="H23" s="17"/>
    </row>
    <row r="24" spans="1:13" x14ac:dyDescent="0.35">
      <c r="A24" s="3" t="s">
        <v>81</v>
      </c>
      <c r="B24" s="20">
        <f>B20-ELR!$C$19</f>
        <v>13139.044510943673</v>
      </c>
      <c r="C24" s="20">
        <f>C20-ELR!$C$19</f>
        <v>14929.291806867455</v>
      </c>
      <c r="D24" s="20">
        <f>D20-ELR!$C$19</f>
        <v>13493.714295373939</v>
      </c>
      <c r="E24" s="20">
        <f>E20-ELR!$C$19</f>
        <v>13050.425180262711</v>
      </c>
      <c r="F24" s="20">
        <f>F20-ELR!$C$19</f>
        <v>13530.893745572026</v>
      </c>
    </row>
    <row r="25" spans="1:13" x14ac:dyDescent="0.35">
      <c r="A25" s="3"/>
      <c r="B25" s="25"/>
      <c r="C25" s="25"/>
      <c r="D25" s="25"/>
      <c r="E25" s="25"/>
      <c r="F25" s="25"/>
    </row>
    <row r="27" spans="1:13" x14ac:dyDescent="0.35">
      <c r="A27" s="1" t="str">
        <f>input!A2</f>
        <v>Professional Lines - Reinsurance</v>
      </c>
    </row>
    <row r="28" spans="1:13" x14ac:dyDescent="0.35">
      <c r="A28" s="1" t="s">
        <v>73</v>
      </c>
    </row>
    <row r="30" spans="1:13" x14ac:dyDescent="0.35">
      <c r="B30" s="4" t="s">
        <v>75</v>
      </c>
      <c r="C30" s="4"/>
      <c r="D30" s="4"/>
      <c r="E30" s="4"/>
      <c r="F30" s="4"/>
    </row>
    <row r="31" spans="1:13" x14ac:dyDescent="0.35">
      <c r="A31" s="1"/>
      <c r="E31" s="2" t="s">
        <v>76</v>
      </c>
      <c r="F31" s="2"/>
    </row>
    <row r="32" spans="1:13" x14ac:dyDescent="0.35">
      <c r="A32" s="3" t="str">
        <f>input!$A$3</f>
        <v>Accident</v>
      </c>
      <c r="B32" s="4" t="s">
        <v>77</v>
      </c>
      <c r="C32" s="4"/>
      <c r="D32" s="3" t="s">
        <v>69</v>
      </c>
      <c r="E32" s="4" t="s">
        <v>78</v>
      </c>
      <c r="F32" s="4"/>
    </row>
    <row r="33" spans="1:13" ht="15" thickBot="1" x14ac:dyDescent="0.4">
      <c r="A33" s="6" t="str">
        <f>input!$A$4</f>
        <v>Year</v>
      </c>
      <c r="B33" s="6" t="s">
        <v>53</v>
      </c>
      <c r="C33" s="6" t="s">
        <v>54</v>
      </c>
      <c r="D33" s="6" t="s">
        <v>70</v>
      </c>
      <c r="E33" s="6" t="s">
        <v>53</v>
      </c>
      <c r="F33" s="6" t="s">
        <v>54</v>
      </c>
    </row>
    <row r="34" spans="1:13" x14ac:dyDescent="0.35">
      <c r="A34" s="3">
        <f>input!$A$5</f>
        <v>1</v>
      </c>
      <c r="B34" s="16">
        <f>ELR!H38</f>
        <v>1667.8716302952503</v>
      </c>
      <c r="C34" s="16">
        <f>ELR!I38</f>
        <v>1648.8</v>
      </c>
      <c r="D34" s="16">
        <f>'BF proj'!D27</f>
        <v>1852.6815224993713</v>
      </c>
      <c r="E34" s="16">
        <f>'BF proj'!K27</f>
        <v>1674.062532391418</v>
      </c>
      <c r="F34" s="16">
        <f>'BF proj'!L27</f>
        <v>1682.7802537498951</v>
      </c>
    </row>
    <row r="35" spans="1:13" x14ac:dyDescent="0.35">
      <c r="A35" s="3">
        <f>A34+1</f>
        <v>2</v>
      </c>
      <c r="B35" s="16">
        <f>ELR!H39</f>
        <v>1527.6333866696548</v>
      </c>
      <c r="C35" s="16">
        <f>ELR!I39</f>
        <v>1565.8573170731709</v>
      </c>
      <c r="D35" s="16">
        <f>'BF proj'!D28</f>
        <v>1981.0253932511614</v>
      </c>
      <c r="E35" s="16">
        <f>'BF proj'!K28</f>
        <v>1557.5007445772458</v>
      </c>
      <c r="F35" s="16">
        <f>'BF proj'!L28</f>
        <v>1650.6636053171951</v>
      </c>
    </row>
    <row r="36" spans="1:13" x14ac:dyDescent="0.35">
      <c r="A36" s="3">
        <f t="shared" ref="A36:A43" si="1">A35+1</f>
        <v>3</v>
      </c>
      <c r="B36" s="16">
        <f>ELR!H40</f>
        <v>1528.5692256398781</v>
      </c>
      <c r="C36" s="16">
        <f>ELR!I40</f>
        <v>1547.4077622126078</v>
      </c>
      <c r="D36" s="16">
        <f>'BF proj'!D29</f>
        <v>1951.5817993728097</v>
      </c>
      <c r="E36" s="16">
        <f>'BF proj'!K29</f>
        <v>1563.3189513497755</v>
      </c>
      <c r="F36" s="16">
        <f>'BF proj'!L29</f>
        <v>1644.6785349196311</v>
      </c>
    </row>
    <row r="37" spans="1:13" x14ac:dyDescent="0.35">
      <c r="A37" s="3">
        <f t="shared" si="1"/>
        <v>4</v>
      </c>
      <c r="B37" s="16">
        <f>ELR!H41</f>
        <v>1860.4462268173279</v>
      </c>
      <c r="C37" s="16">
        <f>ELR!I41</f>
        <v>1686.7118672996796</v>
      </c>
      <c r="D37" s="16">
        <f>'BF proj'!D30</f>
        <v>2067.8462469950196</v>
      </c>
      <c r="E37" s="16">
        <f>'BF proj'!K30</f>
        <v>1885.9131021123389</v>
      </c>
      <c r="F37" s="16">
        <f>'BF proj'!L30</f>
        <v>1798.0464915188327</v>
      </c>
    </row>
    <row r="38" spans="1:13" x14ac:dyDescent="0.35">
      <c r="A38" s="3">
        <f t="shared" si="1"/>
        <v>5</v>
      </c>
      <c r="B38" s="16">
        <f>ELR!H42</f>
        <v>1636.4659483690959</v>
      </c>
      <c r="C38" s="16">
        <f>ELR!I42</f>
        <v>1583.8222883824017</v>
      </c>
      <c r="D38" s="16">
        <f>'BF proj'!D31</f>
        <v>2116.9189034589394</v>
      </c>
      <c r="E38" s="16">
        <f>'BF proj'!K31</f>
        <v>1744.0573394452167</v>
      </c>
      <c r="F38" s="16">
        <f>'BF proj'!L31</f>
        <v>1797.4962691024475</v>
      </c>
    </row>
    <row r="39" spans="1:13" x14ac:dyDescent="0.35">
      <c r="A39" s="3">
        <f t="shared" si="1"/>
        <v>6</v>
      </c>
      <c r="B39" s="16">
        <f>ELR!H43</f>
        <v>2387.7077041399502</v>
      </c>
      <c r="C39" s="16">
        <f>ELR!I43</f>
        <v>2114.7440503903117</v>
      </c>
      <c r="D39" s="16">
        <f>'BF proj'!D32</f>
        <v>2334.3485197913838</v>
      </c>
      <c r="E39" s="16">
        <f>'BF proj'!K32</f>
        <v>2371.6240704540924</v>
      </c>
      <c r="F39" s="16">
        <f>'BF proj'!L32</f>
        <v>2231.8540305604752</v>
      </c>
    </row>
    <row r="40" spans="1:13" x14ac:dyDescent="0.35">
      <c r="A40" s="3">
        <f t="shared" si="1"/>
        <v>7</v>
      </c>
      <c r="B40" s="16">
        <f>ELR!H44</f>
        <v>2153.3638082357434</v>
      </c>
      <c r="C40" s="16">
        <f>ELR!I44</f>
        <v>2181.2074348311498</v>
      </c>
      <c r="D40" s="16">
        <f>'BF proj'!D33</f>
        <v>2159.1968844124704</v>
      </c>
      <c r="E40" s="16">
        <f>'BF proj'!K33</f>
        <v>2155.79731459812</v>
      </c>
      <c r="F40" s="16">
        <f>'BF proj'!L33</f>
        <v>2166.3110349500921</v>
      </c>
    </row>
    <row r="41" spans="1:13" x14ac:dyDescent="0.35">
      <c r="A41" s="3">
        <f t="shared" si="1"/>
        <v>8</v>
      </c>
      <c r="B41" s="16">
        <f>ELR!H45</f>
        <v>2631.8301193689385</v>
      </c>
      <c r="C41" s="16">
        <f>ELR!I45</f>
        <v>2630.2385938712978</v>
      </c>
      <c r="D41" s="16">
        <f>'BF proj'!D34</f>
        <v>2013.4888429119083</v>
      </c>
      <c r="E41" s="16">
        <f>'BF proj'!K34</f>
        <v>2253.6049430690919</v>
      </c>
      <c r="F41" s="16">
        <f>'BF proj'!L34</f>
        <v>2123.461996630338</v>
      </c>
    </row>
    <row r="42" spans="1:13" x14ac:dyDescent="0.35">
      <c r="A42" s="3">
        <f t="shared" si="1"/>
        <v>9</v>
      </c>
      <c r="B42" s="16">
        <f>ELR!H46</f>
        <v>2164.3235483955755</v>
      </c>
      <c r="C42" s="16">
        <f>ELR!I46</f>
        <v>2142.6095935627377</v>
      </c>
      <c r="D42" s="16">
        <f>'BF proj'!D35</f>
        <v>1574.0998265734268</v>
      </c>
      <c r="E42" s="16">
        <f>'BF proj'!K35</f>
        <v>1685.9092305446909</v>
      </c>
      <c r="F42" s="16">
        <f>'BF proj'!L35</f>
        <v>1609.1240743262836</v>
      </c>
    </row>
    <row r="43" spans="1:13" x14ac:dyDescent="0.35">
      <c r="A43" s="3">
        <f t="shared" si="1"/>
        <v>10</v>
      </c>
      <c r="B43" s="16">
        <f>ELR!H47</f>
        <v>1026.2697565918377</v>
      </c>
      <c r="C43" s="16">
        <f>ELR!I47</f>
        <v>332.91939417602828</v>
      </c>
      <c r="D43" s="16">
        <f>'BF proj'!D36</f>
        <v>1532.5768095654946</v>
      </c>
      <c r="E43" s="16">
        <f>'BF proj'!K36</f>
        <v>1513.3362785655872</v>
      </c>
      <c r="F43" s="16">
        <f>'BF proj'!L36</f>
        <v>1521.7664683563987</v>
      </c>
    </row>
    <row r="45" spans="1:13" x14ac:dyDescent="0.35">
      <c r="A45" s="3" t="s">
        <v>57</v>
      </c>
      <c r="B45" s="20">
        <f>SUM(B34:B43)</f>
        <v>18584.48135452325</v>
      </c>
      <c r="C45" s="20">
        <f>SUM(C34:C43)</f>
        <v>17434.318301799387</v>
      </c>
      <c r="D45" s="20">
        <f>SUM(D34:D43)</f>
        <v>19583.764748831985</v>
      </c>
      <c r="E45" s="20">
        <f>SUM(E34:E43)</f>
        <v>18405.124507107575</v>
      </c>
      <c r="F45" s="20">
        <f>SUM(F34:F43)</f>
        <v>18226.182759431591</v>
      </c>
      <c r="I45" s="17"/>
      <c r="J45" s="17"/>
      <c r="K45" s="17"/>
      <c r="L45" s="17"/>
      <c r="M45" s="17"/>
    </row>
    <row r="46" spans="1:13" x14ac:dyDescent="0.35">
      <c r="I46" s="17"/>
      <c r="J46" s="17"/>
      <c r="K46" s="17"/>
      <c r="L46" s="17"/>
      <c r="M46" s="17"/>
    </row>
    <row r="47" spans="1:13" ht="15" thickBot="1" x14ac:dyDescent="0.4">
      <c r="B47" s="5" t="s">
        <v>79</v>
      </c>
      <c r="C47" s="5"/>
      <c r="D47" s="5"/>
      <c r="E47" s="5"/>
      <c r="F47" s="5"/>
    </row>
    <row r="48" spans="1:13" x14ac:dyDescent="0.35">
      <c r="A48" s="3" t="s">
        <v>80</v>
      </c>
      <c r="B48" s="24">
        <f>B45-ELR!$B$49</f>
        <v>6846.48135452325</v>
      </c>
      <c r="C48" s="24">
        <f>C45-ELR!$B$49</f>
        <v>5696.318301799387</v>
      </c>
      <c r="D48" s="24">
        <f>D45-ELR!$B$49</f>
        <v>7845.7647488319853</v>
      </c>
      <c r="E48" s="24">
        <f>E45-ELR!$B$49</f>
        <v>6667.1245071075755</v>
      </c>
      <c r="F48" s="24">
        <f>F45-ELR!$B$49</f>
        <v>6488.182759431591</v>
      </c>
      <c r="H48" s="17"/>
    </row>
    <row r="49" spans="1:6" x14ac:dyDescent="0.35">
      <c r="A49" s="3" t="s">
        <v>81</v>
      </c>
      <c r="B49" s="20">
        <f>B45-ELR!$C$49</f>
        <v>10350.48135452325</v>
      </c>
      <c r="C49" s="20">
        <f>C45-ELR!$C$49</f>
        <v>9200.318301799387</v>
      </c>
      <c r="D49" s="20">
        <f>D45-ELR!$C$49</f>
        <v>11349.764748831985</v>
      </c>
      <c r="E49" s="20">
        <f>E45-ELR!$C$49</f>
        <v>10171.124507107575</v>
      </c>
      <c r="F49" s="20">
        <f>F45-ELR!$C$49</f>
        <v>9992.182759431591</v>
      </c>
    </row>
  </sheetData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4A61-2DE9-421E-9070-8DC26CD4F373}">
  <dimension ref="A1:G20"/>
  <sheetViews>
    <sheetView showGridLines="0" zoomScaleNormal="100" workbookViewId="0"/>
  </sheetViews>
  <sheetFormatPr defaultRowHeight="14.5" x14ac:dyDescent="0.35"/>
  <cols>
    <col min="1" max="1" width="13.1796875" customWidth="1"/>
  </cols>
  <sheetData>
    <row r="1" spans="1:7" x14ac:dyDescent="0.35">
      <c r="A1" s="1" t="s">
        <v>33</v>
      </c>
    </row>
    <row r="3" spans="1:7" x14ac:dyDescent="0.35">
      <c r="B3" s="4" t="s">
        <v>82</v>
      </c>
      <c r="C3" s="4"/>
      <c r="D3" s="4"/>
      <c r="E3" s="4"/>
      <c r="F3" s="4"/>
      <c r="G3" s="4"/>
    </row>
    <row r="4" spans="1:7" x14ac:dyDescent="0.35">
      <c r="B4" s="32" t="s">
        <v>10</v>
      </c>
      <c r="C4" s="32" t="s">
        <v>11</v>
      </c>
      <c r="D4" s="32" t="s">
        <v>12</v>
      </c>
      <c r="E4" s="32" t="s">
        <v>13</v>
      </c>
      <c r="F4" s="32" t="s">
        <v>14</v>
      </c>
      <c r="G4" s="32" t="s">
        <v>15</v>
      </c>
    </row>
    <row r="6" spans="1:7" x14ac:dyDescent="0.35">
      <c r="B6" s="33" t="s">
        <v>83</v>
      </c>
      <c r="C6" s="33"/>
      <c r="D6" s="33"/>
      <c r="E6" s="33"/>
      <c r="F6" s="33"/>
      <c r="G6" s="33"/>
    </row>
    <row r="7" spans="1:7" x14ac:dyDescent="0.35">
      <c r="A7" t="s">
        <v>37</v>
      </c>
      <c r="B7" s="34">
        <f>'rptd data'!B36</f>
        <v>0.50486209461289178</v>
      </c>
      <c r="C7" s="34">
        <f>'rptd data'!C36</f>
        <v>5.9316128773724767E-2</v>
      </c>
      <c r="D7" s="34">
        <f>'rptd data'!D36</f>
        <v>5.2652009820900805E-2</v>
      </c>
      <c r="E7" s="34">
        <f>'rptd data'!E36</f>
        <v>7.2558777037749142E-2</v>
      </c>
      <c r="F7" s="34">
        <f>'rptd data'!F36</f>
        <v>3.6147495919128789E-2</v>
      </c>
      <c r="G7" s="34">
        <f>'rptd data'!G36</f>
        <v>3.3757442716221338E-2</v>
      </c>
    </row>
    <row r="8" spans="1:7" x14ac:dyDescent="0.35">
      <c r="A8" t="s">
        <v>38</v>
      </c>
      <c r="B8" s="34">
        <f>'rptd data'!B80</f>
        <v>0.8358679468259993</v>
      </c>
      <c r="C8" s="34">
        <f>'rptd data'!C80</f>
        <v>0.16274464646416995</v>
      </c>
      <c r="D8" s="34">
        <f>'rptd data'!D80</f>
        <v>0.14244091727242122</v>
      </c>
      <c r="E8" s="34">
        <f>'rptd data'!E80</f>
        <v>9.5485923957294647E-2</v>
      </c>
      <c r="F8" s="34">
        <f>'rptd data'!F80</f>
        <v>7.9933604360761898E-2</v>
      </c>
      <c r="G8" s="34">
        <f>'rptd data'!G80</f>
        <v>0.12354080545215626</v>
      </c>
    </row>
    <row r="10" spans="1:7" x14ac:dyDescent="0.35">
      <c r="B10" s="33" t="s">
        <v>84</v>
      </c>
      <c r="C10" s="33"/>
      <c r="D10" s="33"/>
      <c r="E10" s="33"/>
      <c r="F10" s="33"/>
      <c r="G10" s="33"/>
    </row>
    <row r="11" spans="1:7" x14ac:dyDescent="0.35">
      <c r="A11" t="str">
        <f>A7</f>
        <v>Insurance</v>
      </c>
      <c r="B11" s="34">
        <f>'paid data'!B36</f>
        <v>0.73136959848994632</v>
      </c>
      <c r="C11" s="34">
        <f>'paid data'!C36</f>
        <v>0.17363804491641149</v>
      </c>
      <c r="D11" s="34">
        <f>'paid data'!D36</f>
        <v>0.17771430001198799</v>
      </c>
      <c r="E11" s="34">
        <f>'paid data'!E36</f>
        <v>9.9057539955493101E-2</v>
      </c>
      <c r="F11" s="34">
        <f>'paid data'!F36</f>
        <v>7.2315137624004169E-2</v>
      </c>
      <c r="G11" s="34">
        <f>'paid data'!G36</f>
        <v>3.1099386505189685E-2</v>
      </c>
    </row>
    <row r="12" spans="1:7" x14ac:dyDescent="0.35">
      <c r="A12" t="str">
        <f>A8</f>
        <v>Reinsurance</v>
      </c>
      <c r="B12" s="34">
        <f>'paid data'!B80</f>
        <v>2.9057244911726823</v>
      </c>
      <c r="C12" s="34">
        <f>'paid data'!C80</f>
        <v>0.45821770257495703</v>
      </c>
      <c r="D12" s="34">
        <f>'paid data'!D80</f>
        <v>0.18636089829557445</v>
      </c>
      <c r="E12" s="34">
        <f>'paid data'!E80</f>
        <v>0.11839091020567552</v>
      </c>
      <c r="F12" s="34">
        <f>'paid data'!F80</f>
        <v>6.7741435294645436E-2</v>
      </c>
      <c r="G12" s="34">
        <f>'paid data'!G80</f>
        <v>3.553748526446153E-2</v>
      </c>
    </row>
    <row r="14" spans="1:7" x14ac:dyDescent="0.35">
      <c r="B14" s="33" t="s">
        <v>85</v>
      </c>
      <c r="C14" s="33"/>
      <c r="D14" s="33"/>
      <c r="E14" s="33"/>
      <c r="F14" s="33"/>
      <c r="G14" s="33"/>
    </row>
    <row r="15" spans="1:7" x14ac:dyDescent="0.35">
      <c r="A15" t="str">
        <f>A7</f>
        <v>Insurance</v>
      </c>
      <c r="B15" s="35">
        <f>'rptd data'!B37</f>
        <v>1.763013698630137</v>
      </c>
      <c r="C15" s="35">
        <f>'rptd data'!C37</f>
        <v>0.17720374831959962</v>
      </c>
      <c r="D15" s="35">
        <f>'rptd data'!D37</f>
        <v>0.16349781695362053</v>
      </c>
      <c r="E15" s="35">
        <f>'rptd data'!E37</f>
        <v>0.188625596406931</v>
      </c>
      <c r="F15" s="35">
        <f>'rptd data'!F37</f>
        <v>9.2789404369604922E-2</v>
      </c>
      <c r="G15" s="35">
        <f>'rptd data'!G37</f>
        <v>8.1262091612080978E-2</v>
      </c>
    </row>
    <row r="16" spans="1:7" x14ac:dyDescent="0.35">
      <c r="A16" t="str">
        <f>A8</f>
        <v>Reinsurance</v>
      </c>
      <c r="B16" s="35">
        <f>'rptd data'!B81</f>
        <v>2.1807766990291264</v>
      </c>
      <c r="C16" s="35">
        <f>'rptd data'!C81</f>
        <v>0.52785092531636302</v>
      </c>
      <c r="D16" s="35">
        <f>'rptd data'!D81</f>
        <v>0.37915848809703556</v>
      </c>
      <c r="E16" s="35">
        <f>'rptd data'!E81</f>
        <v>0.2568286209329449</v>
      </c>
      <c r="F16" s="35">
        <f>'rptd data'!F81</f>
        <v>0.21388427915059571</v>
      </c>
      <c r="G16" s="35">
        <f>'rptd data'!G81</f>
        <v>0.26349341266468329</v>
      </c>
    </row>
    <row r="18" spans="1:7" x14ac:dyDescent="0.35">
      <c r="B18" s="33" t="s">
        <v>86</v>
      </c>
      <c r="C18" s="33"/>
      <c r="D18" s="33"/>
      <c r="E18" s="33"/>
      <c r="F18" s="33"/>
      <c r="G18" s="33"/>
    </row>
    <row r="19" spans="1:7" x14ac:dyDescent="0.35">
      <c r="A19" t="str">
        <f>A7</f>
        <v>Insurance</v>
      </c>
      <c r="B19" s="35">
        <f>'paid data'!B37</f>
        <v>2.1666462242937161</v>
      </c>
      <c r="C19" s="35">
        <f>'paid data'!C37</f>
        <v>0.5162849464522079</v>
      </c>
      <c r="D19" s="35">
        <f>'paid data'!D37</f>
        <v>0.53858992972458264</v>
      </c>
      <c r="E19" s="35">
        <f>'paid data'!E37</f>
        <v>0.27357050955985751</v>
      </c>
      <c r="F19" s="35">
        <f>'paid data'!F37</f>
        <v>0.17974079126875853</v>
      </c>
      <c r="G19" s="35">
        <f>'paid data'!G37</f>
        <v>6.2279494837634397E-2</v>
      </c>
    </row>
    <row r="20" spans="1:7" x14ac:dyDescent="0.35">
      <c r="A20" t="str">
        <f>A8</f>
        <v>Reinsurance</v>
      </c>
      <c r="B20" s="35">
        <f>'paid data'!B81</f>
        <v>7.6428571428571432</v>
      </c>
      <c r="C20" s="35">
        <f>'paid data'!C81</f>
        <v>1.1788288288288284</v>
      </c>
      <c r="D20" s="35">
        <f>'paid data'!D81</f>
        <v>0.56763981256340479</v>
      </c>
      <c r="E20" s="35">
        <f>'paid data'!E81</f>
        <v>0.33145600399019082</v>
      </c>
      <c r="F20" s="35">
        <f>'paid data'!F81</f>
        <v>0.17928616407271769</v>
      </c>
      <c r="G20" s="35">
        <f>'paid data'!G81</f>
        <v>7.9693267150311886E-2</v>
      </c>
    </row>
  </sheetData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C1A-44DE-4F25-8580-A9193032C151}">
  <dimension ref="A1:K34"/>
  <sheetViews>
    <sheetView showGridLines="0" tabSelected="1" zoomScaleNormal="100" workbookViewId="0"/>
  </sheetViews>
  <sheetFormatPr defaultRowHeight="14.5" x14ac:dyDescent="0.35"/>
  <cols>
    <col min="1" max="1" width="8.54296875" customWidth="1"/>
    <col min="12" max="14" width="8.54296875" customWidth="1"/>
    <col min="15" max="15" width="0.81640625" customWidth="1"/>
    <col min="16" max="17" width="8.54296875" customWidth="1"/>
    <col min="18" max="18" width="0.81640625" customWidth="1"/>
    <col min="19" max="23" width="8.54296875" customWidth="1"/>
    <col min="24" max="24" width="5.54296875" customWidth="1"/>
    <col min="25" max="25" width="11.54296875" customWidth="1"/>
    <col min="26" max="26" width="9.54296875" customWidth="1"/>
    <col min="27" max="30" width="8.54296875" customWidth="1"/>
    <col min="31" max="31" width="0.81640625" customWidth="1"/>
    <col min="34" max="34" width="0.81640625" customWidth="1"/>
    <col min="38" max="38" width="10.54296875" customWidth="1"/>
    <col min="39" max="43" width="9.54296875" customWidth="1"/>
  </cols>
  <sheetData>
    <row r="1" spans="1:11" x14ac:dyDescent="0.35">
      <c r="A1" s="1" t="s">
        <v>87</v>
      </c>
      <c r="E1" s="38" t="s">
        <v>88</v>
      </c>
    </row>
    <row r="3" spans="1:11" x14ac:dyDescent="0.35">
      <c r="A3" s="3" t="str">
        <f>input!$A$3</f>
        <v>Accident</v>
      </c>
      <c r="B3" s="4" t="s">
        <v>89</v>
      </c>
      <c r="C3" s="4"/>
      <c r="D3" s="4"/>
      <c r="E3" s="4"/>
      <c r="F3" s="4"/>
      <c r="G3" s="4"/>
      <c r="H3" s="4"/>
      <c r="I3" s="4"/>
      <c r="J3" s="4"/>
      <c r="K3" s="4"/>
    </row>
    <row r="4" spans="1:11" ht="15" thickBot="1" x14ac:dyDescent="0.4">
      <c r="A4" s="6" t="str">
        <f>input!$A$4</f>
        <v>Year</v>
      </c>
      <c r="B4" s="6">
        <v>12</v>
      </c>
      <c r="C4" s="6">
        <f t="shared" ref="C4:K4" si="0">B4+12</f>
        <v>24</v>
      </c>
      <c r="D4" s="6">
        <f t="shared" si="0"/>
        <v>36</v>
      </c>
      <c r="E4" s="6">
        <f t="shared" si="0"/>
        <v>48</v>
      </c>
      <c r="F4" s="6">
        <f t="shared" si="0"/>
        <v>60</v>
      </c>
      <c r="G4" s="6">
        <f t="shared" si="0"/>
        <v>72</v>
      </c>
      <c r="H4" s="6">
        <f t="shared" si="0"/>
        <v>84</v>
      </c>
      <c r="I4" s="6">
        <f t="shared" si="0"/>
        <v>96</v>
      </c>
      <c r="J4" s="6">
        <f t="shared" si="0"/>
        <v>108</v>
      </c>
      <c r="K4" s="6">
        <f t="shared" si="0"/>
        <v>120</v>
      </c>
    </row>
    <row r="5" spans="1:1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" thickBot="1" x14ac:dyDescent="0.4">
      <c r="A6" s="3"/>
      <c r="B6" s="5" t="str">
        <f>input!A1</f>
        <v>Professional Lines - Insurance</v>
      </c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3">
        <f>input!$A$5</f>
        <v>1</v>
      </c>
      <c r="B7" s="31">
        <f>'paid data'!B6/'rptd data'!B6</f>
        <v>0.46846846846846846</v>
      </c>
      <c r="C7" s="31">
        <f>'paid data'!C6/'rptd data'!C6</f>
        <v>0.48416289592760181</v>
      </c>
      <c r="D7" s="31">
        <f>'paid data'!D6/'rptd data'!D6</f>
        <v>0.55108055009823187</v>
      </c>
      <c r="E7" s="31">
        <f>'paid data'!E6/'rptd data'!E6</f>
        <v>0.67576509511993388</v>
      </c>
      <c r="F7" s="31">
        <f>'paid data'!F6/'rptd data'!F6</f>
        <v>0.77377892030848328</v>
      </c>
      <c r="G7" s="31">
        <f>'paid data'!G6/'rptd data'!G6</f>
        <v>0.85028248587570621</v>
      </c>
      <c r="H7" s="31">
        <f>'paid data'!H6/'rptd data'!H6</f>
        <v>0.85974304068522489</v>
      </c>
      <c r="I7" s="31">
        <f>'paid data'!I6/'rptd data'!I6</f>
        <v>0.87034201123021948</v>
      </c>
      <c r="J7" s="31">
        <f>'paid data'!J6/'rptd data'!J6</f>
        <v>0.88021868787276347</v>
      </c>
      <c r="K7" s="31">
        <f>'paid data'!K6/'rptd data'!K6</f>
        <v>0.90009746588693962</v>
      </c>
    </row>
    <row r="8" spans="1:11" x14ac:dyDescent="0.35">
      <c r="A8" s="3">
        <f>A7+1</f>
        <v>2</v>
      </c>
      <c r="B8" s="31">
        <f>'paid data'!B7/'rptd data'!B7</f>
        <v>0.36421725239616615</v>
      </c>
      <c r="C8" s="31">
        <f>'paid data'!C7/'rptd data'!C7</f>
        <v>0.50904704463208683</v>
      </c>
      <c r="D8" s="31">
        <f>'paid data'!D7/'rptd data'!D7</f>
        <v>0.63688058489033306</v>
      </c>
      <c r="E8" s="31">
        <f>'paid data'!E7/'rptd data'!E7</f>
        <v>0.73187414500683989</v>
      </c>
      <c r="F8" s="31">
        <f>'paid data'!F7/'rptd data'!F7</f>
        <v>0.81991051454138697</v>
      </c>
      <c r="G8" s="31">
        <f>'paid data'!G7/'rptd data'!G7</f>
        <v>0.83993576017130622</v>
      </c>
      <c r="H8" s="31">
        <f>'paid data'!H7/'rptd data'!H7</f>
        <v>0.84477756286266925</v>
      </c>
      <c r="I8" s="31">
        <f>'paid data'!I7/'rptd data'!I7</f>
        <v>0.86038077969174975</v>
      </c>
      <c r="J8" s="31">
        <f>'paid data'!J7/'rptd data'!J7</f>
        <v>0.91382405745062834</v>
      </c>
      <c r="K8" s="9"/>
    </row>
    <row r="9" spans="1:11" x14ac:dyDescent="0.35">
      <c r="A9" s="3">
        <f t="shared" ref="A9:A16" si="1">A8+1</f>
        <v>3</v>
      </c>
      <c r="B9" s="31">
        <f>'paid data'!B8/'rptd data'!B8</f>
        <v>0.3473053892215569</v>
      </c>
      <c r="C9" s="31">
        <f>'paid data'!C8/'rptd data'!C8</f>
        <v>0.4732061762034514</v>
      </c>
      <c r="D9" s="31">
        <f>'paid data'!D8/'rptd data'!D8</f>
        <v>0.54153005464480874</v>
      </c>
      <c r="E9" s="31">
        <f>'paid data'!E8/'rptd data'!E8</f>
        <v>0.73867069486404835</v>
      </c>
      <c r="F9" s="31">
        <f>'paid data'!F8/'rptd data'!F8</f>
        <v>0.79966471081307633</v>
      </c>
      <c r="G9" s="31">
        <f>'paid data'!G8/'rptd data'!G8</f>
        <v>0.81753834054266616</v>
      </c>
      <c r="H9" s="31">
        <f>'paid data'!H8/'rptd data'!H8</f>
        <v>0.8632352941176471</v>
      </c>
      <c r="I9" s="31">
        <f>'paid data'!I8/'rptd data'!I8</f>
        <v>0.86803621169916434</v>
      </c>
      <c r="J9" s="9"/>
      <c r="K9" s="9"/>
    </row>
    <row r="10" spans="1:11" x14ac:dyDescent="0.35">
      <c r="A10" s="3">
        <f t="shared" si="1"/>
        <v>4</v>
      </c>
      <c r="B10" s="31">
        <f>'paid data'!B9/'rptd data'!B9</f>
        <v>0.22906403940886699</v>
      </c>
      <c r="C10" s="31">
        <f>'paid data'!C9/'rptd data'!C9</f>
        <v>0.35626911314984711</v>
      </c>
      <c r="D10" s="31">
        <f>'paid data'!D9/'rptd data'!D9</f>
        <v>0.53015075376884424</v>
      </c>
      <c r="E10" s="31">
        <f>'paid data'!E9/'rptd data'!E9</f>
        <v>0.75050301810865194</v>
      </c>
      <c r="F10" s="31">
        <f>'paid data'!F9/'rptd data'!F9</f>
        <v>0.819935691318328</v>
      </c>
      <c r="G10" s="31">
        <f>'paid data'!G9/'rptd data'!G9</f>
        <v>0.84148793565683644</v>
      </c>
      <c r="H10" s="31">
        <f>'paid data'!H9/'rptd data'!H9</f>
        <v>0.87814439725579874</v>
      </c>
      <c r="I10" s="9"/>
      <c r="J10" s="9"/>
      <c r="K10" s="9"/>
    </row>
    <row r="11" spans="1:11" x14ac:dyDescent="0.35">
      <c r="A11" s="3">
        <f t="shared" si="1"/>
        <v>5</v>
      </c>
      <c r="B11" s="31">
        <f>'paid data'!B10/'rptd data'!B10</f>
        <v>0.40723981900452488</v>
      </c>
      <c r="C11" s="31">
        <f>'paid data'!C10/'rptd data'!C10</f>
        <v>0.59474979491386382</v>
      </c>
      <c r="D11" s="31">
        <f>'paid data'!D10/'rptd data'!D10</f>
        <v>0.70106951871657752</v>
      </c>
      <c r="E11" s="31">
        <f>'paid data'!E10/'rptd data'!E10</f>
        <v>0.76511526750761205</v>
      </c>
      <c r="F11" s="31">
        <f>'paid data'!F10/'rptd data'!F10</f>
        <v>0.81663442940038689</v>
      </c>
      <c r="G11" s="31">
        <f>'paid data'!G10/'rptd data'!G10</f>
        <v>0.8459640465280226</v>
      </c>
      <c r="H11" s="9"/>
      <c r="I11" s="9"/>
      <c r="J11" s="9"/>
      <c r="K11" s="9"/>
    </row>
    <row r="12" spans="1:11" x14ac:dyDescent="0.35">
      <c r="A12" s="3">
        <f t="shared" si="1"/>
        <v>6</v>
      </c>
      <c r="B12" s="31">
        <f>'paid data'!B11/'rptd data'!B11</f>
        <v>0.36027397260273974</v>
      </c>
      <c r="C12" s="31">
        <f>'paid data'!C11/'rptd data'!C11</f>
        <v>0.55779269202087989</v>
      </c>
      <c r="D12" s="31">
        <f>'paid data'!D11/'rptd data'!D11</f>
        <v>0.65462642256308756</v>
      </c>
      <c r="E12" s="31">
        <f>'paid data'!E11/'rptd data'!E11</f>
        <v>0.72137404580152675</v>
      </c>
      <c r="F12" s="31">
        <f>'paid data'!F11/'rptd data'!F11</f>
        <v>0.850965250965251</v>
      </c>
      <c r="G12" s="9"/>
      <c r="H12" s="9"/>
      <c r="I12" s="9"/>
      <c r="J12" s="9"/>
      <c r="K12" s="9"/>
    </row>
    <row r="13" spans="1:11" x14ac:dyDescent="0.35">
      <c r="A13" s="3">
        <f t="shared" si="1"/>
        <v>7</v>
      </c>
      <c r="B13" s="31">
        <f>'paid data'!B12/'rptd data'!B12</f>
        <v>0.45578231292517007</v>
      </c>
      <c r="C13" s="31">
        <f>'paid data'!C12/'rptd data'!C12</f>
        <v>0.56282271944922546</v>
      </c>
      <c r="D13" s="31">
        <f>'paid data'!D12/'rptd data'!D12</f>
        <v>0.69627659574468082</v>
      </c>
      <c r="E13" s="31">
        <f>'paid data'!E12/'rptd data'!E12</f>
        <v>0.73436786855317204</v>
      </c>
      <c r="F13" s="9"/>
      <c r="G13" s="9"/>
      <c r="H13" s="9"/>
      <c r="I13" s="9"/>
      <c r="J13" s="9"/>
      <c r="K13" s="9"/>
    </row>
    <row r="14" spans="1:11" x14ac:dyDescent="0.35">
      <c r="A14" s="3">
        <f t="shared" si="1"/>
        <v>8</v>
      </c>
      <c r="B14" s="31">
        <f>'paid data'!B13/'rptd data'!B13</f>
        <v>0.46268656716417911</v>
      </c>
      <c r="C14" s="31">
        <f>'paid data'!C13/'rptd data'!C13</f>
        <v>0.55721393034825872</v>
      </c>
      <c r="D14" s="31">
        <f>'paid data'!D13/'rptd data'!D13</f>
        <v>0.73103448275862071</v>
      </c>
      <c r="E14" s="9"/>
      <c r="F14" s="9"/>
      <c r="G14" s="9"/>
      <c r="H14" s="9"/>
      <c r="I14" s="9"/>
      <c r="J14" s="9"/>
      <c r="K14" s="9"/>
    </row>
    <row r="15" spans="1:11" x14ac:dyDescent="0.35">
      <c r="A15" s="3">
        <f t="shared" si="1"/>
        <v>9</v>
      </c>
      <c r="B15" s="31">
        <f>'paid data'!B14/'rptd data'!B14</f>
        <v>0.47156398104265401</v>
      </c>
      <c r="C15" s="31">
        <f>'paid data'!C14/'rptd data'!C14</f>
        <v>0.55012636899747258</v>
      </c>
      <c r="D15" s="9"/>
      <c r="E15" s="9"/>
      <c r="F15" s="9"/>
      <c r="G15" s="9"/>
      <c r="H15" s="9"/>
      <c r="I15" s="9"/>
      <c r="J15" s="9"/>
      <c r="K15" s="9"/>
    </row>
    <row r="16" spans="1:11" x14ac:dyDescent="0.35">
      <c r="A16" s="3">
        <f t="shared" si="1"/>
        <v>10</v>
      </c>
      <c r="B16" s="31">
        <f>'paid data'!B15/'rptd data'!B15</f>
        <v>0.41463414634146339</v>
      </c>
      <c r="C16" s="9"/>
      <c r="D16" s="9"/>
      <c r="E16" s="9"/>
      <c r="F16" s="9"/>
      <c r="G16" s="9"/>
      <c r="H16" s="9"/>
      <c r="I16" s="9"/>
      <c r="J16" s="9"/>
      <c r="K16" s="9"/>
    </row>
    <row r="18" spans="1:11" x14ac:dyDescent="0.35">
      <c r="A18" t="s">
        <v>25</v>
      </c>
      <c r="B18" s="26">
        <f>_xlfn.STDEV.S(B7:B16)</f>
        <v>7.5965165889908273E-2</v>
      </c>
      <c r="C18" s="26">
        <f>_xlfn.STDEV.S(C7:C15)</f>
        <v>7.194678669485019E-2</v>
      </c>
      <c r="D18" s="26">
        <f>_xlfn.STDEV.S(D7:D14)</f>
        <v>7.9578747277895448E-2</v>
      </c>
      <c r="E18" s="26">
        <f>_xlfn.STDEV.S(E7:E13)</f>
        <v>2.8162193857414551E-2</v>
      </c>
      <c r="F18" s="26">
        <f>_xlfn.STDEV.S(F7:F12)</f>
        <v>2.55544902564236E-2</v>
      </c>
      <c r="G18" s="26">
        <f>_xlfn.STDEV.S(G7:G11)</f>
        <v>1.2683178120906441E-2</v>
      </c>
    </row>
    <row r="19" spans="1:11" x14ac:dyDescent="0.35">
      <c r="A19" t="s">
        <v>26</v>
      </c>
      <c r="B19" s="30">
        <f>MAX(B$7:B16)-MIN(B$7:B16)</f>
        <v>0.24249994163378702</v>
      </c>
      <c r="C19" s="30">
        <f>MAX(C$7:C15)-MIN(C$7:C15)</f>
        <v>0.23848068176401671</v>
      </c>
      <c r="D19" s="30">
        <f>MAX(D$7:D14)-MIN(D$7:D14)</f>
        <v>0.20088372898977647</v>
      </c>
      <c r="E19" s="30">
        <f>MAX(E$7:E13)-MIN(E$7:E13)</f>
        <v>8.9350172387678173E-2</v>
      </c>
      <c r="F19" s="30">
        <f>MAX(F$7:F12)-MIN(F$7:F12)</f>
        <v>7.7186330656767721E-2</v>
      </c>
      <c r="G19" s="30">
        <f>MAX(G$7:G11)-MIN(G$7:G11)</f>
        <v>3.2744145333040042E-2</v>
      </c>
    </row>
    <row r="21" spans="1:11" ht="15" thickBot="1" x14ac:dyDescent="0.4">
      <c r="B21" s="5" t="str">
        <f>input!A2</f>
        <v>Professional Lines - Reinsurance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35">
      <c r="A22" s="3">
        <f>'rptd data'!A6</f>
        <v>1</v>
      </c>
      <c r="B22" s="31">
        <f>'paid data'!B50/'rptd data'!B50</f>
        <v>0.11965811965811966</v>
      </c>
      <c r="C22" s="31">
        <f>'paid data'!C50/'rptd data'!C50</f>
        <v>0.19727891156462585</v>
      </c>
      <c r="D22" s="31">
        <f>'paid data'!D50/'rptd data'!D50</f>
        <v>0.36855036855036855</v>
      </c>
      <c r="E22" s="31">
        <f>'paid data'!E50/'rptd data'!E50</f>
        <v>0.5511961722488038</v>
      </c>
      <c r="F22" s="31">
        <f>'paid data'!F50/'rptd data'!F50</f>
        <v>0.614951768488746</v>
      </c>
      <c r="G22" s="31">
        <f>'paid data'!G50/'rptd data'!G50</f>
        <v>0.70542082738944367</v>
      </c>
      <c r="H22" s="31">
        <f>'paid data'!H50/'rptd data'!H50</f>
        <v>0.7963215258855586</v>
      </c>
      <c r="I22" s="31">
        <f>'paid data'!I50/'rptd data'!I50</f>
        <v>0.82149837133550485</v>
      </c>
      <c r="J22" s="31">
        <f>'paid data'!J50/'rptd data'!J50</f>
        <v>0.84210526315789469</v>
      </c>
      <c r="K22" s="31">
        <f>'paid data'!K50/'rptd data'!K50</f>
        <v>0.85235732009925558</v>
      </c>
    </row>
    <row r="23" spans="1:11" x14ac:dyDescent="0.35">
      <c r="A23" s="3">
        <f>'rptd data'!A7</f>
        <v>2</v>
      </c>
      <c r="B23" s="31">
        <f>'paid data'!B51/'rptd data'!B51</f>
        <v>0.1650485436893204</v>
      </c>
      <c r="C23" s="31">
        <f>'paid data'!C51/'rptd data'!C51</f>
        <v>0.32080924855491327</v>
      </c>
      <c r="D23" s="31">
        <f>'paid data'!D51/'rptd data'!D51</f>
        <v>0.40365682137834036</v>
      </c>
      <c r="E23" s="31">
        <f>'paid data'!E51/'rptd data'!E51</f>
        <v>0.46798029556650245</v>
      </c>
      <c r="F23" s="31">
        <f>'paid data'!F51/'rptd data'!F51</f>
        <v>0.60328435609334485</v>
      </c>
      <c r="G23" s="31">
        <f>'paid data'!G51/'rptd data'!G51</f>
        <v>0.76716653512233624</v>
      </c>
      <c r="H23" s="31">
        <f>'paid data'!H51/'rptd data'!H51</f>
        <v>0.8458049886621315</v>
      </c>
      <c r="I23" s="31">
        <f>'paid data'!I51/'rptd data'!I51</f>
        <v>0.84406294706723894</v>
      </c>
      <c r="J23" s="31">
        <f>'paid data'!J51/'rptd data'!J51</f>
        <v>0.87316047652417661</v>
      </c>
      <c r="K23" s="9"/>
    </row>
    <row r="24" spans="1:11" x14ac:dyDescent="0.35">
      <c r="A24" s="3">
        <f>'rptd data'!A8</f>
        <v>3</v>
      </c>
      <c r="B24" s="31">
        <f>'paid data'!B52/'rptd data'!B52</f>
        <v>0.14423076923076922</v>
      </c>
      <c r="C24" s="31">
        <f>'paid data'!C52/'rptd data'!C52</f>
        <v>0.2883116883116883</v>
      </c>
      <c r="D24" s="31">
        <f>'paid data'!D52/'rptd data'!D52</f>
        <v>0.37165775401069517</v>
      </c>
      <c r="E24" s="31">
        <f>'paid data'!E52/'rptd data'!E52</f>
        <v>0.50483558994197297</v>
      </c>
      <c r="F24" s="31">
        <f>'paid data'!F52/'rptd data'!F52</f>
        <v>0.66236003445305769</v>
      </c>
      <c r="G24" s="31">
        <f>'paid data'!G52/'rptd data'!G52</f>
        <v>0.78206202849958084</v>
      </c>
      <c r="H24" s="31">
        <f>'paid data'!H52/'rptd data'!H52</f>
        <v>0.80044345898004432</v>
      </c>
      <c r="I24" s="31">
        <f>'paid data'!I52/'rptd data'!I52</f>
        <v>0.83749109052031356</v>
      </c>
      <c r="J24" s="9"/>
      <c r="K24" s="9"/>
    </row>
    <row r="25" spans="1:11" x14ac:dyDescent="0.35">
      <c r="A25" s="3">
        <f>'rptd data'!A9</f>
        <v>4</v>
      </c>
      <c r="B25" s="31">
        <f>'paid data'!B53/'rptd data'!B53</f>
        <v>0.11594202898550725</v>
      </c>
      <c r="C25" s="31">
        <f>'paid data'!C53/'rptd data'!C53</f>
        <v>0.30967741935483872</v>
      </c>
      <c r="D25" s="31">
        <f>'paid data'!D53/'rptd data'!D53</f>
        <v>0.44371941272430671</v>
      </c>
      <c r="E25" s="31">
        <f>'paid data'!E53/'rptd data'!E53</f>
        <v>0.49396378269617708</v>
      </c>
      <c r="F25" s="31">
        <f>'paid data'!F53/'rptd data'!F53</f>
        <v>0.67271157167530227</v>
      </c>
      <c r="G25" s="31">
        <f>'paid data'!G53/'rptd data'!G53</f>
        <v>0.77724358974358976</v>
      </c>
      <c r="H25" s="31">
        <f>'paid data'!H53/'rptd data'!H53</f>
        <v>0.73161764705882348</v>
      </c>
      <c r="I25" s="9"/>
      <c r="J25" s="9"/>
      <c r="K25" s="9"/>
    </row>
    <row r="26" spans="1:11" x14ac:dyDescent="0.35">
      <c r="A26" s="3">
        <f>'rptd data'!A10</f>
        <v>5</v>
      </c>
      <c r="B26" s="31">
        <f>'paid data'!B54/'rptd data'!B54</f>
        <v>0.2</v>
      </c>
      <c r="C26" s="31">
        <f>'paid data'!C54/'rptd data'!C54</f>
        <v>0.40433212996389889</v>
      </c>
      <c r="D26" s="31">
        <f>'paid data'!D54/'rptd data'!D54</f>
        <v>0.52327746741154557</v>
      </c>
      <c r="E26" s="31">
        <f>'paid data'!E54/'rptd data'!E54</f>
        <v>0.65845464725643899</v>
      </c>
      <c r="F26" s="31">
        <f>'paid data'!F54/'rptd data'!F54</f>
        <v>0.72140762463343111</v>
      </c>
      <c r="G26" s="31">
        <f>'paid data'!G54/'rptd data'!G54</f>
        <v>0.74724409448818896</v>
      </c>
      <c r="H26" s="9"/>
      <c r="I26" s="9"/>
      <c r="J26" s="9"/>
      <c r="K26" s="9"/>
    </row>
    <row r="27" spans="1:11" x14ac:dyDescent="0.35">
      <c r="A27" s="3">
        <f>'rptd data'!A11</f>
        <v>6</v>
      </c>
      <c r="B27" s="31">
        <f>'paid data'!B55/'rptd data'!B55</f>
        <v>0.2638888888888889</v>
      </c>
      <c r="C27" s="31">
        <f>'paid data'!C55/'rptd data'!C55</f>
        <v>0.32258064516129031</v>
      </c>
      <c r="D27" s="31">
        <f>'paid data'!D55/'rptd data'!D55</f>
        <v>0.50056625141562849</v>
      </c>
      <c r="E27" s="31">
        <f>'paid data'!E55/'rptd data'!E55</f>
        <v>0.55748552522746075</v>
      </c>
      <c r="F27" s="31">
        <f>'paid data'!F55/'rptd data'!F55</f>
        <v>0.59172661870503596</v>
      </c>
      <c r="G27" s="9"/>
      <c r="H27" s="9"/>
      <c r="I27" s="9"/>
      <c r="J27" s="9"/>
      <c r="K27" s="9"/>
    </row>
    <row r="28" spans="1:11" x14ac:dyDescent="0.35">
      <c r="A28" s="3">
        <f>'rptd data'!A12</f>
        <v>7</v>
      </c>
      <c r="B28" s="31">
        <f>'paid data'!B56/'rptd data'!B56</f>
        <v>0.36363636363636365</v>
      </c>
      <c r="C28" s="31">
        <f>'paid data'!C56/'rptd data'!C56</f>
        <v>0.28705882352941176</v>
      </c>
      <c r="D28" s="31">
        <f>'paid data'!D56/'rptd data'!D56</f>
        <v>0.459727385377943</v>
      </c>
      <c r="E28" s="31">
        <f>'paid data'!E56/'rptd data'!E56</f>
        <v>0.56175298804780871</v>
      </c>
      <c r="F28" s="9"/>
      <c r="G28" s="9"/>
      <c r="H28" s="9"/>
      <c r="I28" s="9"/>
      <c r="J28" s="9"/>
      <c r="K28" s="9"/>
    </row>
    <row r="29" spans="1:11" x14ac:dyDescent="0.35">
      <c r="A29" s="3">
        <f>'rptd data'!A13</f>
        <v>8</v>
      </c>
      <c r="B29" s="31">
        <f>'paid data'!B57/'rptd data'!B57</f>
        <v>0.16326530612244897</v>
      </c>
      <c r="C29" s="31">
        <f>'paid data'!C57/'rptd data'!C57</f>
        <v>0.36799999999999999</v>
      </c>
      <c r="D29" s="31">
        <f>'paid data'!D57/'rptd data'!D57</f>
        <v>0.4589041095890411</v>
      </c>
      <c r="E29" s="9"/>
      <c r="F29" s="9"/>
      <c r="G29" s="9"/>
      <c r="H29" s="9"/>
      <c r="I29" s="9"/>
      <c r="J29" s="9"/>
      <c r="K29" s="9"/>
    </row>
    <row r="30" spans="1:11" x14ac:dyDescent="0.35">
      <c r="A30" s="3">
        <f>'rptd data'!A14</f>
        <v>9</v>
      </c>
      <c r="B30" s="31">
        <f>'paid data'!B58/'rptd data'!B58</f>
        <v>0.24752475247524752</v>
      </c>
      <c r="C30" s="31">
        <f>'paid data'!C58/'rptd data'!C58</f>
        <v>0.32195121951219513</v>
      </c>
      <c r="D30" s="9"/>
      <c r="E30" s="9"/>
      <c r="F30" s="9"/>
      <c r="G30" s="9"/>
      <c r="H30" s="9"/>
      <c r="I30" s="9"/>
      <c r="J30" s="9"/>
      <c r="K30" s="9"/>
    </row>
    <row r="31" spans="1:11" x14ac:dyDescent="0.35">
      <c r="A31" s="3">
        <f>'rptd data'!A15</f>
        <v>10</v>
      </c>
      <c r="B31" s="31">
        <f>'paid data'!B59/'rptd data'!B59</f>
        <v>7.6923076923076927E-2</v>
      </c>
      <c r="C31" s="9"/>
      <c r="D31" s="9"/>
      <c r="E31" s="9"/>
      <c r="F31" s="9"/>
      <c r="G31" s="9"/>
      <c r="H31" s="9"/>
      <c r="I31" s="9"/>
      <c r="J31" s="9"/>
      <c r="K31" s="9"/>
    </row>
    <row r="33" spans="1:7" x14ac:dyDescent="0.35">
      <c r="A33" t="s">
        <v>25</v>
      </c>
      <c r="B33" s="26">
        <f>_xlfn.STDEV.S(B22:B31)</f>
        <v>8.5316592420866352E-2</v>
      </c>
      <c r="C33" s="26">
        <f>_xlfn.STDEV.S(C22:C30)</f>
        <v>5.7318542575028969E-2</v>
      </c>
      <c r="D33" s="26">
        <f>_xlfn.STDEV.S(D22:D29)</f>
        <v>5.662869817250988E-2</v>
      </c>
      <c r="E33" s="26">
        <f>_xlfn.STDEV.S(E22:E28)</f>
        <v>6.2507901813193059E-2</v>
      </c>
      <c r="F33" s="26">
        <f>_xlfn.STDEV.S(F22:F27)</f>
        <v>4.9772404997892906E-2</v>
      </c>
      <c r="G33" s="26">
        <f>_xlfn.STDEV.S(G22:G26)</f>
        <v>3.1184854484261663E-2</v>
      </c>
    </row>
    <row r="34" spans="1:7" x14ac:dyDescent="0.35">
      <c r="A34" t="s">
        <v>26</v>
      </c>
      <c r="B34" s="30">
        <f>MAX(B$22:B31)-MIN(B$22:B31)</f>
        <v>0.28671328671328672</v>
      </c>
      <c r="C34" s="30">
        <f>MAX(C$22:C30)-MIN(C$22:C30)</f>
        <v>0.20705321839927304</v>
      </c>
      <c r="D34" s="30">
        <f>MAX(D$22:D29)-MIN(D$22:D29)</f>
        <v>0.15472709886117703</v>
      </c>
      <c r="E34" s="30">
        <f>MAX(E$22:E28)-MIN(E$22:E28)</f>
        <v>0.19047435168993654</v>
      </c>
      <c r="F34" s="30">
        <f>MAX(F$22:F27)-MIN(F$22:F27)</f>
        <v>0.12968100592839515</v>
      </c>
      <c r="G34" s="30">
        <f>MAX(G$22:G26)-MIN(G$22:G26)</f>
        <v>7.6641201110137169E-2</v>
      </c>
    </row>
  </sheetData>
  <pageMargins left="0.7" right="0.7" top="0.75" bottom="0.75" header="0.3" footer="0.3"/>
  <pageSetup scale="91" orientation="portrait" r:id="rId1"/>
  <colBreaks count="3" manualBreakCount="3">
    <brk id="11" max="1048575" man="1"/>
    <brk id="24" max="1048575" man="1"/>
    <brk id="3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6112B0AA0D04D8484B62338B160D2" ma:contentTypeVersion="28" ma:contentTypeDescription="Create a new document." ma:contentTypeScope="" ma:versionID="464b4105858ebd9e54005a503579f72a">
  <xsd:schema xmlns:xsd="http://www.w3.org/2001/XMLSchema" xmlns:xs="http://www.w3.org/2001/XMLSchema" xmlns:p="http://schemas.microsoft.com/office/2006/metadata/properties" xmlns:ns1="http://schemas.microsoft.com/sharepoint/v3" xmlns:ns2="165a40ff-fd07-453e-816e-e7b61327fe62" xmlns:ns3="abb207a8-ea6c-49cb-bf7f-5a415bf680f5" xmlns:ns4="035059a0-d0ab-420a-99f5-7e53cb92e6c1" targetNamespace="http://schemas.microsoft.com/office/2006/metadata/properties" ma:root="true" ma:fieldsID="e4b9667b6a4ed52529203751c2703fbd" ns1:_="" ns2:_="" ns3:_="" ns4:_="">
    <xsd:import namespace="http://schemas.microsoft.com/sharepoint/v3"/>
    <xsd:import namespace="165a40ff-fd07-453e-816e-e7b61327fe62"/>
    <xsd:import namespace="abb207a8-ea6c-49cb-bf7f-5a415bf680f5"/>
    <xsd:import namespace="035059a0-d0ab-420a-99f5-7e53cb92e6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ImageType" minOccurs="0"/>
                <xsd:element ref="ns2:MediaServiceObjectDetectorVersions" minOccurs="0"/>
                <xsd:element ref="ns2:Whereisit_x003f_" minOccurs="0"/>
                <xsd:element ref="ns2:ab1dd664-b2da-4dcd-bd3c-de7dcc9820caCountryOrRegion" minOccurs="0"/>
                <xsd:element ref="ns2:ab1dd664-b2da-4dcd-bd3c-de7dcc9820caState" minOccurs="0"/>
                <xsd:element ref="ns2:ab1dd664-b2da-4dcd-bd3c-de7dcc9820caCity" minOccurs="0"/>
                <xsd:element ref="ns2:ab1dd664-b2da-4dcd-bd3c-de7dcc9820caPostalCode" minOccurs="0"/>
                <xsd:element ref="ns2:ab1dd664-b2da-4dcd-bd3c-de7dcc9820caStreet" minOccurs="0"/>
                <xsd:element ref="ns2:ab1dd664-b2da-4dcd-bd3c-de7dcc9820caGeoLoc" minOccurs="0"/>
                <xsd:element ref="ns2:ab1dd664-b2da-4dcd-bd3c-de7dcc9820ca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a40ff-fd07-453e-816e-e7b61327f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560b896-8886-498a-a042-c3e26b978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Type" ma:index="26" nillable="true" ma:displayName="Image Type" ma:format="Thumbnail" ma:internalName="ImageTyp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Whereisit_x003f_" ma:index="28" nillable="true" ma:displayName="Where is it?" ma:description="file location&#10;" ma:format="Dropdown" ma:internalName="Whereisit_x003f_">
      <xsd:simpleType>
        <xsd:restriction base="dms:Unknown"/>
      </xsd:simpleType>
    </xsd:element>
    <xsd:element name="ab1dd664-b2da-4dcd-bd3c-de7dcc9820caCountryOrRegion" ma:index="29" nillable="true" ma:displayName="Where is it?: Country/Region" ma:internalName="CountryOrRegion" ma:readOnly="true">
      <xsd:simpleType>
        <xsd:restriction base="dms:Text"/>
      </xsd:simpleType>
    </xsd:element>
    <xsd:element name="ab1dd664-b2da-4dcd-bd3c-de7dcc9820caState" ma:index="30" nillable="true" ma:displayName="Where is it?: State" ma:internalName="State" ma:readOnly="true">
      <xsd:simpleType>
        <xsd:restriction base="dms:Text"/>
      </xsd:simpleType>
    </xsd:element>
    <xsd:element name="ab1dd664-b2da-4dcd-bd3c-de7dcc9820caCity" ma:index="31" nillable="true" ma:displayName="Where is it?: City" ma:internalName="City" ma:readOnly="true">
      <xsd:simpleType>
        <xsd:restriction base="dms:Text"/>
      </xsd:simpleType>
    </xsd:element>
    <xsd:element name="ab1dd664-b2da-4dcd-bd3c-de7dcc9820caPostalCode" ma:index="32" nillable="true" ma:displayName="Where is it?: Postal Code" ma:internalName="PostalCode" ma:readOnly="true">
      <xsd:simpleType>
        <xsd:restriction base="dms:Text"/>
      </xsd:simpleType>
    </xsd:element>
    <xsd:element name="ab1dd664-b2da-4dcd-bd3c-de7dcc9820caStreet" ma:index="33" nillable="true" ma:displayName="Where is it?: Street" ma:internalName="Street" ma:readOnly="true">
      <xsd:simpleType>
        <xsd:restriction base="dms:Text"/>
      </xsd:simpleType>
    </xsd:element>
    <xsd:element name="ab1dd664-b2da-4dcd-bd3c-de7dcc9820caGeoLoc" ma:index="34" nillable="true" ma:displayName="Where is it?: Coordinates" ma:internalName="GeoLoc" ma:readOnly="true">
      <xsd:simpleType>
        <xsd:restriction base="dms:Unknown"/>
      </xsd:simpleType>
    </xsd:element>
    <xsd:element name="ab1dd664-b2da-4dcd-bd3c-de7dcc9820caDispName" ma:index="35" nillable="true" ma:displayName="Where is it?: Name" ma:internalName="Disp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07a8-ea6c-49cb-bf7f-5a415bf680f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59a0-d0ab-420a-99f5-7e53cb92e6c1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83201866-58c0-4721-a452-d4356fe7de4e}" ma:internalName="TaxCatchAll" ma:showField="CatchAllData" ma:web="035059a0-d0ab-420a-99f5-7e53cb92e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8269C1-2EF6-43EA-AEBB-1764B2E96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5a40ff-fd07-453e-816e-e7b61327fe62"/>
    <ds:schemaRef ds:uri="abb207a8-ea6c-49cb-bf7f-5a415bf680f5"/>
    <ds:schemaRef ds:uri="035059a0-d0ab-420a-99f5-7e53cb92e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1C81B-6F3F-4730-A53F-6B543CEFF4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rptd data</vt:lpstr>
      <vt:lpstr>input</vt:lpstr>
      <vt:lpstr>paid data</vt:lpstr>
      <vt:lpstr>patterns</vt:lpstr>
      <vt:lpstr>ELR</vt:lpstr>
      <vt:lpstr>BF proj</vt:lpstr>
      <vt:lpstr>IBNR</vt:lpstr>
      <vt:lpstr>summary LDF</vt:lpstr>
      <vt:lpstr>ratio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Friedland</dc:creator>
  <cp:keywords/>
  <dc:description/>
  <cp:lastModifiedBy>Elizabeth Smith</cp:lastModifiedBy>
  <cp:revision/>
  <cp:lastPrinted>2024-01-08T17:51:46Z</cp:lastPrinted>
  <dcterms:created xsi:type="dcterms:W3CDTF">2020-07-08T15:39:23Z</dcterms:created>
  <dcterms:modified xsi:type="dcterms:W3CDTF">2024-01-08T17:51:48Z</dcterms:modified>
  <cp:category/>
  <cp:contentStatus/>
</cp:coreProperties>
</file>