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iedland\Documents\J Friedland Actuarial Consulting Inc\clients\CAS\reinsurance text\final exhibits\"/>
    </mc:Choice>
  </mc:AlternateContent>
  <xr:revisionPtr revIDLastSave="1" documentId="13_ncr:1_{59E9B8FA-078A-4A71-BC6B-7DAEBFB28A26}" xr6:coauthVersionLast="47" xr6:coauthVersionMax="47" xr10:uidLastSave="{ABC7C0B3-45B7-4E97-A70E-A2B88C571D14}"/>
  <bookViews>
    <workbookView xWindow="-98" yWindow="-98" windowWidth="19396" windowHeight="10395" firstSheet="1" activeTab="9" xr2:uid="{C995D12F-06B0-4F78-83B3-00FBE5252F13}"/>
  </bookViews>
  <sheets>
    <sheet name="input" sheetId="11" r:id="rId1"/>
    <sheet name="rptd data" sheetId="3" r:id="rId2"/>
    <sheet name="paid data" sheetId="5" r:id="rId3"/>
    <sheet name="patterns" sheetId="12" r:id="rId4"/>
    <sheet name="ELR" sheetId="6" r:id="rId5"/>
    <sheet name="BF proj" sheetId="7" r:id="rId6"/>
    <sheet name="IBNR" sheetId="10" r:id="rId7"/>
    <sheet name="premium" sheetId="13" r:id="rId8"/>
    <sheet name="summary LDF" sheetId="8" r:id="rId9"/>
    <sheet name="ratio" sheetId="9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7" l="1"/>
  <c r="A41" i="13"/>
  <c r="B57" i="13"/>
  <c r="B56" i="13"/>
  <c r="B55" i="13"/>
  <c r="B54" i="13"/>
  <c r="B53" i="13"/>
  <c r="B52" i="13"/>
  <c r="B51" i="13"/>
  <c r="B50" i="13"/>
  <c r="B49" i="13"/>
  <c r="B48" i="13"/>
  <c r="A48" i="13"/>
  <c r="A49" i="13" s="1"/>
  <c r="A50" i="13" s="1"/>
  <c r="A51" i="13" s="1"/>
  <c r="A52" i="13" s="1"/>
  <c r="A53" i="13" s="1"/>
  <c r="A54" i="13" s="1"/>
  <c r="A55" i="13" s="1"/>
  <c r="A56" i="13" s="1"/>
  <c r="A57" i="13" s="1"/>
  <c r="A47" i="13"/>
  <c r="A46" i="13"/>
  <c r="J33" i="13"/>
  <c r="K38" i="13" s="1"/>
  <c r="J38" i="13" s="1"/>
  <c r="C49" i="13" s="1"/>
  <c r="H33" i="13"/>
  <c r="G33" i="13"/>
  <c r="A1" i="13"/>
  <c r="I33" i="13"/>
  <c r="F33" i="13"/>
  <c r="E33" i="13"/>
  <c r="D33" i="13"/>
  <c r="C33" i="13"/>
  <c r="B33" i="13"/>
  <c r="B27" i="13"/>
  <c r="C26" i="13"/>
  <c r="B26" i="13"/>
  <c r="D25" i="13"/>
  <c r="C25" i="13"/>
  <c r="B25" i="13"/>
  <c r="E24" i="13"/>
  <c r="D24" i="13"/>
  <c r="C24" i="13"/>
  <c r="B24" i="13"/>
  <c r="F23" i="13"/>
  <c r="E23" i="13"/>
  <c r="D23" i="13"/>
  <c r="C23" i="13"/>
  <c r="B23" i="13"/>
  <c r="G22" i="13"/>
  <c r="F22" i="13"/>
  <c r="E22" i="13"/>
  <c r="D22" i="13"/>
  <c r="C22" i="13"/>
  <c r="B22" i="13"/>
  <c r="H21" i="13"/>
  <c r="G21" i="13"/>
  <c r="F21" i="13"/>
  <c r="E21" i="13"/>
  <c r="D21" i="13"/>
  <c r="C21" i="13"/>
  <c r="B21" i="13"/>
  <c r="I20" i="13"/>
  <c r="H20" i="13"/>
  <c r="G20" i="13"/>
  <c r="F20" i="13"/>
  <c r="E20" i="13"/>
  <c r="D20" i="13"/>
  <c r="C20" i="13"/>
  <c r="B20" i="13"/>
  <c r="J19" i="13"/>
  <c r="J31" i="13" s="1"/>
  <c r="K36" i="13" s="1"/>
  <c r="J36" i="13" s="1"/>
  <c r="H19" i="13"/>
  <c r="G19" i="13"/>
  <c r="E19" i="13"/>
  <c r="D19" i="13"/>
  <c r="C19" i="13"/>
  <c r="B19" i="13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18" i="13"/>
  <c r="A17" i="13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C5" i="13"/>
  <c r="D5" i="13" s="1"/>
  <c r="E5" i="13" s="1"/>
  <c r="F5" i="13" s="1"/>
  <c r="G5" i="13" s="1"/>
  <c r="H5" i="13" s="1"/>
  <c r="I5" i="13" s="1"/>
  <c r="J5" i="13" s="1"/>
  <c r="K5" i="13" s="1"/>
  <c r="A5" i="13"/>
  <c r="A4" i="13"/>
  <c r="D49" i="13" l="1"/>
  <c r="K39" i="6" s="1"/>
  <c r="B28" i="7" s="1"/>
  <c r="B59" i="13"/>
  <c r="C48" i="13"/>
  <c r="D48" i="13" s="1"/>
  <c r="K38" i="6" s="1"/>
  <c r="B27" i="7" s="1"/>
  <c r="G31" i="13"/>
  <c r="B31" i="13"/>
  <c r="I38" i="13"/>
  <c r="C31" i="13"/>
  <c r="B32" i="13"/>
  <c r="C32" i="13"/>
  <c r="E31" i="13"/>
  <c r="F31" i="13"/>
  <c r="J32" i="13"/>
  <c r="K37" i="13" s="1"/>
  <c r="J37" i="13" s="1"/>
  <c r="F19" i="13"/>
  <c r="I19" i="13"/>
  <c r="I32" i="13" s="1"/>
  <c r="H32" i="13"/>
  <c r="D31" i="13"/>
  <c r="E32" i="13"/>
  <c r="D32" i="13"/>
  <c r="H31" i="13"/>
  <c r="G32" i="13"/>
  <c r="H38" i="13" l="1"/>
  <c r="C50" i="13"/>
  <c r="D50" i="13" s="1"/>
  <c r="K40" i="6" s="1"/>
  <c r="B29" i="7" s="1"/>
  <c r="I37" i="13"/>
  <c r="H37" i="13" s="1"/>
  <c r="G37" i="13" s="1"/>
  <c r="F32" i="13"/>
  <c r="I31" i="13"/>
  <c r="I36" i="13" s="1"/>
  <c r="H36" i="13" s="1"/>
  <c r="G36" i="13" s="1"/>
  <c r="F36" i="13" s="1"/>
  <c r="E36" i="13" s="1"/>
  <c r="D36" i="13" s="1"/>
  <c r="C36" i="13" s="1"/>
  <c r="B36" i="13" s="1"/>
  <c r="A22" i="12"/>
  <c r="A23" i="12" s="1"/>
  <c r="A24" i="12" s="1"/>
  <c r="A25" i="12" s="1"/>
  <c r="A26" i="12" s="1"/>
  <c r="A27" i="12" s="1"/>
  <c r="A28" i="12" s="1"/>
  <c r="A29" i="12" s="1"/>
  <c r="A30" i="12" s="1"/>
  <c r="A8" i="12"/>
  <c r="A9" i="12" s="1"/>
  <c r="A10" i="12" s="1"/>
  <c r="A11" i="12" s="1"/>
  <c r="A12" i="12" s="1"/>
  <c r="A13" i="12" s="1"/>
  <c r="A14" i="12" s="1"/>
  <c r="A15" i="12" s="1"/>
  <c r="A16" i="12" s="1"/>
  <c r="A27" i="10"/>
  <c r="A34" i="10"/>
  <c r="A35" i="10" s="1"/>
  <c r="A36" i="10" s="1"/>
  <c r="A37" i="10" s="1"/>
  <c r="A38" i="10" s="1"/>
  <c r="A39" i="10" s="1"/>
  <c r="A40" i="10" s="1"/>
  <c r="A41" i="10" s="1"/>
  <c r="A42" i="10" s="1"/>
  <c r="A43" i="10" s="1"/>
  <c r="A33" i="10"/>
  <c r="A32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A8" i="10"/>
  <c r="A7" i="10"/>
  <c r="A1" i="10"/>
  <c r="A21" i="7"/>
  <c r="A27" i="7"/>
  <c r="A28" i="7" s="1"/>
  <c r="A29" i="7" s="1"/>
  <c r="A30" i="7" s="1"/>
  <c r="A31" i="7" s="1"/>
  <c r="A32" i="7" s="1"/>
  <c r="A33" i="7" s="1"/>
  <c r="A34" i="7" s="1"/>
  <c r="A35" i="7" s="1"/>
  <c r="A36" i="7" s="1"/>
  <c r="A26" i="7"/>
  <c r="A25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7" i="7"/>
  <c r="A6" i="7"/>
  <c r="A38" i="6"/>
  <c r="A39" i="6" s="1"/>
  <c r="A40" i="6" s="1"/>
  <c r="A41" i="6" s="1"/>
  <c r="A42" i="6" s="1"/>
  <c r="A43" i="6" s="1"/>
  <c r="A44" i="6" s="1"/>
  <c r="A45" i="6" s="1"/>
  <c r="A46" i="6" s="1"/>
  <c r="A47" i="6" s="1"/>
  <c r="A37" i="6"/>
  <c r="A36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7" i="6"/>
  <c r="A6" i="6"/>
  <c r="A32" i="6"/>
  <c r="C47" i="6"/>
  <c r="B47" i="6"/>
  <c r="E36" i="7" s="1"/>
  <c r="C46" i="6"/>
  <c r="B46" i="6"/>
  <c r="C45" i="6"/>
  <c r="B45" i="6"/>
  <c r="E34" i="7" s="1"/>
  <c r="C44" i="6"/>
  <c r="B44" i="6"/>
  <c r="C43" i="6"/>
  <c r="B43" i="6"/>
  <c r="E32" i="7" s="1"/>
  <c r="C42" i="6"/>
  <c r="F31" i="7" s="1"/>
  <c r="B42" i="6"/>
  <c r="E31" i="7" s="1"/>
  <c r="C41" i="6"/>
  <c r="F30" i="7" s="1"/>
  <c r="B41" i="6"/>
  <c r="C40" i="6"/>
  <c r="F29" i="7" s="1"/>
  <c r="B40" i="6"/>
  <c r="E29" i="7" s="1"/>
  <c r="C39" i="6"/>
  <c r="B39" i="6"/>
  <c r="C38" i="6"/>
  <c r="B38" i="6"/>
  <c r="A1" i="6"/>
  <c r="K22" i="9"/>
  <c r="J23" i="9"/>
  <c r="J22" i="9"/>
  <c r="I24" i="9"/>
  <c r="I23" i="9"/>
  <c r="I22" i="9"/>
  <c r="H25" i="9"/>
  <c r="H24" i="9"/>
  <c r="H23" i="9"/>
  <c r="H22" i="9"/>
  <c r="G26" i="9"/>
  <c r="G25" i="9"/>
  <c r="G24" i="9"/>
  <c r="G23" i="9"/>
  <c r="G22" i="9"/>
  <c r="F27" i="9"/>
  <c r="F26" i="9"/>
  <c r="F25" i="9"/>
  <c r="F24" i="9"/>
  <c r="F23" i="9"/>
  <c r="F22" i="9"/>
  <c r="E28" i="9"/>
  <c r="E27" i="9"/>
  <c r="E26" i="9"/>
  <c r="E25" i="9"/>
  <c r="E24" i="9"/>
  <c r="E23" i="9"/>
  <c r="E22" i="9"/>
  <c r="D29" i="9"/>
  <c r="D28" i="9"/>
  <c r="D27" i="9"/>
  <c r="D26" i="9"/>
  <c r="D25" i="9"/>
  <c r="D24" i="9"/>
  <c r="D23" i="9"/>
  <c r="D22" i="9"/>
  <c r="C30" i="9"/>
  <c r="C29" i="9"/>
  <c r="C28" i="9"/>
  <c r="C27" i="9"/>
  <c r="C26" i="9"/>
  <c r="C25" i="9"/>
  <c r="C24" i="9"/>
  <c r="C23" i="9"/>
  <c r="C22" i="9"/>
  <c r="B31" i="9"/>
  <c r="B30" i="9"/>
  <c r="B29" i="9"/>
  <c r="B28" i="9"/>
  <c r="B27" i="9"/>
  <c r="B26" i="9"/>
  <c r="B25" i="9"/>
  <c r="B24" i="9"/>
  <c r="B23" i="9"/>
  <c r="B22" i="9"/>
  <c r="A4" i="9"/>
  <c r="A3" i="9"/>
  <c r="A62" i="5"/>
  <c r="A61" i="5"/>
  <c r="A49" i="5"/>
  <c r="A48" i="5"/>
  <c r="A18" i="5"/>
  <c r="A17" i="5"/>
  <c r="A5" i="5"/>
  <c r="A4" i="5"/>
  <c r="A62" i="3"/>
  <c r="A61" i="3"/>
  <c r="A49" i="3"/>
  <c r="A48" i="3"/>
  <c r="A18" i="3"/>
  <c r="A17" i="3"/>
  <c r="A5" i="3"/>
  <c r="A4" i="3"/>
  <c r="A7" i="9"/>
  <c r="A8" i="9" s="1"/>
  <c r="A9" i="9" s="1"/>
  <c r="A10" i="9" s="1"/>
  <c r="A11" i="9" s="1"/>
  <c r="A12" i="9" s="1"/>
  <c r="A13" i="9" s="1"/>
  <c r="A14" i="9" s="1"/>
  <c r="A15" i="9" s="1"/>
  <c r="A16" i="9" s="1"/>
  <c r="A63" i="5"/>
  <c r="A64" i="5" s="1"/>
  <c r="A65" i="5" s="1"/>
  <c r="A66" i="5" s="1"/>
  <c r="A67" i="5" s="1"/>
  <c r="A68" i="5" s="1"/>
  <c r="A69" i="5" s="1"/>
  <c r="A70" i="5" s="1"/>
  <c r="A71" i="5" s="1"/>
  <c r="A72" i="5" s="1"/>
  <c r="A50" i="5"/>
  <c r="A51" i="5" s="1"/>
  <c r="A52" i="5" s="1"/>
  <c r="A53" i="5" s="1"/>
  <c r="A54" i="5" s="1"/>
  <c r="A55" i="5" s="1"/>
  <c r="A56" i="5" s="1"/>
  <c r="A57" i="5" s="1"/>
  <c r="A58" i="5" s="1"/>
  <c r="A59" i="5" s="1"/>
  <c r="A19" i="5"/>
  <c r="A20" i="5" s="1"/>
  <c r="A21" i="5" s="1"/>
  <c r="A22" i="5" s="1"/>
  <c r="A23" i="5" s="1"/>
  <c r="A24" i="5" s="1"/>
  <c r="A25" i="5" s="1"/>
  <c r="A26" i="5" s="1"/>
  <c r="A27" i="5" s="1"/>
  <c r="A28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63" i="3"/>
  <c r="A64" i="3" s="1"/>
  <c r="A65" i="3" s="1"/>
  <c r="A66" i="3" s="1"/>
  <c r="A67" i="3" s="1"/>
  <c r="A68" i="3" s="1"/>
  <c r="A69" i="3" s="1"/>
  <c r="A70" i="3" s="1"/>
  <c r="A71" i="3" s="1"/>
  <c r="A72" i="3" s="1"/>
  <c r="A50" i="3"/>
  <c r="A51" i="3" s="1"/>
  <c r="A19" i="3"/>
  <c r="A20" i="3" s="1"/>
  <c r="A21" i="3" s="1"/>
  <c r="A22" i="3" s="1"/>
  <c r="A23" i="3" s="1"/>
  <c r="A24" i="3" s="1"/>
  <c r="A25" i="3" s="1"/>
  <c r="A26" i="3" s="1"/>
  <c r="A27" i="3" s="1"/>
  <c r="A28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B21" i="9"/>
  <c r="B6" i="9"/>
  <c r="A45" i="5"/>
  <c r="A45" i="3"/>
  <c r="G30" i="12"/>
  <c r="F30" i="12"/>
  <c r="J77" i="5"/>
  <c r="I77" i="5"/>
  <c r="H77" i="5"/>
  <c r="G77" i="5"/>
  <c r="F77" i="5"/>
  <c r="E77" i="5"/>
  <c r="D77" i="5"/>
  <c r="C77" i="5"/>
  <c r="B77" i="5"/>
  <c r="B71" i="5"/>
  <c r="C70" i="5"/>
  <c r="B70" i="5"/>
  <c r="D69" i="5"/>
  <c r="C69" i="5"/>
  <c r="B69" i="5"/>
  <c r="E68" i="5"/>
  <c r="D68" i="5"/>
  <c r="C68" i="5"/>
  <c r="B68" i="5"/>
  <c r="F67" i="5"/>
  <c r="E67" i="5"/>
  <c r="D67" i="5"/>
  <c r="C67" i="5"/>
  <c r="B67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I64" i="5"/>
  <c r="H64" i="5"/>
  <c r="G64" i="5"/>
  <c r="F64" i="5"/>
  <c r="E64" i="5"/>
  <c r="D64" i="5"/>
  <c r="C64" i="5"/>
  <c r="B64" i="5"/>
  <c r="J63" i="5"/>
  <c r="J75" i="5" s="1"/>
  <c r="J84" i="5" s="1"/>
  <c r="F29" i="12" s="1"/>
  <c r="I63" i="5"/>
  <c r="H63" i="5"/>
  <c r="G63" i="5"/>
  <c r="F63" i="5"/>
  <c r="E63" i="5"/>
  <c r="D63" i="5"/>
  <c r="C63" i="5"/>
  <c r="B63" i="5"/>
  <c r="C49" i="5"/>
  <c r="D49" i="5" s="1"/>
  <c r="E49" i="5" s="1"/>
  <c r="F49" i="5" s="1"/>
  <c r="G49" i="5" s="1"/>
  <c r="H49" i="5" s="1"/>
  <c r="I49" i="5" s="1"/>
  <c r="J49" i="5" s="1"/>
  <c r="K49" i="5" s="1"/>
  <c r="A1" i="7"/>
  <c r="A1" i="5"/>
  <c r="A1" i="3"/>
  <c r="J77" i="3"/>
  <c r="K86" i="3" s="1"/>
  <c r="I77" i="3"/>
  <c r="H77" i="3"/>
  <c r="G77" i="3"/>
  <c r="F77" i="3"/>
  <c r="E77" i="3"/>
  <c r="D77" i="3"/>
  <c r="C77" i="3"/>
  <c r="B77" i="3"/>
  <c r="B71" i="3"/>
  <c r="C70" i="3"/>
  <c r="B70" i="3"/>
  <c r="D69" i="3"/>
  <c r="C69" i="3"/>
  <c r="B69" i="3"/>
  <c r="E68" i="3"/>
  <c r="D68" i="3"/>
  <c r="C68" i="3"/>
  <c r="B68" i="3"/>
  <c r="F67" i="3"/>
  <c r="E67" i="3"/>
  <c r="D67" i="3"/>
  <c r="C67" i="3"/>
  <c r="B67" i="3"/>
  <c r="G66" i="3"/>
  <c r="F66" i="3"/>
  <c r="E66" i="3"/>
  <c r="D66" i="3"/>
  <c r="C66" i="3"/>
  <c r="B66" i="3"/>
  <c r="H65" i="3"/>
  <c r="G65" i="3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J63" i="3"/>
  <c r="J75" i="3" s="1"/>
  <c r="K84" i="3" s="1"/>
  <c r="I63" i="3"/>
  <c r="H63" i="3"/>
  <c r="G63" i="3"/>
  <c r="F63" i="3"/>
  <c r="E63" i="3"/>
  <c r="D63" i="3"/>
  <c r="C63" i="3"/>
  <c r="B63" i="3"/>
  <c r="C49" i="3"/>
  <c r="D49" i="3" s="1"/>
  <c r="E49" i="3" s="1"/>
  <c r="F49" i="3" s="1"/>
  <c r="G49" i="3" s="1"/>
  <c r="H49" i="3" s="1"/>
  <c r="I49" i="3" s="1"/>
  <c r="J49" i="3" s="1"/>
  <c r="K49" i="3" s="1"/>
  <c r="B8" i="7"/>
  <c r="B9" i="7"/>
  <c r="B10" i="7"/>
  <c r="B11" i="7"/>
  <c r="B12" i="7"/>
  <c r="B13" i="7"/>
  <c r="B14" i="7"/>
  <c r="B15" i="7"/>
  <c r="B16" i="7"/>
  <c r="A20" i="8"/>
  <c r="A19" i="8"/>
  <c r="A16" i="8"/>
  <c r="A15" i="8"/>
  <c r="A12" i="8"/>
  <c r="A11" i="8"/>
  <c r="B16" i="9"/>
  <c r="C15" i="9"/>
  <c r="B15" i="9"/>
  <c r="D14" i="9"/>
  <c r="C14" i="9"/>
  <c r="B14" i="9"/>
  <c r="E13" i="9"/>
  <c r="D13" i="9"/>
  <c r="C13" i="9"/>
  <c r="B13" i="9"/>
  <c r="F12" i="9"/>
  <c r="E12" i="9"/>
  <c r="D12" i="9"/>
  <c r="C12" i="9"/>
  <c r="B12" i="9"/>
  <c r="G11" i="9"/>
  <c r="F11" i="9"/>
  <c r="E11" i="9"/>
  <c r="D11" i="9"/>
  <c r="C11" i="9"/>
  <c r="B11" i="9"/>
  <c r="H10" i="9"/>
  <c r="G10" i="9"/>
  <c r="F10" i="9"/>
  <c r="E10" i="9"/>
  <c r="D10" i="9"/>
  <c r="C10" i="9"/>
  <c r="B10" i="9"/>
  <c r="I9" i="9"/>
  <c r="H9" i="9"/>
  <c r="G9" i="9"/>
  <c r="F9" i="9"/>
  <c r="E9" i="9"/>
  <c r="D9" i="9"/>
  <c r="C9" i="9"/>
  <c r="B9" i="9"/>
  <c r="J8" i="9"/>
  <c r="I8" i="9"/>
  <c r="H8" i="9"/>
  <c r="G8" i="9"/>
  <c r="F8" i="9"/>
  <c r="E8" i="9"/>
  <c r="D8" i="9"/>
  <c r="C8" i="9"/>
  <c r="B8" i="9"/>
  <c r="K7" i="9"/>
  <c r="J7" i="9"/>
  <c r="I7" i="9"/>
  <c r="H7" i="9"/>
  <c r="G7" i="9"/>
  <c r="F7" i="9"/>
  <c r="E7" i="9"/>
  <c r="D7" i="9"/>
  <c r="C7" i="9"/>
  <c r="B7" i="9"/>
  <c r="C4" i="9"/>
  <c r="D4" i="9" s="1"/>
  <c r="E4" i="9" s="1"/>
  <c r="F4" i="9" s="1"/>
  <c r="G4" i="9" s="1"/>
  <c r="H4" i="9" s="1"/>
  <c r="I4" i="9" s="1"/>
  <c r="J4" i="9" s="1"/>
  <c r="K4" i="9" s="1"/>
  <c r="F8" i="6"/>
  <c r="I8" i="7" s="1"/>
  <c r="C30" i="12"/>
  <c r="J33" i="5"/>
  <c r="I33" i="5"/>
  <c r="H33" i="5"/>
  <c r="G33" i="5"/>
  <c r="F33" i="5"/>
  <c r="E33" i="5"/>
  <c r="D33" i="5"/>
  <c r="C33" i="5"/>
  <c r="B33" i="5"/>
  <c r="B27" i="5"/>
  <c r="C26" i="5"/>
  <c r="B26" i="5"/>
  <c r="D25" i="5"/>
  <c r="C25" i="5"/>
  <c r="B25" i="5"/>
  <c r="E24" i="5"/>
  <c r="D24" i="5"/>
  <c r="C24" i="5"/>
  <c r="B24" i="5"/>
  <c r="F23" i="5"/>
  <c r="E23" i="5"/>
  <c r="D23" i="5"/>
  <c r="C23" i="5"/>
  <c r="B23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J19" i="5"/>
  <c r="J32" i="5" s="1"/>
  <c r="I19" i="5"/>
  <c r="H19" i="5"/>
  <c r="G19" i="5"/>
  <c r="F19" i="5"/>
  <c r="E19" i="5"/>
  <c r="D19" i="5"/>
  <c r="C19" i="5"/>
  <c r="B19" i="5"/>
  <c r="C5" i="5"/>
  <c r="D5" i="5" s="1"/>
  <c r="E5" i="5" s="1"/>
  <c r="F5" i="5" s="1"/>
  <c r="G5" i="5" s="1"/>
  <c r="H5" i="5" s="1"/>
  <c r="I5" i="5" s="1"/>
  <c r="J5" i="5" s="1"/>
  <c r="K5" i="5" s="1"/>
  <c r="C5" i="3"/>
  <c r="D5" i="3" s="1"/>
  <c r="E5" i="3" s="1"/>
  <c r="F5" i="3" s="1"/>
  <c r="G5" i="3" s="1"/>
  <c r="H5" i="3" s="1"/>
  <c r="I5" i="3" s="1"/>
  <c r="J5" i="3" s="1"/>
  <c r="K5" i="3" s="1"/>
  <c r="B19" i="3"/>
  <c r="C19" i="3"/>
  <c r="D19" i="3"/>
  <c r="E19" i="3"/>
  <c r="F19" i="3"/>
  <c r="G19" i="3"/>
  <c r="H19" i="3"/>
  <c r="I19" i="3"/>
  <c r="J19" i="3"/>
  <c r="J32" i="3" s="1"/>
  <c r="K41" i="3" s="1"/>
  <c r="B20" i="3"/>
  <c r="C20" i="3"/>
  <c r="D20" i="3"/>
  <c r="E20" i="3"/>
  <c r="F20" i="3"/>
  <c r="G20" i="3"/>
  <c r="H20" i="3"/>
  <c r="I20" i="3"/>
  <c r="B21" i="3"/>
  <c r="C21" i="3"/>
  <c r="D21" i="3"/>
  <c r="E21" i="3"/>
  <c r="F21" i="3"/>
  <c r="G21" i="3"/>
  <c r="H21" i="3"/>
  <c r="B22" i="3"/>
  <c r="C22" i="3"/>
  <c r="D22" i="3"/>
  <c r="E22" i="3"/>
  <c r="F22" i="3"/>
  <c r="G22" i="3"/>
  <c r="B23" i="3"/>
  <c r="C23" i="3"/>
  <c r="D23" i="3"/>
  <c r="E23" i="3"/>
  <c r="F23" i="3"/>
  <c r="B24" i="3"/>
  <c r="C24" i="3"/>
  <c r="D24" i="3"/>
  <c r="E24" i="3"/>
  <c r="B25" i="3"/>
  <c r="C25" i="3"/>
  <c r="D25" i="3"/>
  <c r="B26" i="3"/>
  <c r="C26" i="3"/>
  <c r="B27" i="3"/>
  <c r="B33" i="3"/>
  <c r="C33" i="3"/>
  <c r="D33" i="3"/>
  <c r="E33" i="3"/>
  <c r="F33" i="3"/>
  <c r="G33" i="3"/>
  <c r="H33" i="3"/>
  <c r="I33" i="3"/>
  <c r="J33" i="3"/>
  <c r="K42" i="3" s="1"/>
  <c r="K19" i="6"/>
  <c r="C17" i="6"/>
  <c r="F17" i="7" s="1"/>
  <c r="B17" i="6"/>
  <c r="E17" i="7" s="1"/>
  <c r="C16" i="6"/>
  <c r="F16" i="7" s="1"/>
  <c r="B16" i="6"/>
  <c r="E16" i="7" s="1"/>
  <c r="C15" i="6"/>
  <c r="F15" i="7" s="1"/>
  <c r="B15" i="6"/>
  <c r="E15" i="7" s="1"/>
  <c r="C14" i="6"/>
  <c r="F14" i="7" s="1"/>
  <c r="B14" i="6"/>
  <c r="E14" i="7" s="1"/>
  <c r="C13" i="6"/>
  <c r="F13" i="7" s="1"/>
  <c r="B13" i="6"/>
  <c r="E13" i="7" s="1"/>
  <c r="C12" i="6"/>
  <c r="F12" i="7" s="1"/>
  <c r="B12" i="6"/>
  <c r="E12" i="7" s="1"/>
  <c r="C11" i="6"/>
  <c r="F11" i="7" s="1"/>
  <c r="B11" i="6"/>
  <c r="E11" i="7" s="1"/>
  <c r="C10" i="6"/>
  <c r="F10" i="7" s="1"/>
  <c r="B10" i="6"/>
  <c r="E10" i="7" s="1"/>
  <c r="C9" i="6"/>
  <c r="F9" i="7" s="1"/>
  <c r="B9" i="6"/>
  <c r="E9" i="7" s="1"/>
  <c r="C8" i="6"/>
  <c r="F8" i="7" s="1"/>
  <c r="B8" i="6"/>
  <c r="E8" i="7" s="1"/>
  <c r="G38" i="13" l="1"/>
  <c r="C51" i="13"/>
  <c r="D51" i="13" s="1"/>
  <c r="K41" i="6" s="1"/>
  <c r="B30" i="7" s="1"/>
  <c r="F37" i="13"/>
  <c r="E37" i="13" s="1"/>
  <c r="D37" i="13" s="1"/>
  <c r="C37" i="13" s="1"/>
  <c r="B37" i="13" s="1"/>
  <c r="G81" i="3"/>
  <c r="G16" i="8" s="1"/>
  <c r="E31" i="3"/>
  <c r="C31" i="3"/>
  <c r="C75" i="3"/>
  <c r="H76" i="3"/>
  <c r="G75" i="5"/>
  <c r="B31" i="5"/>
  <c r="D31" i="3"/>
  <c r="F36" i="3"/>
  <c r="F7" i="8" s="1"/>
  <c r="E37" i="3"/>
  <c r="E15" i="8" s="1"/>
  <c r="F32" i="3"/>
  <c r="F31" i="3"/>
  <c r="C75" i="5"/>
  <c r="D36" i="3"/>
  <c r="D7" i="8" s="1"/>
  <c r="C32" i="5"/>
  <c r="C81" i="3"/>
  <c r="C16" i="8" s="1"/>
  <c r="D30" i="12"/>
  <c r="B31" i="3"/>
  <c r="C32" i="3"/>
  <c r="E31" i="5"/>
  <c r="B36" i="3"/>
  <c r="B7" i="8" s="1"/>
  <c r="C31" i="5"/>
  <c r="B76" i="3"/>
  <c r="J86" i="5"/>
  <c r="I86" i="5" s="1"/>
  <c r="H86" i="5" s="1"/>
  <c r="F41" i="6" s="1"/>
  <c r="F38" i="6"/>
  <c r="I38" i="6" s="1"/>
  <c r="D34" i="10" s="1"/>
  <c r="B32" i="5"/>
  <c r="D37" i="3"/>
  <c r="D15" i="8" s="1"/>
  <c r="G31" i="5"/>
  <c r="E75" i="3"/>
  <c r="B76" i="5"/>
  <c r="G31" i="3"/>
  <c r="G34" i="9"/>
  <c r="C81" i="5"/>
  <c r="C20" i="8" s="1"/>
  <c r="E80" i="5"/>
  <c r="E12" i="8" s="1"/>
  <c r="F31" i="5"/>
  <c r="F81" i="5"/>
  <c r="F20" i="8" s="1"/>
  <c r="C33" i="9"/>
  <c r="D33" i="9"/>
  <c r="F34" i="9"/>
  <c r="G33" i="9"/>
  <c r="C18" i="9"/>
  <c r="J41" i="5"/>
  <c r="C29" i="12" s="1"/>
  <c r="D31" i="5"/>
  <c r="I75" i="5"/>
  <c r="I84" i="5" s="1"/>
  <c r="F28" i="12" s="1"/>
  <c r="H76" i="5"/>
  <c r="C76" i="5"/>
  <c r="C37" i="5"/>
  <c r="C19" i="8" s="1"/>
  <c r="B37" i="5"/>
  <c r="B19" i="8" s="1"/>
  <c r="C19" i="9"/>
  <c r="B81" i="5"/>
  <c r="B20" i="8" s="1"/>
  <c r="H30" i="12"/>
  <c r="H31" i="3"/>
  <c r="D18" i="9"/>
  <c r="E19" i="9"/>
  <c r="F33" i="9"/>
  <c r="B33" i="9"/>
  <c r="B18" i="9"/>
  <c r="C34" i="9"/>
  <c r="E34" i="9"/>
  <c r="J31" i="3"/>
  <c r="K40" i="3" s="1"/>
  <c r="I32" i="3"/>
  <c r="F36" i="5"/>
  <c r="F11" i="8" s="1"/>
  <c r="C37" i="3"/>
  <c r="C15" i="8" s="1"/>
  <c r="D36" i="5"/>
  <c r="D11" i="8" s="1"/>
  <c r="G37" i="5"/>
  <c r="G19" i="8" s="1"/>
  <c r="I31" i="5"/>
  <c r="B36" i="5"/>
  <c r="B11" i="8" s="1"/>
  <c r="C36" i="5"/>
  <c r="C11" i="8" s="1"/>
  <c r="B19" i="9"/>
  <c r="D19" i="9"/>
  <c r="H32" i="5"/>
  <c r="E36" i="5"/>
  <c r="E11" i="8" s="1"/>
  <c r="F18" i="9"/>
  <c r="G18" i="9"/>
  <c r="F37" i="3"/>
  <c r="F15" i="8" s="1"/>
  <c r="E32" i="3"/>
  <c r="D32" i="3"/>
  <c r="E18" i="9"/>
  <c r="E36" i="3"/>
  <c r="E7" i="8" s="1"/>
  <c r="E37" i="5"/>
  <c r="E19" i="8" s="1"/>
  <c r="F19" i="9"/>
  <c r="F32" i="5"/>
  <c r="G19" i="9"/>
  <c r="J31" i="5"/>
  <c r="J42" i="5"/>
  <c r="I31" i="3"/>
  <c r="G32" i="3"/>
  <c r="G36" i="3"/>
  <c r="G7" i="8" s="1"/>
  <c r="E30" i="7"/>
  <c r="E28" i="7"/>
  <c r="F34" i="7"/>
  <c r="F28" i="7"/>
  <c r="E33" i="7"/>
  <c r="E27" i="7"/>
  <c r="F33" i="7"/>
  <c r="F27" i="7"/>
  <c r="F32" i="7"/>
  <c r="F36" i="7"/>
  <c r="E35" i="7"/>
  <c r="F35" i="7"/>
  <c r="B49" i="6"/>
  <c r="C49" i="6"/>
  <c r="E33" i="9"/>
  <c r="D34" i="9"/>
  <c r="B34" i="9"/>
  <c r="A52" i="3"/>
  <c r="A23" i="9"/>
  <c r="A22" i="9"/>
  <c r="G81" i="5"/>
  <c r="G20" i="8" s="1"/>
  <c r="B75" i="5"/>
  <c r="H75" i="5"/>
  <c r="E75" i="5"/>
  <c r="F80" i="5"/>
  <c r="F12" i="8" s="1"/>
  <c r="D75" i="5"/>
  <c r="B80" i="5"/>
  <c r="B12" i="8" s="1"/>
  <c r="C80" i="5"/>
  <c r="C12" i="8" s="1"/>
  <c r="J76" i="5"/>
  <c r="J85" i="5" s="1"/>
  <c r="G29" i="12" s="1"/>
  <c r="D80" i="5"/>
  <c r="D12" i="8" s="1"/>
  <c r="I76" i="5"/>
  <c r="G80" i="5"/>
  <c r="G12" i="8" s="1"/>
  <c r="D76" i="5"/>
  <c r="D81" i="5"/>
  <c r="D20" i="8" s="1"/>
  <c r="F75" i="5"/>
  <c r="E76" i="5"/>
  <c r="E81" i="5"/>
  <c r="E20" i="8" s="1"/>
  <c r="F76" i="5"/>
  <c r="G76" i="5"/>
  <c r="F81" i="3"/>
  <c r="F16" i="8" s="1"/>
  <c r="I76" i="3"/>
  <c r="G80" i="3"/>
  <c r="G8" i="8" s="1"/>
  <c r="C80" i="3"/>
  <c r="C8" i="8" s="1"/>
  <c r="J76" i="3"/>
  <c r="K85" i="3" s="1"/>
  <c r="B80" i="3"/>
  <c r="B8" i="8" s="1"/>
  <c r="C76" i="3"/>
  <c r="D80" i="3"/>
  <c r="D8" i="8" s="1"/>
  <c r="E80" i="3"/>
  <c r="E8" i="8" s="1"/>
  <c r="B75" i="3"/>
  <c r="B81" i="3"/>
  <c r="B16" i="8" s="1"/>
  <c r="F80" i="3"/>
  <c r="F8" i="8" s="1"/>
  <c r="D75" i="3"/>
  <c r="D76" i="3"/>
  <c r="D81" i="3"/>
  <c r="D16" i="8" s="1"/>
  <c r="F75" i="3"/>
  <c r="E76" i="3"/>
  <c r="E81" i="3"/>
  <c r="E16" i="8" s="1"/>
  <c r="G75" i="3"/>
  <c r="F76" i="3"/>
  <c r="H75" i="3"/>
  <c r="G76" i="3"/>
  <c r="I75" i="3"/>
  <c r="F19" i="7"/>
  <c r="B19" i="7"/>
  <c r="E19" i="7"/>
  <c r="I32" i="5"/>
  <c r="G36" i="5"/>
  <c r="G11" i="8" s="1"/>
  <c r="D32" i="5"/>
  <c r="D37" i="5"/>
  <c r="D19" i="8" s="1"/>
  <c r="E32" i="5"/>
  <c r="F37" i="5"/>
  <c r="F19" i="8" s="1"/>
  <c r="H31" i="5"/>
  <c r="G32" i="5"/>
  <c r="E8" i="6"/>
  <c r="C36" i="3"/>
  <c r="C7" i="8" s="1"/>
  <c r="B37" i="3"/>
  <c r="B15" i="8" s="1"/>
  <c r="B32" i="3"/>
  <c r="H32" i="3"/>
  <c r="G37" i="3"/>
  <c r="G15" i="8" s="1"/>
  <c r="C19" i="6"/>
  <c r="I8" i="6"/>
  <c r="D9" i="10" s="1"/>
  <c r="B19" i="6"/>
  <c r="F38" i="13" l="1"/>
  <c r="C52" i="13"/>
  <c r="D52" i="13" s="1"/>
  <c r="K42" i="6" s="1"/>
  <c r="B31" i="7" s="1"/>
  <c r="I27" i="7"/>
  <c r="J40" i="5"/>
  <c r="B29" i="12" s="1"/>
  <c r="B30" i="12"/>
  <c r="H28" i="12"/>
  <c r="F40" i="6"/>
  <c r="F39" i="6"/>
  <c r="H29" i="12"/>
  <c r="D29" i="12"/>
  <c r="F9" i="6"/>
  <c r="I9" i="7" s="1"/>
  <c r="G86" i="5"/>
  <c r="F42" i="6" s="1"/>
  <c r="H27" i="12"/>
  <c r="H84" i="5"/>
  <c r="I42" i="5"/>
  <c r="J84" i="3"/>
  <c r="F15" i="12" s="1"/>
  <c r="F16" i="12"/>
  <c r="J41" i="3"/>
  <c r="C16" i="12"/>
  <c r="J40" i="3"/>
  <c r="B16" i="12"/>
  <c r="J42" i="3"/>
  <c r="E9" i="6" s="1"/>
  <c r="D16" i="12"/>
  <c r="I41" i="5"/>
  <c r="E38" i="7"/>
  <c r="F38" i="7"/>
  <c r="A53" i="3"/>
  <c r="A24" i="9"/>
  <c r="I85" i="5"/>
  <c r="E38" i="6"/>
  <c r="H8" i="7"/>
  <c r="E38" i="13" l="1"/>
  <c r="C53" i="13"/>
  <c r="D53" i="13" s="1"/>
  <c r="K43" i="6" s="1"/>
  <c r="B32" i="7" s="1"/>
  <c r="I40" i="5"/>
  <c r="B28" i="12" s="1"/>
  <c r="D28" i="12"/>
  <c r="F10" i="6"/>
  <c r="I10" i="7" s="1"/>
  <c r="H85" i="5"/>
  <c r="G27" i="12" s="1"/>
  <c r="G28" i="12"/>
  <c r="I28" i="7"/>
  <c r="I39" i="6"/>
  <c r="D35" i="10" s="1"/>
  <c r="F86" i="5"/>
  <c r="F43" i="6" s="1"/>
  <c r="H26" i="12"/>
  <c r="G84" i="5"/>
  <c r="F27" i="12"/>
  <c r="H42" i="5"/>
  <c r="I84" i="3"/>
  <c r="J86" i="3"/>
  <c r="E39" i="6" s="1"/>
  <c r="H16" i="12"/>
  <c r="J85" i="3"/>
  <c r="G16" i="12"/>
  <c r="I41" i="3"/>
  <c r="C15" i="12"/>
  <c r="I42" i="3"/>
  <c r="E10" i="6" s="1"/>
  <c r="D15" i="12"/>
  <c r="I40" i="3"/>
  <c r="B15" i="12"/>
  <c r="H41" i="5"/>
  <c r="C28" i="12"/>
  <c r="A54" i="3"/>
  <c r="A25" i="9"/>
  <c r="H8" i="6"/>
  <c r="I9" i="6"/>
  <c r="D10" i="10" s="1"/>
  <c r="H9" i="7"/>
  <c r="C9" i="10" l="1"/>
  <c r="J8" i="6"/>
  <c r="D38" i="13"/>
  <c r="C54" i="13"/>
  <c r="D54" i="13" s="1"/>
  <c r="K44" i="6" s="1"/>
  <c r="B33" i="7" s="1"/>
  <c r="H40" i="5"/>
  <c r="G40" i="5" s="1"/>
  <c r="F40" i="5" s="1"/>
  <c r="G42" i="5"/>
  <c r="F12" i="6" s="1"/>
  <c r="F11" i="6"/>
  <c r="I11" i="7" s="1"/>
  <c r="G85" i="5"/>
  <c r="F85" i="5" s="1"/>
  <c r="I29" i="7"/>
  <c r="I40" i="6"/>
  <c r="D36" i="10" s="1"/>
  <c r="F84" i="5"/>
  <c r="F26" i="12"/>
  <c r="E86" i="5"/>
  <c r="F44" i="6" s="1"/>
  <c r="H25" i="12"/>
  <c r="D27" i="12"/>
  <c r="H27" i="7"/>
  <c r="H38" i="6"/>
  <c r="I85" i="3"/>
  <c r="G15" i="12"/>
  <c r="I86" i="3"/>
  <c r="E40" i="6" s="1"/>
  <c r="H15" i="12"/>
  <c r="H84" i="3"/>
  <c r="F14" i="12"/>
  <c r="C14" i="12"/>
  <c r="H41" i="3"/>
  <c r="H40" i="3"/>
  <c r="B14" i="12"/>
  <c r="H42" i="3"/>
  <c r="E11" i="6" s="1"/>
  <c r="D14" i="12"/>
  <c r="G41" i="5"/>
  <c r="C27" i="12"/>
  <c r="A55" i="3"/>
  <c r="A26" i="9"/>
  <c r="H10" i="7"/>
  <c r="H9" i="6"/>
  <c r="I10" i="6"/>
  <c r="D11" i="10" s="1"/>
  <c r="C10" i="10" l="1"/>
  <c r="J9" i="6"/>
  <c r="J38" i="6"/>
  <c r="C34" i="10"/>
  <c r="C38" i="13"/>
  <c r="C55" i="13"/>
  <c r="D55" i="13" s="1"/>
  <c r="G26" i="12"/>
  <c r="B27" i="12"/>
  <c r="B26" i="12"/>
  <c r="F42" i="5"/>
  <c r="F13" i="6" s="1"/>
  <c r="D26" i="12"/>
  <c r="I41" i="6"/>
  <c r="D37" i="10" s="1"/>
  <c r="I30" i="7"/>
  <c r="D86" i="5"/>
  <c r="F45" i="6" s="1"/>
  <c r="H24" i="12"/>
  <c r="E84" i="5"/>
  <c r="F25" i="12"/>
  <c r="E85" i="5"/>
  <c r="G25" i="12"/>
  <c r="L9" i="6"/>
  <c r="H28" i="7"/>
  <c r="H39" i="6"/>
  <c r="H86" i="3"/>
  <c r="E41" i="6" s="1"/>
  <c r="H14" i="12"/>
  <c r="G84" i="3"/>
  <c r="F13" i="12"/>
  <c r="H85" i="3"/>
  <c r="G14" i="12"/>
  <c r="G40" i="3"/>
  <c r="B13" i="12"/>
  <c r="G41" i="3"/>
  <c r="C13" i="12"/>
  <c r="D13" i="12"/>
  <c r="G42" i="3"/>
  <c r="E12" i="6" s="1"/>
  <c r="F41" i="5"/>
  <c r="C26" i="12"/>
  <c r="E40" i="5"/>
  <c r="B25" i="12"/>
  <c r="A56" i="3"/>
  <c r="A27" i="9"/>
  <c r="H11" i="7"/>
  <c r="H10" i="6"/>
  <c r="I12" i="7"/>
  <c r="L8" i="6"/>
  <c r="I11" i="6"/>
  <c r="D12" i="10" s="1"/>
  <c r="K45" i="6" l="1"/>
  <c r="J39" i="6"/>
  <c r="L39" i="6" s="1"/>
  <c r="C35" i="10"/>
  <c r="C11" i="10"/>
  <c r="J10" i="6"/>
  <c r="B38" i="13"/>
  <c r="C57" i="13" s="1"/>
  <c r="D57" i="13" s="1"/>
  <c r="K47" i="6" s="1"/>
  <c r="B36" i="7" s="1"/>
  <c r="C56" i="13"/>
  <c r="D56" i="13" s="1"/>
  <c r="K46" i="6" s="1"/>
  <c r="B35" i="7" s="1"/>
  <c r="D25" i="12"/>
  <c r="E42" i="5"/>
  <c r="F14" i="6" s="1"/>
  <c r="I31" i="7"/>
  <c r="I42" i="6"/>
  <c r="D38" i="10" s="1"/>
  <c r="F24" i="12"/>
  <c r="D84" i="5"/>
  <c r="C86" i="5"/>
  <c r="F46" i="6" s="1"/>
  <c r="H23" i="12"/>
  <c r="D85" i="5"/>
  <c r="G24" i="12"/>
  <c r="G85" i="3"/>
  <c r="G13" i="12"/>
  <c r="F84" i="3"/>
  <c r="F12" i="12"/>
  <c r="L38" i="6"/>
  <c r="H29" i="7"/>
  <c r="H40" i="6"/>
  <c r="G86" i="3"/>
  <c r="E42" i="6" s="1"/>
  <c r="H13" i="12"/>
  <c r="F42" i="3"/>
  <c r="E13" i="6" s="1"/>
  <c r="D12" i="12"/>
  <c r="F41" i="3"/>
  <c r="C12" i="12"/>
  <c r="F40" i="3"/>
  <c r="B12" i="12"/>
  <c r="D40" i="5"/>
  <c r="B24" i="12"/>
  <c r="E41" i="5"/>
  <c r="C25" i="12"/>
  <c r="A57" i="3"/>
  <c r="A28" i="9"/>
  <c r="H12" i="7"/>
  <c r="H11" i="6"/>
  <c r="I12" i="6"/>
  <c r="D13" i="10" s="1"/>
  <c r="I13" i="7"/>
  <c r="D59" i="13" l="1"/>
  <c r="B34" i="7"/>
  <c r="B38" i="7" s="1"/>
  <c r="K49" i="6"/>
  <c r="J40" i="6"/>
  <c r="L40" i="6" s="1"/>
  <c r="C36" i="10"/>
  <c r="C12" i="10"/>
  <c r="J11" i="6"/>
  <c r="L11" i="6" s="1"/>
  <c r="D24" i="12"/>
  <c r="D42" i="5"/>
  <c r="F15" i="6" s="1"/>
  <c r="I32" i="7"/>
  <c r="I43" i="6"/>
  <c r="D39" i="10" s="1"/>
  <c r="C84" i="5"/>
  <c r="F23" i="12"/>
  <c r="C85" i="5"/>
  <c r="G23" i="12"/>
  <c r="B86" i="5"/>
  <c r="H22" i="12"/>
  <c r="H30" i="7"/>
  <c r="H41" i="6"/>
  <c r="F85" i="3"/>
  <c r="G12" i="12"/>
  <c r="F86" i="3"/>
  <c r="E43" i="6" s="1"/>
  <c r="H12" i="12"/>
  <c r="E84" i="3"/>
  <c r="F11" i="12"/>
  <c r="E41" i="3"/>
  <c r="C11" i="12"/>
  <c r="E40" i="3"/>
  <c r="B11" i="12"/>
  <c r="E42" i="3"/>
  <c r="E14" i="6" s="1"/>
  <c r="D11" i="12"/>
  <c r="D41" i="5"/>
  <c r="C24" i="12"/>
  <c r="C40" i="5"/>
  <c r="B23" i="12"/>
  <c r="A58" i="3"/>
  <c r="A29" i="9"/>
  <c r="I14" i="7"/>
  <c r="L10" i="6"/>
  <c r="I13" i="6"/>
  <c r="D14" i="10" s="1"/>
  <c r="H13" i="7"/>
  <c r="H12" i="6"/>
  <c r="C13" i="10" l="1"/>
  <c r="J12" i="6"/>
  <c r="J41" i="6"/>
  <c r="L41" i="6" s="1"/>
  <c r="C37" i="10"/>
  <c r="D23" i="12"/>
  <c r="C42" i="5"/>
  <c r="F16" i="6" s="1"/>
  <c r="H21" i="12"/>
  <c r="F47" i="6"/>
  <c r="I33" i="7"/>
  <c r="I44" i="6"/>
  <c r="D40" i="10" s="1"/>
  <c r="B85" i="5"/>
  <c r="G21" i="12" s="1"/>
  <c r="G22" i="12"/>
  <c r="B84" i="5"/>
  <c r="F21" i="12" s="1"/>
  <c r="F22" i="12"/>
  <c r="H31" i="7"/>
  <c r="H42" i="6"/>
  <c r="E86" i="3"/>
  <c r="E44" i="6" s="1"/>
  <c r="H11" i="12"/>
  <c r="D84" i="3"/>
  <c r="F10" i="12"/>
  <c r="E85" i="3"/>
  <c r="G11" i="12"/>
  <c r="D40" i="3"/>
  <c r="B10" i="12"/>
  <c r="D42" i="3"/>
  <c r="E15" i="6" s="1"/>
  <c r="D10" i="12"/>
  <c r="D41" i="3"/>
  <c r="C10" i="12"/>
  <c r="B40" i="5"/>
  <c r="B21" i="12" s="1"/>
  <c r="B22" i="12"/>
  <c r="C41" i="5"/>
  <c r="C23" i="12"/>
  <c r="A59" i="3"/>
  <c r="A30" i="9"/>
  <c r="H13" i="6"/>
  <c r="I15" i="7"/>
  <c r="I14" i="6"/>
  <c r="D15" i="10" s="1"/>
  <c r="H14" i="7"/>
  <c r="J42" i="6" l="1"/>
  <c r="C38" i="10"/>
  <c r="C14" i="10"/>
  <c r="J13" i="6"/>
  <c r="L13" i="6" s="1"/>
  <c r="B42" i="5"/>
  <c r="D21" i="12" s="1"/>
  <c r="D22" i="12"/>
  <c r="I45" i="6"/>
  <c r="D41" i="10" s="1"/>
  <c r="I34" i="7"/>
  <c r="D85" i="3"/>
  <c r="G10" i="12"/>
  <c r="D86" i="3"/>
  <c r="E45" i="6" s="1"/>
  <c r="H10" i="12"/>
  <c r="H32" i="7"/>
  <c r="H43" i="6"/>
  <c r="C84" i="3"/>
  <c r="F9" i="12"/>
  <c r="L42" i="6"/>
  <c r="D9" i="12"/>
  <c r="C42" i="3"/>
  <c r="E16" i="6" s="1"/>
  <c r="C41" i="3"/>
  <c r="C9" i="12"/>
  <c r="C40" i="3"/>
  <c r="B9" i="12"/>
  <c r="B41" i="5"/>
  <c r="C21" i="12" s="1"/>
  <c r="C22" i="12"/>
  <c r="A31" i="9"/>
  <c r="L12" i="6"/>
  <c r="I15" i="6"/>
  <c r="D16" i="10" s="1"/>
  <c r="I16" i="7"/>
  <c r="H15" i="7"/>
  <c r="H14" i="6"/>
  <c r="C15" i="10" s="1"/>
  <c r="J43" i="6" l="1"/>
  <c r="C39" i="10"/>
  <c r="J14" i="6"/>
  <c r="L14" i="6" s="1"/>
  <c r="F17" i="6"/>
  <c r="I17" i="7" s="1"/>
  <c r="I46" i="6"/>
  <c r="D42" i="10" s="1"/>
  <c r="I35" i="7"/>
  <c r="I36" i="7"/>
  <c r="I47" i="6"/>
  <c r="D43" i="10" s="1"/>
  <c r="H33" i="7"/>
  <c r="H44" i="6"/>
  <c r="C85" i="3"/>
  <c r="G9" i="12"/>
  <c r="B84" i="3"/>
  <c r="F7" i="12" s="1"/>
  <c r="F8" i="12"/>
  <c r="C86" i="3"/>
  <c r="E46" i="6" s="1"/>
  <c r="H9" i="12"/>
  <c r="B40" i="3"/>
  <c r="B7" i="12" s="1"/>
  <c r="B8" i="12"/>
  <c r="B41" i="3"/>
  <c r="C7" i="12" s="1"/>
  <c r="C8" i="12"/>
  <c r="B42" i="3"/>
  <c r="D8" i="12"/>
  <c r="I16" i="6"/>
  <c r="D17" i="10" s="1"/>
  <c r="H15" i="6"/>
  <c r="C16" i="10" s="1"/>
  <c r="H16" i="7"/>
  <c r="J44" i="6" l="1"/>
  <c r="L44" i="6" s="1"/>
  <c r="C40" i="10"/>
  <c r="J15" i="6"/>
  <c r="L15" i="6" s="1"/>
  <c r="L28" i="6" s="1"/>
  <c r="I17" i="6"/>
  <c r="D7" i="12"/>
  <c r="E17" i="6"/>
  <c r="H17" i="7" s="1"/>
  <c r="D45" i="10"/>
  <c r="I49" i="6"/>
  <c r="H34" i="7"/>
  <c r="H45" i="6"/>
  <c r="B86" i="3"/>
  <c r="H8" i="12"/>
  <c r="L43" i="6"/>
  <c r="B85" i="3"/>
  <c r="G7" i="12" s="1"/>
  <c r="G8" i="12"/>
  <c r="H16" i="6"/>
  <c r="C17" i="10" s="1"/>
  <c r="D18" i="10" l="1"/>
  <c r="D20" i="10" s="1"/>
  <c r="D23" i="10" s="1"/>
  <c r="J45" i="6"/>
  <c r="L45" i="6" s="1"/>
  <c r="L52" i="6" s="1"/>
  <c r="C41" i="10"/>
  <c r="J16" i="6"/>
  <c r="L16" i="6" s="1"/>
  <c r="I19" i="6"/>
  <c r="H7" i="12"/>
  <c r="E47" i="6"/>
  <c r="H36" i="7" s="1"/>
  <c r="H17" i="6"/>
  <c r="C18" i="10" s="1"/>
  <c r="D49" i="10"/>
  <c r="D48" i="10"/>
  <c r="H35" i="7"/>
  <c r="H46" i="6"/>
  <c r="L24" i="6"/>
  <c r="L27" i="6"/>
  <c r="L23" i="6"/>
  <c r="L30" i="6" s="1"/>
  <c r="L22" i="6"/>
  <c r="L25" i="6"/>
  <c r="D24" i="10" l="1"/>
  <c r="J46" i="6"/>
  <c r="L46" i="6" s="1"/>
  <c r="C42" i="10"/>
  <c r="C20" i="10"/>
  <c r="C23" i="10" s="1"/>
  <c r="J17" i="6"/>
  <c r="L17" i="6" s="1"/>
  <c r="L54" i="6"/>
  <c r="H19" i="6"/>
  <c r="H47" i="6"/>
  <c r="L58" i="6"/>
  <c r="L53" i="6"/>
  <c r="L60" i="6" s="1"/>
  <c r="C33" i="7" s="1"/>
  <c r="D33" i="7" s="1"/>
  <c r="E40" i="10" s="1"/>
  <c r="L55" i="6"/>
  <c r="L57" i="6"/>
  <c r="C17" i="7"/>
  <c r="D17" i="7" s="1"/>
  <c r="E18" i="10" s="1"/>
  <c r="C16" i="7"/>
  <c r="D16" i="7" s="1"/>
  <c r="E17" i="10" s="1"/>
  <c r="C15" i="7"/>
  <c r="D15" i="7" s="1"/>
  <c r="E16" i="10" s="1"/>
  <c r="C14" i="7"/>
  <c r="D14" i="7" s="1"/>
  <c r="E15" i="10" s="1"/>
  <c r="C13" i="7"/>
  <c r="D13" i="7" s="1"/>
  <c r="E14" i="10" s="1"/>
  <c r="C12" i="7"/>
  <c r="D12" i="7" s="1"/>
  <c r="E13" i="10" s="1"/>
  <c r="C11" i="7"/>
  <c r="D11" i="7" s="1"/>
  <c r="E12" i="10" s="1"/>
  <c r="C10" i="7"/>
  <c r="D10" i="7" s="1"/>
  <c r="E11" i="10" s="1"/>
  <c r="C8" i="7"/>
  <c r="D8" i="7" s="1"/>
  <c r="E9" i="10" s="1"/>
  <c r="C9" i="7"/>
  <c r="D9" i="7" s="1"/>
  <c r="E10" i="10" s="1"/>
  <c r="J47" i="6" l="1"/>
  <c r="C43" i="10"/>
  <c r="C45" i="10" s="1"/>
  <c r="C24" i="10"/>
  <c r="C31" i="7"/>
  <c r="D31" i="7" s="1"/>
  <c r="H49" i="6"/>
  <c r="C28" i="7"/>
  <c r="D28" i="7" s="1"/>
  <c r="J19" i="6"/>
  <c r="C34" i="7"/>
  <c r="D34" i="7" s="1"/>
  <c r="C36" i="7"/>
  <c r="D36" i="7" s="1"/>
  <c r="C27" i="7"/>
  <c r="D27" i="7" s="1"/>
  <c r="C29" i="7"/>
  <c r="D29" i="7" s="1"/>
  <c r="C35" i="7"/>
  <c r="D35" i="7" s="1"/>
  <c r="E42" i="10" s="1"/>
  <c r="C30" i="7"/>
  <c r="D30" i="7" s="1"/>
  <c r="E37" i="10" s="1"/>
  <c r="C32" i="7"/>
  <c r="D32" i="7" s="1"/>
  <c r="E39" i="10" s="1"/>
  <c r="L47" i="6"/>
  <c r="J49" i="6"/>
  <c r="L33" i="7"/>
  <c r="G40" i="10" s="1"/>
  <c r="K33" i="7"/>
  <c r="F40" i="10" s="1"/>
  <c r="E20" i="10"/>
  <c r="L13" i="7"/>
  <c r="G14" i="10" s="1"/>
  <c r="K13" i="7"/>
  <c r="F14" i="10" s="1"/>
  <c r="L12" i="7"/>
  <c r="G13" i="10" s="1"/>
  <c r="K12" i="7"/>
  <c r="F13" i="10" s="1"/>
  <c r="L16" i="7"/>
  <c r="G17" i="10" s="1"/>
  <c r="K16" i="7"/>
  <c r="F17" i="10" s="1"/>
  <c r="K14" i="7"/>
  <c r="F15" i="10" s="1"/>
  <c r="L14" i="7"/>
  <c r="G15" i="10" s="1"/>
  <c r="L17" i="7"/>
  <c r="G18" i="10" s="1"/>
  <c r="K17" i="7"/>
  <c r="F18" i="10" s="1"/>
  <c r="K9" i="7"/>
  <c r="F10" i="10" s="1"/>
  <c r="L9" i="7"/>
  <c r="G10" i="10" s="1"/>
  <c r="L11" i="7"/>
  <c r="G12" i="10" s="1"/>
  <c r="K11" i="7"/>
  <c r="F12" i="10" s="1"/>
  <c r="K8" i="7"/>
  <c r="F9" i="10" s="1"/>
  <c r="L8" i="7"/>
  <c r="G9" i="10" s="1"/>
  <c r="D19" i="7"/>
  <c r="L15" i="7"/>
  <c r="G16" i="10" s="1"/>
  <c r="K15" i="7"/>
  <c r="F16" i="10" s="1"/>
  <c r="K10" i="7"/>
  <c r="F11" i="10" s="1"/>
  <c r="L10" i="7"/>
  <c r="G11" i="10" s="1"/>
  <c r="L28" i="7" l="1"/>
  <c r="G35" i="10" s="1"/>
  <c r="E35" i="10"/>
  <c r="L29" i="7"/>
  <c r="G36" i="10" s="1"/>
  <c r="E36" i="10"/>
  <c r="K34" i="7"/>
  <c r="F41" i="10" s="1"/>
  <c r="E41" i="10"/>
  <c r="K27" i="7"/>
  <c r="F34" i="10" s="1"/>
  <c r="E34" i="10"/>
  <c r="L36" i="7"/>
  <c r="G43" i="10" s="1"/>
  <c r="E43" i="10"/>
  <c r="L31" i="7"/>
  <c r="G38" i="10" s="1"/>
  <c r="E38" i="10"/>
  <c r="K28" i="7"/>
  <c r="F35" i="10" s="1"/>
  <c r="K31" i="7"/>
  <c r="F38" i="10" s="1"/>
  <c r="L30" i="7"/>
  <c r="G37" i="10" s="1"/>
  <c r="K32" i="7"/>
  <c r="F39" i="10" s="1"/>
  <c r="L35" i="7"/>
  <c r="G42" i="10" s="1"/>
  <c r="K30" i="7"/>
  <c r="F37" i="10" s="1"/>
  <c r="K35" i="7"/>
  <c r="F42" i="10" s="1"/>
  <c r="K29" i="7"/>
  <c r="F36" i="10" s="1"/>
  <c r="D38" i="7"/>
  <c r="L32" i="7"/>
  <c r="G39" i="10" s="1"/>
  <c r="L27" i="7"/>
  <c r="G34" i="10" s="1"/>
  <c r="K36" i="7"/>
  <c r="F43" i="10" s="1"/>
  <c r="L34" i="7"/>
  <c r="G41" i="10" s="1"/>
  <c r="C49" i="10"/>
  <c r="C48" i="10"/>
  <c r="F20" i="10"/>
  <c r="F23" i="10" s="1"/>
  <c r="G20" i="10"/>
  <c r="E24" i="10"/>
  <c r="E23" i="10"/>
  <c r="L19" i="7"/>
  <c r="K19" i="7"/>
  <c r="K38" i="7" l="1"/>
  <c r="F45" i="10"/>
  <c r="F48" i="10" s="1"/>
  <c r="E45" i="10"/>
  <c r="E48" i="10" s="1"/>
  <c r="L38" i="7"/>
  <c r="G45" i="10"/>
  <c r="G48" i="10" s="1"/>
  <c r="F24" i="10"/>
  <c r="G24" i="10"/>
  <c r="G23" i="10"/>
  <c r="E49" i="10" l="1"/>
  <c r="F49" i="10"/>
  <c r="G49" i="10"/>
</calcChain>
</file>

<file path=xl/sharedStrings.xml><?xml version="1.0" encoding="utf-8"?>
<sst xmlns="http://schemas.openxmlformats.org/spreadsheetml/2006/main" count="556" uniqueCount="104">
  <si>
    <t>Liability - Proportional</t>
  </si>
  <si>
    <t>Liability - Non-Proportional and Facultative</t>
  </si>
  <si>
    <t>Treaty</t>
  </si>
  <si>
    <t>Year</t>
  </si>
  <si>
    <t>Exhibit II</t>
  </si>
  <si>
    <t>Net Reported Losses</t>
  </si>
  <si>
    <t>Sheet 1</t>
  </si>
  <si>
    <t>Net Reported Losses as of (months)</t>
  </si>
  <si>
    <t/>
  </si>
  <si>
    <t>Age-to-Age Factors</t>
  </si>
  <si>
    <t>12-24</t>
  </si>
  <si>
    <t>24-36</t>
  </si>
  <si>
    <t>36-48</t>
  </si>
  <si>
    <t>48-60</t>
  </si>
  <si>
    <t>60-72</t>
  </si>
  <si>
    <t>72-84</t>
  </si>
  <si>
    <t>84-96</t>
  </si>
  <si>
    <t>96-108</t>
  </si>
  <si>
    <t>108-120</t>
  </si>
  <si>
    <t>120-ult</t>
  </si>
  <si>
    <t>Average Age-to-Age Factors</t>
  </si>
  <si>
    <t>Simple 3</t>
  </si>
  <si>
    <t>Medial 7</t>
  </si>
  <si>
    <t>Vol Wtd 5</t>
  </si>
  <si>
    <t>Variability in Age-to-Age Factors as Measured by</t>
  </si>
  <si>
    <t>Std Dev</t>
  </si>
  <si>
    <t>Abs Diff</t>
  </si>
  <si>
    <t>Cumulative Development Factors</t>
  </si>
  <si>
    <t>Sheet 2</t>
  </si>
  <si>
    <t xml:space="preserve">Net Paid Losses </t>
  </si>
  <si>
    <t>Sheet 3</t>
  </si>
  <si>
    <t>Net Paid Losses as of (months)</t>
  </si>
  <si>
    <t>Net Paid Losses</t>
  </si>
  <si>
    <t>Sheet 4</t>
  </si>
  <si>
    <t>Liability</t>
  </si>
  <si>
    <t>Sheet 5</t>
  </si>
  <si>
    <t>% Reported</t>
  </si>
  <si>
    <t>As Of</t>
  </si>
  <si>
    <t>Proportional</t>
  </si>
  <si>
    <t>Non-Proportional and Facultative</t>
  </si>
  <si>
    <t>Month</t>
  </si>
  <si>
    <t>% Paid</t>
  </si>
  <si>
    <t>Projection of Ultimate Losses based on Development Method and Selection of Expected Loss Ratio</t>
  </si>
  <si>
    <t>Sheet 6</t>
  </si>
  <si>
    <t>Losses at</t>
  </si>
  <si>
    <t>Cum Dev Factor</t>
  </si>
  <si>
    <t>Projected Ultimate</t>
  </si>
  <si>
    <t>Initial</t>
  </si>
  <si>
    <t>Projected</t>
  </si>
  <si>
    <t>Indicated</t>
  </si>
  <si>
    <t>12/31/10</t>
  </si>
  <si>
    <t>at 12/31/10</t>
  </si>
  <si>
    <t>Losses Based on</t>
  </si>
  <si>
    <t>Selected</t>
  </si>
  <si>
    <t>Ultimate</t>
  </si>
  <si>
    <t>Reported</t>
  </si>
  <si>
    <t>Paid</t>
  </si>
  <si>
    <t>Premium</t>
  </si>
  <si>
    <t>Loss Ratio</t>
  </si>
  <si>
    <t>Total</t>
  </si>
  <si>
    <t>Average Indicated Ultimate Loss Ratio excl Treaty Years 9 and 10</t>
  </si>
  <si>
    <t xml:space="preserve">   Latest 3 years</t>
  </si>
  <si>
    <t xml:space="preserve">   Latest 5 years</t>
  </si>
  <si>
    <t xml:space="preserve">   Latest 7 years</t>
  </si>
  <si>
    <t xml:space="preserve">   Latest 5 years excluding high and low</t>
  </si>
  <si>
    <t>Standard Deviation Treaty Years 1-8</t>
  </si>
  <si>
    <t>Absolute Difference Treaty Years 1-8</t>
  </si>
  <si>
    <t>Selected Expected Loss Ratio</t>
  </si>
  <si>
    <t>Projection of Ultimate Losses based on Expected Loss and Bornhuetter-Ferguson Methods</t>
  </si>
  <si>
    <t>Sheet 7</t>
  </si>
  <si>
    <t>Percentage at</t>
  </si>
  <si>
    <t>Expected</t>
  </si>
  <si>
    <t>Losses</t>
  </si>
  <si>
    <t>Unrptd</t>
  </si>
  <si>
    <t>Unpaid</t>
  </si>
  <si>
    <t xml:space="preserve">Development of Indicated IBNR and Total Unpaid for All Years Combined </t>
  </si>
  <si>
    <t>Sheet 8</t>
  </si>
  <si>
    <t>Projected Ultimate Losses at 12/31/10 based on</t>
  </si>
  <si>
    <t>Adjustment</t>
  </si>
  <si>
    <t>Bornhuetter-</t>
  </si>
  <si>
    <t>for Earnings</t>
  </si>
  <si>
    <t>Development</t>
  </si>
  <si>
    <t>Ferguson</t>
  </si>
  <si>
    <t>Indicated at 12/31/10</t>
  </si>
  <si>
    <t>IBNR</t>
  </si>
  <si>
    <t>Total Unpaid</t>
  </si>
  <si>
    <t xml:space="preserve">Written Premium </t>
  </si>
  <si>
    <t>Sheet 9</t>
  </si>
  <si>
    <t>Net Written Premium as of (months)</t>
  </si>
  <si>
    <t>Projection of Ultimate Written Premium</t>
  </si>
  <si>
    <t>Written</t>
  </si>
  <si>
    <t>Cum</t>
  </si>
  <si>
    <t>Premium at</t>
  </si>
  <si>
    <t>Dev</t>
  </si>
  <si>
    <t>Dec 31, 10</t>
  </si>
  <si>
    <t>Factor</t>
  </si>
  <si>
    <t>Liabilty</t>
  </si>
  <si>
    <t>Age-to-Age Interval</t>
  </si>
  <si>
    <t>Standard Deviation - Reported Age-to-Age Factors</t>
  </si>
  <si>
    <t>Standard Deviation - Paid Age-to-Age Factors</t>
  </si>
  <si>
    <t>Absolute Difference - Reported Age-to-Age Factors</t>
  </si>
  <si>
    <t>Absolute Difference - Paid Age-to-Age Factors</t>
  </si>
  <si>
    <t>Ratio Paid-to-Reported Losses</t>
  </si>
  <si>
    <t>Ratios Paid-to-Reported Losses as of (months)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</si>
</sst>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0.0%"/>
    <numFmt numFmtId="166" formatCode="_-* #,##0_-;\-* #,##0_-;_-* &quot;-&quot;??_-;_-@_-"/>
    <numFmt numFmtId="167" formatCode="#,##0.000_ ;\-#,##0.000\ "/>
    <numFmt numFmtId="168" formatCode="#,##0_ ;\-#,##0\ "/>
    <numFmt numFmtId="169" formatCode="#,##0.00_ ;\-#,##0.00\ "/>
    <numFmt numFmtId="170" formatCode="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 tint="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2" xfId="0" applyBorder="1" applyAlignment="1">
      <alignment horizontal="center"/>
    </xf>
    <xf numFmtId="15" fontId="0" fillId="0" borderId="1" xfId="0" quotePrefix="1" applyNumberFormat="1" applyBorder="1" applyAlignment="1">
      <alignment horizontal="centerContinuous"/>
    </xf>
    <xf numFmtId="0" fontId="0" fillId="0" borderId="2" xfId="0" applyBorder="1"/>
    <xf numFmtId="3" fontId="4" fillId="0" borderId="0" xfId="3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9" fontId="0" fillId="0" borderId="0" xfId="2" applyFont="1" applyAlignment="1">
      <alignment horizontal="center"/>
    </xf>
    <xf numFmtId="166" fontId="0" fillId="0" borderId="0" xfId="1" applyNumberFormat="1" applyFont="1" applyAlignment="1">
      <alignment horizontal="center"/>
    </xf>
    <xf numFmtId="166" fontId="0" fillId="0" borderId="0" xfId="0" applyNumberFormat="1"/>
    <xf numFmtId="0" fontId="0" fillId="0" borderId="2" xfId="0" quotePrefix="1" applyBorder="1" applyAlignment="1">
      <alignment horizontal="center"/>
    </xf>
    <xf numFmtId="3" fontId="0" fillId="0" borderId="0" xfId="0" applyNumberFormat="1"/>
    <xf numFmtId="166" fontId="0" fillId="0" borderId="0" xfId="0" applyNumberFormat="1" applyAlignment="1">
      <alignment horizontal="center"/>
    </xf>
    <xf numFmtId="167" fontId="4" fillId="0" borderId="0" xfId="1" applyNumberFormat="1" applyFont="1" applyAlignment="1">
      <alignment horizontal="center"/>
    </xf>
    <xf numFmtId="167" fontId="4" fillId="0" borderId="0" xfId="3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Continuous"/>
    </xf>
    <xf numFmtId="168" fontId="0" fillId="0" borderId="0" xfId="1" applyNumberFormat="1" applyFont="1" applyAlignment="1">
      <alignment horizontal="right"/>
    </xf>
    <xf numFmtId="2" fontId="0" fillId="0" borderId="0" xfId="2" applyNumberFormat="1" applyFont="1" applyAlignment="1">
      <alignment horizontal="center"/>
    </xf>
    <xf numFmtId="9" fontId="5" fillId="0" borderId="0" xfId="2" applyFont="1" applyAlignment="1">
      <alignment horizontal="center"/>
    </xf>
    <xf numFmtId="167" fontId="0" fillId="0" borderId="1" xfId="0" applyNumberFormat="1" applyBorder="1" applyAlignment="1">
      <alignment horizontal="centerContinuous"/>
    </xf>
    <xf numFmtId="167" fontId="4" fillId="0" borderId="1" xfId="1" applyNumberFormat="1" applyFont="1" applyBorder="1" applyAlignment="1">
      <alignment horizontal="centerContinuous"/>
    </xf>
    <xf numFmtId="167" fontId="0" fillId="0" borderId="0" xfId="0" applyNumberFormat="1" applyAlignment="1">
      <alignment horizontal="center"/>
    </xf>
    <xf numFmtId="169" fontId="4" fillId="0" borderId="0" xfId="1" applyNumberFormat="1" applyFont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Continuous"/>
    </xf>
    <xf numFmtId="2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4" fontId="0" fillId="0" borderId="0" xfId="0" applyNumberFormat="1"/>
    <xf numFmtId="9" fontId="0" fillId="0" borderId="0" xfId="0" applyNumberFormat="1"/>
    <xf numFmtId="164" fontId="0" fillId="0" borderId="0" xfId="1" applyFont="1"/>
    <xf numFmtId="0" fontId="0" fillId="0" borderId="0" xfId="0" applyAlignment="1">
      <alignment horizontal="right"/>
    </xf>
    <xf numFmtId="15" fontId="0" fillId="0" borderId="2" xfId="0" quotePrefix="1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</cellXfs>
  <cellStyles count="4">
    <cellStyle name="Comma" xfId="1" builtinId="3"/>
    <cellStyle name="Normal" xfId="0" builtinId="0"/>
    <cellStyle name="Percent" xfId="2" builtinId="5"/>
    <cellStyle name="Standard 4" xfId="3" xr:uid="{E76F3E98-FD8E-48BA-A199-837D3ED6D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DBECF-D958-4277-B423-CCC3457E5D3C}">
  <dimension ref="A1:A5"/>
  <sheetViews>
    <sheetView workbookViewId="0">
      <selection activeCell="A4" sqref="A4"/>
    </sheetView>
  </sheetViews>
  <sheetFormatPr defaultRowHeight="14.25"/>
  <sheetData>
    <row r="1" spans="1:1">
      <c r="A1" s="36" t="s">
        <v>0</v>
      </c>
    </row>
    <row r="2" spans="1:1">
      <c r="A2" s="36" t="s">
        <v>1</v>
      </c>
    </row>
    <row r="3" spans="1:1">
      <c r="A3" s="36" t="s">
        <v>2</v>
      </c>
    </row>
    <row r="4" spans="1:1">
      <c r="A4" s="36" t="s">
        <v>3</v>
      </c>
    </row>
    <row r="5" spans="1:1">
      <c r="A5" s="36">
        <v>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C1A-44DE-4F25-8580-A9193032C151}">
  <dimension ref="A1:K34"/>
  <sheetViews>
    <sheetView showGridLines="0" tabSelected="1" zoomScaleNormal="100" workbookViewId="0">
      <selection activeCell="BG56" sqref="BG56"/>
    </sheetView>
  </sheetViews>
  <sheetFormatPr defaultRowHeight="14.25"/>
  <cols>
    <col min="1" max="1" width="8.5703125" customWidth="1"/>
    <col min="12" max="14" width="8.5703125" customWidth="1"/>
    <col min="15" max="15" width="0.85546875" customWidth="1"/>
    <col min="16" max="17" width="8.5703125" customWidth="1"/>
    <col min="18" max="18" width="0.85546875" customWidth="1"/>
    <col min="19" max="23" width="8.5703125" customWidth="1"/>
    <col min="24" max="24" width="5.5703125" customWidth="1"/>
    <col min="25" max="25" width="11.5703125" customWidth="1"/>
    <col min="26" max="26" width="9.5703125" customWidth="1"/>
    <col min="27" max="30" width="8.5703125" customWidth="1"/>
    <col min="31" max="31" width="0.85546875" customWidth="1"/>
    <col min="34" max="34" width="0.85546875" customWidth="1"/>
    <col min="38" max="38" width="10.5703125" customWidth="1"/>
    <col min="39" max="43" width="9.5703125" customWidth="1"/>
  </cols>
  <sheetData>
    <row r="1" spans="1:11">
      <c r="A1" s="1" t="s">
        <v>102</v>
      </c>
      <c r="E1" s="38"/>
    </row>
    <row r="3" spans="1:11">
      <c r="A3" s="3" t="str">
        <f>input!$A$3</f>
        <v>Treaty</v>
      </c>
      <c r="B3" s="4" t="s">
        <v>103</v>
      </c>
      <c r="C3" s="4"/>
      <c r="D3" s="4"/>
      <c r="E3" s="4"/>
      <c r="F3" s="4"/>
      <c r="G3" s="4"/>
      <c r="H3" s="4"/>
      <c r="I3" s="4"/>
      <c r="J3" s="4"/>
      <c r="K3" s="4"/>
    </row>
    <row r="4" spans="1:11" ht="14.65" thickBot="1">
      <c r="A4" s="6" t="str">
        <f>input!$A$4</f>
        <v>Year</v>
      </c>
      <c r="B4" s="6">
        <v>12</v>
      </c>
      <c r="C4" s="6">
        <f t="shared" ref="C4:K4" si="0">B4+12</f>
        <v>24</v>
      </c>
      <c r="D4" s="6">
        <f t="shared" si="0"/>
        <v>36</v>
      </c>
      <c r="E4" s="6">
        <f t="shared" si="0"/>
        <v>48</v>
      </c>
      <c r="F4" s="6">
        <f t="shared" si="0"/>
        <v>60</v>
      </c>
      <c r="G4" s="6">
        <f t="shared" si="0"/>
        <v>72</v>
      </c>
      <c r="H4" s="6">
        <f t="shared" si="0"/>
        <v>84</v>
      </c>
      <c r="I4" s="6">
        <f t="shared" si="0"/>
        <v>96</v>
      </c>
      <c r="J4" s="6">
        <f t="shared" si="0"/>
        <v>108</v>
      </c>
      <c r="K4" s="6">
        <f t="shared" si="0"/>
        <v>120</v>
      </c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4.65" thickBot="1">
      <c r="A6" s="3"/>
      <c r="B6" s="5" t="str">
        <f>input!A1</f>
        <v>Liability - Proportional</v>
      </c>
      <c r="C6" s="5"/>
      <c r="D6" s="5"/>
      <c r="E6" s="5"/>
      <c r="F6" s="5"/>
      <c r="G6" s="5"/>
      <c r="H6" s="5"/>
      <c r="I6" s="5"/>
      <c r="J6" s="5"/>
      <c r="K6" s="5"/>
    </row>
    <row r="7" spans="1:11">
      <c r="A7" s="3">
        <f>input!$A$5</f>
        <v>1</v>
      </c>
      <c r="B7" s="31">
        <f>'paid data'!B6/'rptd data'!B6</f>
        <v>0.21975308641975308</v>
      </c>
      <c r="C7" s="31">
        <f>'paid data'!C6/'rptd data'!C6</f>
        <v>0.27926657263751764</v>
      </c>
      <c r="D7" s="31">
        <f>'paid data'!D6/'rptd data'!D6</f>
        <v>0.49820359281437127</v>
      </c>
      <c r="E7" s="31">
        <f>'paid data'!E6/'rptd data'!E6</f>
        <v>0.54354354354354351</v>
      </c>
      <c r="F7" s="31">
        <f>'paid data'!F6/'rptd data'!F6</f>
        <v>0.60762733555157411</v>
      </c>
      <c r="G7" s="31">
        <f>'paid data'!G6/'rptd data'!G6</f>
        <v>0.70536130536130537</v>
      </c>
      <c r="H7" s="31">
        <f>'paid data'!H6/'rptd data'!H6</f>
        <v>0.77513061650992687</v>
      </c>
      <c r="I7" s="31">
        <f>'paid data'!I6/'rptd data'!I6</f>
        <v>0.8448730964467005</v>
      </c>
      <c r="J7" s="31">
        <f>'paid data'!J6/'rptd data'!J6</f>
        <v>0.85722588144130185</v>
      </c>
      <c r="K7" s="31">
        <f>'paid data'!K6/'rptd data'!K6</f>
        <v>0.84898952095808389</v>
      </c>
    </row>
    <row r="8" spans="1:11">
      <c r="A8" s="3">
        <f>A7+1</f>
        <v>2</v>
      </c>
      <c r="B8" s="31">
        <f>'paid data'!B7/'rptd data'!B7</f>
        <v>0.19887955182072828</v>
      </c>
      <c r="C8" s="31">
        <f>'paid data'!C7/'rptd data'!C7</f>
        <v>0.34128289473684209</v>
      </c>
      <c r="D8" s="31">
        <f>'paid data'!D7/'rptd data'!D7</f>
        <v>0.45694716242661448</v>
      </c>
      <c r="E8" s="31">
        <f>'paid data'!E7/'rptd data'!E7</f>
        <v>0.51426507764535934</v>
      </c>
      <c r="F8" s="31">
        <f>'paid data'!F7/'rptd data'!F7</f>
        <v>0.64590747330960852</v>
      </c>
      <c r="G8" s="31">
        <f>'paid data'!G7/'rptd data'!G7</f>
        <v>0.72405782137325758</v>
      </c>
      <c r="H8" s="31">
        <f>'paid data'!H7/'rptd data'!H7</f>
        <v>0.76745762711864407</v>
      </c>
      <c r="I8" s="31">
        <f>'paid data'!I7/'rptd data'!I7</f>
        <v>0.83057050592034443</v>
      </c>
      <c r="J8" s="31">
        <f>'paid data'!J7/'rptd data'!J7</f>
        <v>0.87027365782327137</v>
      </c>
      <c r="K8" s="9"/>
    </row>
    <row r="9" spans="1:11">
      <c r="A9" s="3">
        <f t="shared" ref="A9:A16" si="1">A8+1</f>
        <v>3</v>
      </c>
      <c r="B9" s="31">
        <f>'paid data'!B8/'rptd data'!B8</f>
        <v>0.18100890207715134</v>
      </c>
      <c r="C9" s="31">
        <f>'paid data'!C8/'rptd data'!C8</f>
        <v>0.3100303951367781</v>
      </c>
      <c r="D9" s="31">
        <f>'paid data'!D8/'rptd data'!D8</f>
        <v>0.44</v>
      </c>
      <c r="E9" s="31">
        <f>'paid data'!E8/'rptd data'!E8</f>
        <v>0.52</v>
      </c>
      <c r="F9" s="31">
        <f>'paid data'!F8/'rptd data'!F8</f>
        <v>0.66</v>
      </c>
      <c r="G9" s="31">
        <f>'paid data'!G8/'rptd data'!G8</f>
        <v>0.73</v>
      </c>
      <c r="H9" s="31">
        <f>'paid data'!H8/'rptd data'!H8</f>
        <v>0.81</v>
      </c>
      <c r="I9" s="31">
        <f>'paid data'!I8/'rptd data'!I8</f>
        <v>0.86999999999999988</v>
      </c>
      <c r="J9" s="9"/>
      <c r="K9" s="9"/>
    </row>
    <row r="10" spans="1:11">
      <c r="A10" s="3">
        <f t="shared" si="1"/>
        <v>4</v>
      </c>
      <c r="B10" s="31">
        <f>'paid data'!B9/'rptd data'!B9</f>
        <v>0.19896640826873385</v>
      </c>
      <c r="C10" s="31">
        <f>'paid data'!C9/'rptd data'!C9</f>
        <v>0.34089347079037802</v>
      </c>
      <c r="D10" s="31">
        <f>'paid data'!D9/'rptd data'!D9</f>
        <v>0.45136655948553056</v>
      </c>
      <c r="E10" s="31">
        <f>'paid data'!E9/'rptd data'!E9</f>
        <v>0.55114073314534739</v>
      </c>
      <c r="F10" s="31">
        <f>'paid data'!F9/'rptd data'!F9</f>
        <v>0.6550963081861958</v>
      </c>
      <c r="G10" s="31">
        <f>'paid data'!G9/'rptd data'!G9</f>
        <v>0.74486180014174341</v>
      </c>
      <c r="H10" s="31">
        <f>'paid data'!H9/'rptd data'!H9</f>
        <v>0.8081861958266453</v>
      </c>
      <c r="I10" s="9"/>
      <c r="J10" s="9"/>
      <c r="K10" s="9"/>
    </row>
    <row r="11" spans="1:11">
      <c r="A11" s="3">
        <f t="shared" si="1"/>
        <v>5</v>
      </c>
      <c r="B11" s="31">
        <f>'paid data'!B10/'rptd data'!B10</f>
        <v>0.19647355163727959</v>
      </c>
      <c r="C11" s="31">
        <f>'paid data'!C10/'rptd data'!C10</f>
        <v>0.38736842105263158</v>
      </c>
      <c r="D11" s="31">
        <f>'paid data'!D10/'rptd data'!D10</f>
        <v>0.46922226317729449</v>
      </c>
      <c r="E11" s="31">
        <f>'paid data'!E10/'rptd data'!E10</f>
        <v>0.62221666249687269</v>
      </c>
      <c r="F11" s="31">
        <f>'paid data'!F10/'rptd data'!F10</f>
        <v>0.66771741145929908</v>
      </c>
      <c r="G11" s="31">
        <f>'paid data'!G10/'rptd data'!G10</f>
        <v>0.7453058752271351</v>
      </c>
      <c r="H11" s="9"/>
      <c r="I11" s="9"/>
      <c r="J11" s="9"/>
      <c r="K11" s="9"/>
    </row>
    <row r="12" spans="1:11">
      <c r="A12" s="3">
        <f t="shared" si="1"/>
        <v>6</v>
      </c>
      <c r="B12" s="31">
        <f>'paid data'!B11/'rptd data'!B11</f>
        <v>0.19948849104859334</v>
      </c>
      <c r="C12" s="31">
        <f>'paid data'!C11/'rptd data'!C11</f>
        <v>0.30237288135593221</v>
      </c>
      <c r="D12" s="31">
        <f>'paid data'!D11/'rptd data'!D11</f>
        <v>0.4840834248079034</v>
      </c>
      <c r="E12" s="31">
        <f>'paid data'!E11/'rptd data'!E11</f>
        <v>0.59989415189203488</v>
      </c>
      <c r="F12" s="31">
        <f>'paid data'!F11/'rptd data'!F11</f>
        <v>0.67995930824008133</v>
      </c>
      <c r="G12" s="9"/>
      <c r="H12" s="9"/>
      <c r="I12" s="9"/>
      <c r="J12" s="9"/>
      <c r="K12" s="9"/>
    </row>
    <row r="13" spans="1:11">
      <c r="A13" s="3">
        <f t="shared" si="1"/>
        <v>7</v>
      </c>
      <c r="B13" s="31">
        <f>'paid data'!B12/'rptd data'!B12</f>
        <v>0.19451371571072318</v>
      </c>
      <c r="C13" s="31">
        <f>'paid data'!C12/'rptd data'!C12</f>
        <v>0.29337748344370862</v>
      </c>
      <c r="D13" s="31">
        <f>'paid data'!D12/'rptd data'!D12</f>
        <v>0.4549194377785396</v>
      </c>
      <c r="E13" s="31">
        <f>'paid data'!E12/'rptd data'!E12</f>
        <v>0.5757926405924555</v>
      </c>
      <c r="F13" s="31"/>
      <c r="G13" s="9"/>
      <c r="H13" s="9"/>
      <c r="I13" s="9"/>
      <c r="J13" s="9"/>
      <c r="K13" s="9"/>
    </row>
    <row r="14" spans="1:11">
      <c r="A14" s="3">
        <f t="shared" si="1"/>
        <v>8</v>
      </c>
      <c r="B14" s="31">
        <f>'paid data'!B13/'rptd data'!B13</f>
        <v>0.20045558086560364</v>
      </c>
      <c r="C14" s="31">
        <f>'paid data'!C13/'rptd data'!C13</f>
        <v>0.28330206378986866</v>
      </c>
      <c r="D14" s="31">
        <f>'paid data'!D13/'rptd data'!D13</f>
        <v>0.44138879339979376</v>
      </c>
      <c r="E14" s="31"/>
      <c r="F14" s="31"/>
      <c r="G14" s="9"/>
      <c r="H14" s="9"/>
      <c r="I14" s="9"/>
      <c r="J14" s="9"/>
      <c r="K14" s="9"/>
    </row>
    <row r="15" spans="1:11">
      <c r="A15" s="3">
        <f t="shared" si="1"/>
        <v>9</v>
      </c>
      <c r="B15" s="31">
        <f>'paid data'!B14/'rptd data'!B14</f>
        <v>0.17582417582417584</v>
      </c>
      <c r="C15" s="31">
        <f>'paid data'!C14/'rptd data'!C14</f>
        <v>0.30464716006884679</v>
      </c>
      <c r="D15" s="31"/>
      <c r="E15" s="31"/>
      <c r="F15" s="31"/>
      <c r="G15" s="9"/>
      <c r="H15" s="9"/>
      <c r="I15" s="9"/>
      <c r="J15" s="9"/>
      <c r="K15" s="9"/>
    </row>
    <row r="16" spans="1:11">
      <c r="A16" s="3">
        <f t="shared" si="1"/>
        <v>10</v>
      </c>
      <c r="B16" s="31">
        <f>'paid data'!B15/'rptd data'!B15</f>
        <v>0.19600000000000001</v>
      </c>
      <c r="C16" s="9"/>
      <c r="D16" s="9"/>
      <c r="E16" s="9"/>
      <c r="F16" s="9"/>
      <c r="G16" s="9"/>
      <c r="H16" s="9"/>
      <c r="I16" s="9"/>
      <c r="J16" s="9"/>
      <c r="K16" s="9"/>
    </row>
    <row r="18" spans="1:11">
      <c r="A18" t="s">
        <v>25</v>
      </c>
      <c r="B18" s="26">
        <f>_xlfn.STDEV.S(B7:B16)</f>
        <v>1.1772692360546457E-2</v>
      </c>
      <c r="C18" s="26">
        <f>_xlfn.STDEV.S(C7:C15)</f>
        <v>3.4699827560271138E-2</v>
      </c>
      <c r="D18" s="26">
        <f>_xlfn.STDEV.S(D7:D14)</f>
        <v>2.0522093112864691E-2</v>
      </c>
      <c r="E18" s="26">
        <f>_xlfn.STDEV.S(E7:E13)</f>
        <v>4.0303308221869387E-2</v>
      </c>
      <c r="F18" s="26">
        <f>_xlfn.STDEV.S(F7:F12)</f>
        <v>2.4921101046228408E-2</v>
      </c>
      <c r="G18" s="26">
        <f>_xlfn.STDEV.S(G7:G11)</f>
        <v>1.656414451271452E-2</v>
      </c>
    </row>
    <row r="19" spans="1:11">
      <c r="A19" t="s">
        <v>26</v>
      </c>
      <c r="B19" s="30">
        <f>MAX(B$7:B16)-MIN(B$7:B16)</f>
        <v>4.3928910595577242E-2</v>
      </c>
      <c r="C19" s="30">
        <f>MAX(C$7:C15)-MIN(C$7:C15)</f>
        <v>0.10810184841511394</v>
      </c>
      <c r="D19" s="30">
        <f>MAX(D$7:D14)-MIN(D$7:D14)</f>
        <v>5.8203592814371263E-2</v>
      </c>
      <c r="E19" s="30">
        <f>MAX(E$7:E13)-MIN(E$7:E13)</f>
        <v>0.10795158485151335</v>
      </c>
      <c r="F19" s="30">
        <f>MAX(F$7:F12)-MIN(F$7:F12)</f>
        <v>7.2331972688507218E-2</v>
      </c>
      <c r="G19" s="30">
        <f>MAX(G$7:G11)-MIN(G$7:G11)</f>
        <v>3.9944569865829727E-2</v>
      </c>
    </row>
    <row r="21" spans="1:11" ht="14.65" thickBot="1">
      <c r="B21" s="5" t="str">
        <f>input!A2</f>
        <v>Liability - Non-Proportional and Facultative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3">
        <f>'rptd data'!A6</f>
        <v>1</v>
      </c>
      <c r="B22" s="31">
        <f>'paid data'!B50/'rptd data'!B50</f>
        <v>0.1891891891891892</v>
      </c>
      <c r="C22" s="31">
        <f>'paid data'!C50/'rptd data'!C50</f>
        <v>0.18461538461538463</v>
      </c>
      <c r="D22" s="31">
        <f>'paid data'!D50/'rptd data'!D50</f>
        <v>0.36434108527131781</v>
      </c>
      <c r="E22" s="31">
        <f>'paid data'!E50/'rptd data'!E50</f>
        <v>0.37857142857142856</v>
      </c>
      <c r="F22" s="31">
        <f>'paid data'!F50/'rptd data'!F50</f>
        <v>0.28608515057113187</v>
      </c>
      <c r="G22" s="31">
        <f>'paid data'!G50/'rptd data'!G50</f>
        <v>0.33521493703864524</v>
      </c>
      <c r="H22" s="31">
        <f>'paid data'!H50/'rptd data'!H50</f>
        <v>0.35353535353535354</v>
      </c>
      <c r="I22" s="31">
        <f>'paid data'!I50/'rptd data'!I50</f>
        <v>0.77739197530864201</v>
      </c>
      <c r="J22" s="31">
        <f>'paid data'!J50/'rptd data'!J50</f>
        <v>0.80908075921101597</v>
      </c>
      <c r="K22" s="31">
        <f>'paid data'!K50/'rptd data'!K50</f>
        <v>0.81261069783917816</v>
      </c>
    </row>
    <row r="23" spans="1:11">
      <c r="A23" s="3">
        <f>'rptd data'!A7</f>
        <v>2</v>
      </c>
      <c r="B23" s="31">
        <f>'paid data'!B51/'rptd data'!B51</f>
        <v>0.21739130434782608</v>
      </c>
      <c r="C23" s="31">
        <f>'paid data'!C51/'rptd data'!C51</f>
        <v>0.14769230769230771</v>
      </c>
      <c r="D23" s="31">
        <f>'paid data'!D51/'rptd data'!D51</f>
        <v>0.32264529058116231</v>
      </c>
      <c r="E23" s="31">
        <f>'paid data'!E51/'rptd data'!E51</f>
        <v>0.50391061452513963</v>
      </c>
      <c r="F23" s="31">
        <f>'paid data'!F51/'rptd data'!F51</f>
        <v>0.60076045627376429</v>
      </c>
      <c r="G23" s="31">
        <f>'paid data'!G51/'rptd data'!G51</f>
        <v>0.61397934868943604</v>
      </c>
      <c r="H23" s="31">
        <f>'paid data'!H51/'rptd data'!H51</f>
        <v>0.63884992987377276</v>
      </c>
      <c r="I23" s="31">
        <f>'paid data'!I51/'rptd data'!I51</f>
        <v>0.65735196274118435</v>
      </c>
      <c r="J23" s="31">
        <f>'paid data'!J51/'rptd data'!J51</f>
        <v>0.73848987108655617</v>
      </c>
      <c r="K23" s="9"/>
    </row>
    <row r="24" spans="1:11">
      <c r="A24" s="3">
        <f>'rptd data'!A8</f>
        <v>3</v>
      </c>
      <c r="B24" s="31">
        <f>'paid data'!B52/'rptd data'!B52</f>
        <v>0.13513513513513514</v>
      </c>
      <c r="C24" s="31">
        <f>'paid data'!C52/'rptd data'!C52</f>
        <v>0.22907488986784141</v>
      </c>
      <c r="D24" s="31">
        <f>'paid data'!D52/'rptd data'!D52</f>
        <v>0.36307053941908712</v>
      </c>
      <c r="E24" s="31">
        <f>'paid data'!E52/'rptd data'!E52</f>
        <v>0.51970802919708026</v>
      </c>
      <c r="F24" s="31">
        <f>'paid data'!F52/'rptd data'!F52</f>
        <v>0.52843846949327822</v>
      </c>
      <c r="G24" s="31">
        <f>'paid data'!G52/'rptd data'!G52</f>
        <v>0.53923205342237057</v>
      </c>
      <c r="H24" s="31">
        <f>'paid data'!H52/'rptd data'!H52</f>
        <v>0.60283209710047203</v>
      </c>
      <c r="I24" s="31">
        <f>'paid data'!I52/'rptd data'!I52</f>
        <v>0.65917602996254676</v>
      </c>
      <c r="J24" s="9"/>
      <c r="K24" s="9"/>
    </row>
    <row r="25" spans="1:11">
      <c r="A25" s="3">
        <f>'rptd data'!A9</f>
        <v>4</v>
      </c>
      <c r="B25" s="31">
        <f>'paid data'!B53/'rptd data'!B53</f>
        <v>4.4303797468354431E-2</v>
      </c>
      <c r="C25" s="31">
        <f>'paid data'!C53/'rptd data'!C53</f>
        <v>0.15340909090909091</v>
      </c>
      <c r="D25" s="31">
        <f>'paid data'!D53/'rptd data'!D53</f>
        <v>0.30303030303030304</v>
      </c>
      <c r="E25" s="31">
        <f>'paid data'!E53/'rptd data'!E53</f>
        <v>0.43504901960784315</v>
      </c>
      <c r="F25" s="31">
        <f>'paid data'!F53/'rptd data'!F53</f>
        <v>0.52865064695009245</v>
      </c>
      <c r="G25" s="31">
        <f>'paid data'!G53/'rptd data'!G53</f>
        <v>0.65806988352745421</v>
      </c>
      <c r="H25" s="31">
        <f>'paid data'!H53/'rptd data'!H53</f>
        <v>0.67565698478561553</v>
      </c>
      <c r="I25" s="9"/>
      <c r="J25" s="9"/>
      <c r="K25" s="9"/>
    </row>
    <row r="26" spans="1:11">
      <c r="A26" s="3">
        <f>'rptd data'!A10</f>
        <v>5</v>
      </c>
      <c r="B26" s="31">
        <f>'paid data'!B54/'rptd data'!B54</f>
        <v>0.12962962962962962</v>
      </c>
      <c r="C26" s="31">
        <f>'paid data'!C54/'rptd data'!C54</f>
        <v>0.19097222222222221</v>
      </c>
      <c r="D26" s="31">
        <f>'paid data'!D54/'rptd data'!D54</f>
        <v>0.31694915254237288</v>
      </c>
      <c r="E26" s="31">
        <f>'paid data'!E54/'rptd data'!E54</f>
        <v>0.43971631205673761</v>
      </c>
      <c r="F26" s="31">
        <f>'paid data'!F54/'rptd data'!F54</f>
        <v>0.51209341117597995</v>
      </c>
      <c r="G26" s="31">
        <f>'paid data'!G54/'rptd data'!G54</f>
        <v>0.70599999999999996</v>
      </c>
      <c r="H26" s="9"/>
      <c r="I26" s="9"/>
      <c r="J26" s="9"/>
      <c r="K26" s="9"/>
    </row>
    <row r="27" spans="1:11">
      <c r="A27" s="3">
        <f>'rptd data'!A11</f>
        <v>6</v>
      </c>
      <c r="B27" s="31">
        <f>'paid data'!B55/'rptd data'!B55</f>
        <v>0.12857142857142856</v>
      </c>
      <c r="C27" s="31">
        <f>'paid data'!C55/'rptd data'!C55</f>
        <v>0.15324675324675324</v>
      </c>
      <c r="D27" s="31">
        <f>'paid data'!D55/'rptd data'!D55</f>
        <v>0.30515759312320917</v>
      </c>
      <c r="E27" s="31">
        <f>'paid data'!E55/'rptd data'!E55</f>
        <v>0.3641851106639839</v>
      </c>
      <c r="F27" s="31">
        <f>'paid data'!F55/'rptd data'!F55</f>
        <v>0.48937784522003036</v>
      </c>
      <c r="G27" s="9"/>
      <c r="H27" s="9"/>
      <c r="I27" s="9"/>
      <c r="J27" s="9"/>
      <c r="K27" s="9"/>
    </row>
    <row r="28" spans="1:11">
      <c r="A28" s="3">
        <f>'rptd data'!A12</f>
        <v>7</v>
      </c>
      <c r="B28" s="31">
        <f>'paid data'!B56/'rptd data'!B56</f>
        <v>0.17886178861788618</v>
      </c>
      <c r="C28" s="31">
        <f>'paid data'!C56/'rptd data'!C56</f>
        <v>0.18791946308724833</v>
      </c>
      <c r="D28" s="31">
        <f>'paid data'!D56/'rptd data'!D56</f>
        <v>0.33158584534731322</v>
      </c>
      <c r="E28" s="31">
        <f>'paid data'!E56/'rptd data'!E56</f>
        <v>0.49283909014321819</v>
      </c>
      <c r="F28" s="9"/>
      <c r="G28" s="9"/>
      <c r="H28" s="9"/>
      <c r="I28" s="9"/>
      <c r="J28" s="9"/>
      <c r="K28" s="9"/>
    </row>
    <row r="29" spans="1:11">
      <c r="A29" s="3">
        <f>'rptd data'!A13</f>
        <v>8</v>
      </c>
      <c r="B29" s="31">
        <f>'paid data'!B57/'rptd data'!B57</f>
        <v>0.12962962962962962</v>
      </c>
      <c r="C29" s="31">
        <f>'paid data'!C57/'rptd data'!C57</f>
        <v>0.30769230769230771</v>
      </c>
      <c r="D29" s="31">
        <f>'paid data'!D57/'rptd data'!D57</f>
        <v>0.33848531684698607</v>
      </c>
      <c r="E29" s="9"/>
      <c r="F29" s="9"/>
      <c r="G29" s="9"/>
      <c r="H29" s="9"/>
      <c r="I29" s="9"/>
      <c r="J29" s="9"/>
      <c r="K29" s="9"/>
    </row>
    <row r="30" spans="1:11">
      <c r="A30" s="3">
        <f>'rptd data'!A14</f>
        <v>9</v>
      </c>
      <c r="B30" s="31">
        <f>'paid data'!B58/'rptd data'!B58</f>
        <v>1.5151515151515152E-2</v>
      </c>
      <c r="C30" s="31">
        <f>'paid data'!C58/'rptd data'!C58</f>
        <v>0.30150753768844218</v>
      </c>
      <c r="D30" s="9"/>
      <c r="E30" s="9"/>
      <c r="F30" s="9"/>
      <c r="G30" s="9"/>
      <c r="H30" s="9"/>
      <c r="I30" s="9"/>
      <c r="J30" s="9"/>
      <c r="K30" s="9"/>
    </row>
    <row r="31" spans="1:11">
      <c r="A31" s="3">
        <f>'rptd data'!A15</f>
        <v>10</v>
      </c>
      <c r="B31" s="31">
        <f>'paid data'!B59/'rptd data'!B59</f>
        <v>0.26</v>
      </c>
      <c r="C31" s="9"/>
      <c r="D31" s="9"/>
      <c r="E31" s="9"/>
      <c r="F31" s="9"/>
      <c r="G31" s="9"/>
      <c r="H31" s="9"/>
      <c r="I31" s="9"/>
      <c r="J31" s="9"/>
      <c r="K31" s="9"/>
    </row>
    <row r="33" spans="1:7">
      <c r="A33" t="s">
        <v>25</v>
      </c>
      <c r="B33" s="26">
        <f>_xlfn.STDEV.S(B22:B31)</f>
        <v>7.4053934997660109E-2</v>
      </c>
      <c r="C33" s="26">
        <f>_xlfn.STDEV.S(C22:C30)</f>
        <v>6.1189765383249946E-2</v>
      </c>
      <c r="D33" s="26">
        <f>_xlfn.STDEV.S(D22:D29)</f>
        <v>2.3643021115936576E-2</v>
      </c>
      <c r="E33" s="26">
        <f>_xlfn.STDEV.S(E22:E28)</f>
        <v>6.1045896278190168E-2</v>
      </c>
      <c r="F33" s="26">
        <f>_xlfn.STDEV.S(F22:F27)</f>
        <v>0.10705528297359904</v>
      </c>
      <c r="G33" s="26">
        <f>_xlfn.STDEV.S(G22:G26)</f>
        <v>0.14513436326084725</v>
      </c>
    </row>
    <row r="34" spans="1:7">
      <c r="A34" t="s">
        <v>26</v>
      </c>
      <c r="B34" s="30">
        <f>MAX(B$22:B31)-MIN(B$22:B31)</f>
        <v>0.24484848484848487</v>
      </c>
      <c r="C34" s="30">
        <f>MAX(C$22:C30)-MIN(C$22:C30)</f>
        <v>0.16</v>
      </c>
      <c r="D34" s="30">
        <f>MAX(D$22:D29)-MIN(D$22:D29)</f>
        <v>6.1310782241014772E-2</v>
      </c>
      <c r="E34" s="30">
        <f>MAX(E$22:E28)-MIN(E$22:E28)</f>
        <v>0.15552291853309635</v>
      </c>
      <c r="F34" s="30">
        <f>MAX(F$22:F27)-MIN(F$22:F27)</f>
        <v>0.31467530570263241</v>
      </c>
      <c r="G34" s="30">
        <f>MAX(G$22:G26)-MIN(G$22:G26)</f>
        <v>0.37078506296135472</v>
      </c>
    </row>
  </sheetData>
  <pageMargins left="0.7" right="0.7" top="0.75" bottom="0.75" header="0.3" footer="0.3"/>
  <pageSetup scale="91" orientation="portrait" r:id="rId1"/>
  <colBreaks count="3" manualBreakCount="3">
    <brk id="11" max="1048575" man="1"/>
    <brk id="24" max="1048575" man="1"/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2767-E649-4635-A3F1-07CAA687DDA4}">
  <dimension ref="A1:V86"/>
  <sheetViews>
    <sheetView showGridLines="0" topLeftCell="A89" zoomScaleNormal="100" workbookViewId="0"/>
  </sheetViews>
  <sheetFormatPr defaultRowHeight="14.25"/>
  <cols>
    <col min="1" max="1" width="8.5703125" customWidth="1"/>
  </cols>
  <sheetData>
    <row r="1" spans="1:22">
      <c r="A1" s="37" t="str">
        <f>input!$A$1</f>
        <v>Liability - Proportional</v>
      </c>
      <c r="K1" s="45" t="s">
        <v>4</v>
      </c>
    </row>
    <row r="2" spans="1:22">
      <c r="A2" s="1" t="s">
        <v>5</v>
      </c>
      <c r="K2" s="45" t="s">
        <v>6</v>
      </c>
    </row>
    <row r="3" spans="1:22">
      <c r="A3" s="1"/>
    </row>
    <row r="4" spans="1:22">
      <c r="A4" s="3" t="str">
        <f>input!$A$3</f>
        <v>Treaty</v>
      </c>
      <c r="B4" s="4" t="s">
        <v>7</v>
      </c>
      <c r="C4" s="4"/>
      <c r="D4" s="4"/>
      <c r="E4" s="4"/>
      <c r="F4" s="4"/>
      <c r="G4" s="4"/>
      <c r="H4" s="4"/>
      <c r="I4" s="4"/>
      <c r="J4" s="4"/>
      <c r="K4" s="4"/>
    </row>
    <row r="5" spans="1:22" ht="14.65" thickBot="1">
      <c r="A5" s="6" t="str">
        <f>input!$A$4</f>
        <v>Year</v>
      </c>
      <c r="B5" s="6">
        <v>12</v>
      </c>
      <c r="C5" s="6">
        <f t="shared" ref="C5:K5" si="0">B5+12</f>
        <v>24</v>
      </c>
      <c r="D5" s="6">
        <f t="shared" si="0"/>
        <v>36</v>
      </c>
      <c r="E5" s="6">
        <f t="shared" si="0"/>
        <v>48</v>
      </c>
      <c r="F5" s="6">
        <f t="shared" si="0"/>
        <v>60</v>
      </c>
      <c r="G5" s="6">
        <f t="shared" si="0"/>
        <v>72</v>
      </c>
      <c r="H5" s="6">
        <f t="shared" si="0"/>
        <v>84</v>
      </c>
      <c r="I5" s="6">
        <f t="shared" si="0"/>
        <v>96</v>
      </c>
      <c r="J5" s="6">
        <f t="shared" si="0"/>
        <v>108</v>
      </c>
      <c r="K5" s="6">
        <f t="shared" si="0"/>
        <v>120</v>
      </c>
    </row>
    <row r="6" spans="1:22">
      <c r="A6" s="3">
        <f>input!$A$5</f>
        <v>1</v>
      </c>
      <c r="B6" s="9">
        <v>405</v>
      </c>
      <c r="C6" s="9">
        <v>1418</v>
      </c>
      <c r="D6" s="9">
        <v>2505</v>
      </c>
      <c r="E6" s="9">
        <v>3330</v>
      </c>
      <c r="F6" s="9">
        <v>3907</v>
      </c>
      <c r="G6" s="9">
        <v>4290</v>
      </c>
      <c r="H6" s="9">
        <v>4785</v>
      </c>
      <c r="I6" s="9">
        <v>4925</v>
      </c>
      <c r="J6" s="9">
        <v>5162</v>
      </c>
      <c r="K6" s="9">
        <v>5344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>
      <c r="A7" s="3">
        <f>A6+1</f>
        <v>2</v>
      </c>
      <c r="B7" s="9">
        <v>357</v>
      </c>
      <c r="C7" s="9">
        <v>1216</v>
      </c>
      <c r="D7" s="9">
        <v>2044</v>
      </c>
      <c r="E7" s="9">
        <v>2769</v>
      </c>
      <c r="F7" s="9">
        <v>3372</v>
      </c>
      <c r="G7" s="9">
        <v>3874</v>
      </c>
      <c r="H7" s="9">
        <v>4425</v>
      </c>
      <c r="I7" s="9">
        <v>4645</v>
      </c>
      <c r="J7" s="9">
        <v>4787</v>
      </c>
      <c r="K7" s="9" t="s">
        <v>8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>
      <c r="A8" s="3">
        <f t="shared" ref="A8:A15" si="1">A7+1</f>
        <v>3</v>
      </c>
      <c r="B8" s="9">
        <v>337</v>
      </c>
      <c r="C8" s="9">
        <v>1316</v>
      </c>
      <c r="D8" s="9">
        <v>2084</v>
      </c>
      <c r="E8" s="9">
        <v>2921.768</v>
      </c>
      <c r="F8" s="9">
        <v>3669.7406080000001</v>
      </c>
      <c r="G8" s="9">
        <v>4304.6057331840002</v>
      </c>
      <c r="H8" s="9">
        <v>4674.8018262378246</v>
      </c>
      <c r="I8" s="9">
        <v>4819.7206828511971</v>
      </c>
      <c r="J8" s="9" t="s">
        <v>8</v>
      </c>
      <c r="K8" s="9" t="s">
        <v>8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>
      <c r="A9" s="3">
        <f t="shared" si="1"/>
        <v>4</v>
      </c>
      <c r="B9" s="9">
        <v>387</v>
      </c>
      <c r="C9" s="9">
        <v>1455</v>
      </c>
      <c r="D9" s="9">
        <v>2488</v>
      </c>
      <c r="E9" s="9">
        <v>3901</v>
      </c>
      <c r="F9" s="9">
        <v>4984</v>
      </c>
      <c r="G9" s="9">
        <v>5644</v>
      </c>
      <c r="H9" s="9">
        <v>6230</v>
      </c>
      <c r="I9" s="9" t="s">
        <v>8</v>
      </c>
      <c r="J9" s="9" t="s">
        <v>8</v>
      </c>
      <c r="K9" s="9" t="s">
        <v>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>
      <c r="A10" s="3">
        <f t="shared" si="1"/>
        <v>5</v>
      </c>
      <c r="B10" s="9">
        <v>397</v>
      </c>
      <c r="C10" s="9">
        <v>1425</v>
      </c>
      <c r="D10" s="9">
        <v>2713</v>
      </c>
      <c r="E10" s="9">
        <v>3997</v>
      </c>
      <c r="F10" s="9">
        <v>5393</v>
      </c>
      <c r="G10" s="9">
        <v>6604</v>
      </c>
      <c r="H10" s="9" t="s">
        <v>8</v>
      </c>
      <c r="I10" s="9" t="s">
        <v>8</v>
      </c>
      <c r="J10" s="9" t="s">
        <v>8</v>
      </c>
      <c r="K10" s="9" t="s">
        <v>8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3">
        <f t="shared" si="1"/>
        <v>6</v>
      </c>
      <c r="B11" s="9">
        <v>391</v>
      </c>
      <c r="C11" s="9">
        <v>1475</v>
      </c>
      <c r="D11" s="9">
        <v>2733</v>
      </c>
      <c r="E11" s="9">
        <v>3779</v>
      </c>
      <c r="F11" s="9">
        <v>4915</v>
      </c>
      <c r="G11" s="9" t="s">
        <v>8</v>
      </c>
      <c r="H11" s="9" t="s">
        <v>8</v>
      </c>
      <c r="I11" s="9" t="s">
        <v>8</v>
      </c>
      <c r="J11" s="9" t="s">
        <v>8</v>
      </c>
      <c r="K11" s="9" t="s">
        <v>8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>
      <c r="A12" s="3">
        <f t="shared" si="1"/>
        <v>7</v>
      </c>
      <c r="B12" s="9">
        <v>401</v>
      </c>
      <c r="C12" s="9">
        <v>1510</v>
      </c>
      <c r="D12" s="9">
        <v>2917</v>
      </c>
      <c r="E12" s="9">
        <v>4321</v>
      </c>
      <c r="F12" s="9" t="s">
        <v>8</v>
      </c>
      <c r="G12" s="9" t="s">
        <v>8</v>
      </c>
      <c r="H12" s="9" t="s">
        <v>8</v>
      </c>
      <c r="I12" s="9" t="s">
        <v>8</v>
      </c>
      <c r="J12" s="9" t="s">
        <v>8</v>
      </c>
      <c r="K12" s="9" t="s">
        <v>8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>
      <c r="A13" s="3">
        <f t="shared" si="1"/>
        <v>8</v>
      </c>
      <c r="B13" s="9">
        <v>439</v>
      </c>
      <c r="C13" s="9">
        <v>1599</v>
      </c>
      <c r="D13" s="9">
        <v>2909</v>
      </c>
      <c r="E13" s="9" t="s">
        <v>8</v>
      </c>
      <c r="F13" s="9" t="s">
        <v>8</v>
      </c>
      <c r="G13" s="9" t="s">
        <v>8</v>
      </c>
      <c r="H13" s="9" t="s">
        <v>8</v>
      </c>
      <c r="I13" s="9" t="s">
        <v>8</v>
      </c>
      <c r="J13" s="9" t="s">
        <v>8</v>
      </c>
      <c r="K13" s="9" t="s">
        <v>8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>
      <c r="A14" s="3">
        <f t="shared" si="1"/>
        <v>9</v>
      </c>
      <c r="B14" s="9">
        <v>455</v>
      </c>
      <c r="C14" s="9">
        <v>1743</v>
      </c>
      <c r="D14" s="9" t="s">
        <v>8</v>
      </c>
      <c r="E14" s="9" t="s">
        <v>8</v>
      </c>
      <c r="F14" s="9" t="s">
        <v>8</v>
      </c>
      <c r="G14" s="9" t="s">
        <v>8</v>
      </c>
      <c r="H14" s="9" t="s">
        <v>8</v>
      </c>
      <c r="I14" s="9" t="s">
        <v>8</v>
      </c>
      <c r="J14" s="9" t="s">
        <v>8</v>
      </c>
      <c r="K14" s="9" t="s">
        <v>8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>
      <c r="A15" s="3">
        <f t="shared" si="1"/>
        <v>10</v>
      </c>
      <c r="B15" s="9">
        <v>500</v>
      </c>
      <c r="C15" s="9" t="s">
        <v>8</v>
      </c>
      <c r="D15" s="9" t="s">
        <v>8</v>
      </c>
      <c r="E15" s="9" t="s">
        <v>8</v>
      </c>
      <c r="F15" s="9" t="s">
        <v>8</v>
      </c>
      <c r="G15" s="9" t="s">
        <v>8</v>
      </c>
      <c r="H15" s="9" t="s">
        <v>8</v>
      </c>
      <c r="I15" s="9" t="s">
        <v>8</v>
      </c>
      <c r="J15" s="9" t="s">
        <v>8</v>
      </c>
      <c r="K15" s="9" t="s">
        <v>8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>
      <c r="A17" s="3" t="str">
        <f>input!$A$3</f>
        <v>Treaty</v>
      </c>
      <c r="B17" s="4" t="s">
        <v>9</v>
      </c>
      <c r="C17" s="4"/>
      <c r="D17" s="4"/>
      <c r="E17" s="4"/>
      <c r="F17" s="4"/>
      <c r="G17" s="4"/>
      <c r="H17" s="4"/>
      <c r="I17" s="4"/>
      <c r="J17" s="4"/>
      <c r="K17" s="4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65" thickBot="1">
      <c r="A18" s="6" t="str">
        <f>input!$A$4</f>
        <v>Year</v>
      </c>
      <c r="B18" s="18" t="s">
        <v>10</v>
      </c>
      <c r="C18" s="18" t="s">
        <v>11</v>
      </c>
      <c r="D18" s="18" t="s">
        <v>12</v>
      </c>
      <c r="E18" s="18" t="s">
        <v>13</v>
      </c>
      <c r="F18" s="18" t="s">
        <v>14</v>
      </c>
      <c r="G18" s="18" t="s">
        <v>15</v>
      </c>
      <c r="H18" s="18" t="s">
        <v>16</v>
      </c>
      <c r="I18" s="18" t="s">
        <v>17</v>
      </c>
      <c r="J18" s="18" t="s">
        <v>18</v>
      </c>
      <c r="K18" s="18" t="s">
        <v>19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>
      <c r="A19" s="3">
        <f>input!$A$5</f>
        <v>1</v>
      </c>
      <c r="B19" s="21">
        <f t="shared" ref="B19:J19" si="2">C6/B6</f>
        <v>3.5012345679012347</v>
      </c>
      <c r="C19" s="21">
        <f t="shared" si="2"/>
        <v>1.7665726375176305</v>
      </c>
      <c r="D19" s="21">
        <f t="shared" si="2"/>
        <v>1.3293413173652695</v>
      </c>
      <c r="E19" s="21">
        <f t="shared" si="2"/>
        <v>1.1732732732732734</v>
      </c>
      <c r="F19" s="21">
        <f t="shared" si="2"/>
        <v>1.0980291783977476</v>
      </c>
      <c r="G19" s="21">
        <f t="shared" si="2"/>
        <v>1.1153846153846154</v>
      </c>
      <c r="H19" s="21">
        <f t="shared" si="2"/>
        <v>1.0292580982236155</v>
      </c>
      <c r="I19" s="21">
        <f t="shared" si="2"/>
        <v>1.0481218274111674</v>
      </c>
      <c r="J19" s="21">
        <f t="shared" si="2"/>
        <v>1.03525765207284</v>
      </c>
      <c r="K19" s="2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>
      <c r="A20" s="3">
        <f>A19+1</f>
        <v>2</v>
      </c>
      <c r="B20" s="21">
        <f t="shared" ref="B20:I20" si="3">C7/B7</f>
        <v>3.4061624649859943</v>
      </c>
      <c r="C20" s="21">
        <f t="shared" si="3"/>
        <v>1.680921052631579</v>
      </c>
      <c r="D20" s="21">
        <f t="shared" si="3"/>
        <v>1.3546966731898238</v>
      </c>
      <c r="E20" s="21">
        <f t="shared" si="3"/>
        <v>1.2177681473456121</v>
      </c>
      <c r="F20" s="21">
        <f t="shared" si="3"/>
        <v>1.1488730723606169</v>
      </c>
      <c r="G20" s="21">
        <f t="shared" si="3"/>
        <v>1.142230252968508</v>
      </c>
      <c r="H20" s="21">
        <f t="shared" si="3"/>
        <v>1.0497175141242938</v>
      </c>
      <c r="I20" s="21">
        <f t="shared" si="3"/>
        <v>1.0305705059203445</v>
      </c>
      <c r="J20" s="22"/>
      <c r="K20" s="2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>
      <c r="A21" s="3">
        <f t="shared" ref="A21:A28" si="4">A20+1</f>
        <v>3</v>
      </c>
      <c r="B21" s="21">
        <f t="shared" ref="B21:H21" si="5">C8/B8</f>
        <v>3.9050445103857565</v>
      </c>
      <c r="C21" s="21">
        <f t="shared" si="5"/>
        <v>1.5835866261398177</v>
      </c>
      <c r="D21" s="21">
        <f t="shared" si="5"/>
        <v>1.4019999999999999</v>
      </c>
      <c r="E21" s="21">
        <f t="shared" si="5"/>
        <v>1.256</v>
      </c>
      <c r="F21" s="21">
        <f t="shared" si="5"/>
        <v>1.173</v>
      </c>
      <c r="G21" s="21">
        <f t="shared" si="5"/>
        <v>1.0860000000000001</v>
      </c>
      <c r="H21" s="21">
        <f t="shared" si="5"/>
        <v>1.0309999999999999</v>
      </c>
      <c r="I21" s="22"/>
      <c r="J21" s="22"/>
      <c r="K21" s="2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>
      <c r="A22" s="3">
        <f t="shared" si="4"/>
        <v>4</v>
      </c>
      <c r="B22" s="21">
        <f t="shared" ref="B22:G22" si="6">C9/B9</f>
        <v>3.7596899224806202</v>
      </c>
      <c r="C22" s="21">
        <f t="shared" si="6"/>
        <v>1.7099656357388315</v>
      </c>
      <c r="D22" s="21">
        <f t="shared" si="6"/>
        <v>1.5679260450160772</v>
      </c>
      <c r="E22" s="21">
        <f t="shared" si="6"/>
        <v>1.2776211227890284</v>
      </c>
      <c r="F22" s="21">
        <f t="shared" si="6"/>
        <v>1.1324237560192616</v>
      </c>
      <c r="G22" s="21">
        <f t="shared" si="6"/>
        <v>1.1038270729978739</v>
      </c>
      <c r="H22" s="22"/>
      <c r="I22" s="22"/>
      <c r="J22" s="22"/>
      <c r="K22" s="21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>
      <c r="A23" s="3">
        <f t="shared" si="4"/>
        <v>5</v>
      </c>
      <c r="B23" s="21">
        <f>C10/B10</f>
        <v>3.5894206549118386</v>
      </c>
      <c r="C23" s="21">
        <f>D10/C10</f>
        <v>1.903859649122807</v>
      </c>
      <c r="D23" s="21">
        <f>E10/D10</f>
        <v>1.4732768153335791</v>
      </c>
      <c r="E23" s="21">
        <f>F10/E10</f>
        <v>1.349261946459845</v>
      </c>
      <c r="F23" s="21">
        <f>G10/F10</f>
        <v>1.2245503430372706</v>
      </c>
      <c r="G23" s="22"/>
      <c r="H23" s="22"/>
      <c r="I23" s="22"/>
      <c r="J23" s="21"/>
      <c r="K23" s="21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>
      <c r="A24" s="3">
        <f t="shared" si="4"/>
        <v>6</v>
      </c>
      <c r="B24" s="21">
        <f>C11/B11</f>
        <v>3.7723785166240411</v>
      </c>
      <c r="C24" s="21">
        <f>D11/C11</f>
        <v>1.8528813559322035</v>
      </c>
      <c r="D24" s="21">
        <f>E11/D11</f>
        <v>1.3827296011708745</v>
      </c>
      <c r="E24" s="21">
        <f>F11/E11</f>
        <v>1.3006086266207992</v>
      </c>
      <c r="F24" s="22"/>
      <c r="G24" s="22"/>
      <c r="H24" s="22"/>
      <c r="I24" s="13"/>
      <c r="J24" s="21"/>
      <c r="K24" s="21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>
      <c r="A25" s="3">
        <f t="shared" si="4"/>
        <v>7</v>
      </c>
      <c r="B25" s="21">
        <f>C12/B12</f>
        <v>3.7655860349127184</v>
      </c>
      <c r="C25" s="21">
        <f>D12/C12</f>
        <v>1.9317880794701987</v>
      </c>
      <c r="D25" s="21">
        <f>E12/D12</f>
        <v>1.4813164209804595</v>
      </c>
      <c r="E25" s="22"/>
      <c r="F25" s="22"/>
      <c r="G25" s="22"/>
      <c r="H25" s="13"/>
      <c r="I25" s="13"/>
      <c r="J25" s="21"/>
      <c r="K25" s="21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>
      <c r="A26" s="3">
        <f t="shared" si="4"/>
        <v>8</v>
      </c>
      <c r="B26" s="21">
        <f>C13/B13</f>
        <v>3.642369020501139</v>
      </c>
      <c r="C26" s="21">
        <f>D13/C13</f>
        <v>1.819262038774234</v>
      </c>
      <c r="D26" s="22"/>
      <c r="E26" s="22"/>
      <c r="F26" s="22"/>
      <c r="G26" s="13"/>
      <c r="H26" s="13"/>
      <c r="I26" s="13"/>
      <c r="J26" s="21"/>
      <c r="K26" s="21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>
      <c r="A27" s="3">
        <f t="shared" si="4"/>
        <v>9</v>
      </c>
      <c r="B27" s="21">
        <f>C14/B14</f>
        <v>3.8307692307692309</v>
      </c>
      <c r="C27" s="22"/>
      <c r="D27" s="22"/>
      <c r="E27" s="22"/>
      <c r="F27" s="13"/>
      <c r="G27" s="13"/>
      <c r="H27" s="13"/>
      <c r="I27" s="13"/>
      <c r="J27" s="21"/>
      <c r="K27" s="21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>
      <c r="A28" s="3">
        <f t="shared" si="4"/>
        <v>10</v>
      </c>
      <c r="B28" s="21"/>
      <c r="C28" s="22"/>
      <c r="D28" s="22"/>
      <c r="E28" s="13"/>
      <c r="F28" s="13"/>
      <c r="G28" s="13"/>
      <c r="H28" s="13"/>
      <c r="I28" s="13"/>
      <c r="J28" s="21"/>
      <c r="K28" s="21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>
      <c r="B30" s="28" t="s">
        <v>20</v>
      </c>
      <c r="C30" s="28"/>
      <c r="D30" s="28"/>
      <c r="E30" s="28"/>
      <c r="F30" s="28"/>
      <c r="G30" s="28"/>
      <c r="H30" s="28"/>
      <c r="I30" s="28"/>
      <c r="J30" s="29"/>
      <c r="K30" s="13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>
      <c r="A31" t="s">
        <v>21</v>
      </c>
      <c r="B31" s="21">
        <f>AVERAGE(B25:B27)</f>
        <v>3.7462414287276964</v>
      </c>
      <c r="C31" s="21">
        <f>AVERAGE(C24:C26)</f>
        <v>1.8679771580588787</v>
      </c>
      <c r="D31" s="21">
        <f>AVERAGE(D23:D25)</f>
        <v>1.4457742791616379</v>
      </c>
      <c r="E31" s="21">
        <f>AVERAGE(E22:E24)</f>
        <v>1.3091638986232244</v>
      </c>
      <c r="F31" s="21">
        <f>AVERAGE(F21:F23)</f>
        <v>1.1766580330188441</v>
      </c>
      <c r="G31" s="21">
        <f>AVERAGE(G20:G22)</f>
        <v>1.1106857753221273</v>
      </c>
      <c r="H31" s="21">
        <f>AVERAGE(H19:H21)</f>
        <v>1.0366585374493029</v>
      </c>
      <c r="I31" s="21">
        <f>AVERAGE(I19:I20)</f>
        <v>1.039346166665756</v>
      </c>
      <c r="J31" s="21">
        <f>AVERAGE(J19:J19)</f>
        <v>1.03525765207284</v>
      </c>
      <c r="K31" s="13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>
      <c r="A32" t="s">
        <v>22</v>
      </c>
      <c r="B32" s="21">
        <f>(SUM(B21:B27)-MIN(B21:B27)-MAX(B21:B27))/5</f>
        <v>3.7541585450575505</v>
      </c>
      <c r="C32" s="21">
        <f>(SUM(C20:C26)-MIN(C20:C26)-MAX(C20:C26))/5</f>
        <v>1.7933779464399309</v>
      </c>
      <c r="D32" s="21">
        <f>(SUM(D19:D25)-MIN(D19:D25)-MAX(D19:D25))/5</f>
        <v>1.4188039021349472</v>
      </c>
      <c r="E32" s="21">
        <f>(SUM(E19:E24)-MIN(E19:E24)-MAX(E19:E24))/4</f>
        <v>1.2629994741888599</v>
      </c>
      <c r="F32" s="21">
        <f>(SUM(F19:F23)-MIN(F19:F23)-MAX(F19:F23))/3</f>
        <v>1.1514322761266262</v>
      </c>
      <c r="G32" s="21">
        <f>(SUM(G19:G22)-MIN(G19:G22)-MAX(G19:G22))/2</f>
        <v>1.1096058441912442</v>
      </c>
      <c r="H32" s="21">
        <f>(SUM(H19:H21)-MIN(H19:H21)-MAX(H19:H21))/1</f>
        <v>1.0309999999999995</v>
      </c>
      <c r="I32" s="21">
        <f>AVERAGE(I19:I20)</f>
        <v>1.039346166665756</v>
      </c>
      <c r="J32" s="21">
        <f>AVERAGE(J19)</f>
        <v>1.03525765207284</v>
      </c>
      <c r="K32" s="21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>
      <c r="A33" t="s">
        <v>23</v>
      </c>
      <c r="B33" s="21">
        <f>SUM(C10:C14)/SUM(B10:B14)</f>
        <v>3.7215554488718197</v>
      </c>
      <c r="C33" s="21">
        <f>SUM(D9:D13)/SUM(C9:C13)</f>
        <v>1.8435155412647375</v>
      </c>
      <c r="D33" s="21">
        <f>SUM(E8:E12)/SUM(D8:D12)</f>
        <v>1.4626801700811751</v>
      </c>
      <c r="E33" s="21">
        <f>SUM(F7:F11)/SUM(E7:E11)</f>
        <v>1.2859303859885738</v>
      </c>
      <c r="F33" s="21">
        <f>SUM(G6:G10)/SUM(F6:F10)</f>
        <v>1.1590033934817707</v>
      </c>
      <c r="G33" s="21">
        <f>SUM(H6:H9)/SUM(G6:G9)</f>
        <v>1.1105415820643418</v>
      </c>
      <c r="H33" s="21">
        <f>SUM(I6:I8)/SUM(H6:H8)</f>
        <v>1.0363648587089833</v>
      </c>
      <c r="I33" s="21">
        <f>SUM(J6:J7)/SUM(I6:I7)</f>
        <v>1.0396029258098223</v>
      </c>
      <c r="J33" s="21">
        <f>SUM(K6:K6)/SUM(J6:J6)</f>
        <v>1.03525765207284</v>
      </c>
      <c r="K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K34" s="21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>
      <c r="B35" s="28" t="s">
        <v>24</v>
      </c>
      <c r="C35" s="28"/>
      <c r="D35" s="28"/>
      <c r="E35" s="28"/>
      <c r="F35" s="28"/>
      <c r="G35" s="28"/>
      <c r="K35" s="21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>
      <c r="A36" t="s">
        <v>25</v>
      </c>
      <c r="B36" s="26">
        <f>_xlfn.STDEV.S(B19:B27)</f>
        <v>0.1627276711316884</v>
      </c>
      <c r="C36" s="26">
        <f>_xlfn.STDEV.S(C19:C26)</f>
        <v>0.11874596488015481</v>
      </c>
      <c r="D36" s="26">
        <f>_xlfn.STDEV.S(D19:D25)</f>
        <v>8.3965347863521611E-2</v>
      </c>
      <c r="E36" s="26">
        <f>_xlfn.STDEV.S(E19:E24)</f>
        <v>6.1988889657824411E-2</v>
      </c>
      <c r="F36" s="26">
        <f>_xlfn.STDEV.S(F19:F23)</f>
        <v>4.7311326940512294E-2</v>
      </c>
      <c r="G36" s="26">
        <f>_xlfn.STDEV.S(G19:G22)</f>
        <v>2.3579954016493959E-2</v>
      </c>
      <c r="K36" s="21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>
      <c r="A37" t="s">
        <v>26</v>
      </c>
      <c r="B37" s="30">
        <f>MAX(B19:B27)-MIN(B19:B27)</f>
        <v>0.49888204539976222</v>
      </c>
      <c r="C37" s="30">
        <f>MAX(C19:C26)-MIN(C19:C26)</f>
        <v>0.34820145333038099</v>
      </c>
      <c r="D37" s="30">
        <f>MAX(D19:D25)-MIN(D19:D25)</f>
        <v>0.23858472765080774</v>
      </c>
      <c r="E37" s="30">
        <f>MAX(E19:E24)-MIN(E19:E24)</f>
        <v>0.17598867318657163</v>
      </c>
      <c r="F37" s="30">
        <f>MAX(F19:F23)-MIN(F19:F23)</f>
        <v>0.12652116463952301</v>
      </c>
      <c r="G37" s="30">
        <f>MAX(G19:G22)-MIN(G19:G22)</f>
        <v>5.6230252968507921E-2</v>
      </c>
      <c r="K37" s="21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>
      <c r="K38" s="21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>
      <c r="B39" s="28" t="s">
        <v>27</v>
      </c>
      <c r="C39" s="28"/>
      <c r="D39" s="28"/>
      <c r="E39" s="28"/>
      <c r="F39" s="28"/>
      <c r="G39" s="28"/>
      <c r="H39" s="28"/>
      <c r="I39" s="28"/>
      <c r="J39" s="29"/>
      <c r="K39" s="21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>
      <c r="A40" t="s">
        <v>21</v>
      </c>
      <c r="B40" s="21">
        <f t="shared" ref="B40:J40" si="7">C40*B31</f>
        <v>19.989234290824527</v>
      </c>
      <c r="C40" s="21">
        <f t="shared" si="7"/>
        <v>5.3358104839530585</v>
      </c>
      <c r="D40" s="21">
        <f t="shared" si="7"/>
        <v>2.8564645241689157</v>
      </c>
      <c r="E40" s="21">
        <f t="shared" si="7"/>
        <v>1.9757333944447371</v>
      </c>
      <c r="F40" s="21">
        <f t="shared" si="7"/>
        <v>1.5091566430471441</v>
      </c>
      <c r="G40" s="21">
        <f t="shared" si="7"/>
        <v>1.2825787957910242</v>
      </c>
      <c r="H40" s="21">
        <f t="shared" si="7"/>
        <v>1.1547629620259101</v>
      </c>
      <c r="I40" s="21">
        <f t="shared" si="7"/>
        <v>1.1139279910501707</v>
      </c>
      <c r="J40" s="21">
        <f t="shared" si="7"/>
        <v>1.0717584061753695</v>
      </c>
      <c r="K40" s="21">
        <f>+J31</f>
        <v>1.03525765207284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>
      <c r="A41" t="s">
        <v>22</v>
      </c>
      <c r="B41" s="21">
        <f t="shared" ref="B41:J41" si="8">C41*B32</f>
        <v>17.702430400299914</v>
      </c>
      <c r="C41" s="21">
        <f t="shared" si="8"/>
        <v>4.7154189648185296</v>
      </c>
      <c r="D41" s="21">
        <f t="shared" si="8"/>
        <v>2.6293503687715121</v>
      </c>
      <c r="E41" s="21">
        <f t="shared" si="8"/>
        <v>1.8532161948631474</v>
      </c>
      <c r="F41" s="21">
        <f t="shared" si="8"/>
        <v>1.4673135125834824</v>
      </c>
      <c r="G41" s="21">
        <f t="shared" si="8"/>
        <v>1.2743376601526826</v>
      </c>
      <c r="H41" s="21">
        <f t="shared" si="8"/>
        <v>1.1484597587727254</v>
      </c>
      <c r="I41" s="21">
        <f t="shared" si="8"/>
        <v>1.1139279910501707</v>
      </c>
      <c r="J41" s="21">
        <f t="shared" si="8"/>
        <v>1.0717584061753695</v>
      </c>
      <c r="K41" s="21">
        <f t="shared" ref="K41:K42" si="9">+J32</f>
        <v>1.03525765207284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>
      <c r="A42" t="s">
        <v>23</v>
      </c>
      <c r="B42" s="21">
        <f t="shared" ref="B42:J42" si="10">C42*B33</f>
        <v>19.179387404210736</v>
      </c>
      <c r="C42" s="21">
        <f t="shared" si="10"/>
        <v>5.153594422467874</v>
      </c>
      <c r="D42" s="21">
        <f t="shared" si="10"/>
        <v>2.7955253466061198</v>
      </c>
      <c r="E42" s="21">
        <f t="shared" si="10"/>
        <v>1.9112348712917706</v>
      </c>
      <c r="F42" s="21">
        <f t="shared" si="10"/>
        <v>1.4862662023671576</v>
      </c>
      <c r="G42" s="21">
        <f t="shared" si="10"/>
        <v>1.2823657037812928</v>
      </c>
      <c r="H42" s="21">
        <f t="shared" si="10"/>
        <v>1.1547210158466592</v>
      </c>
      <c r="I42" s="21">
        <f t="shared" si="10"/>
        <v>1.114203174821186</v>
      </c>
      <c r="J42" s="21">
        <f t="shared" si="10"/>
        <v>1.0717584061753695</v>
      </c>
      <c r="K42" s="21">
        <f t="shared" si="9"/>
        <v>1.03525765207284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>
      <c r="A45" s="37" t="str">
        <f>input!$A$2</f>
        <v>Liability - Non-Proportional and Facultative</v>
      </c>
      <c r="K45" s="45" t="s">
        <v>4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>
      <c r="A46" s="1" t="s">
        <v>5</v>
      </c>
      <c r="K46" s="45" t="s">
        <v>28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>
      <c r="A47" s="1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>
      <c r="A48" s="3" t="str">
        <f>input!$A$3</f>
        <v>Treaty</v>
      </c>
      <c r="B48" s="4" t="s">
        <v>7</v>
      </c>
      <c r="C48" s="4"/>
      <c r="D48" s="4"/>
      <c r="E48" s="4"/>
      <c r="F48" s="4"/>
      <c r="G48" s="4"/>
      <c r="H48" s="4"/>
      <c r="I48" s="4"/>
      <c r="J48" s="4"/>
      <c r="K48" s="4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4.65" thickBot="1">
      <c r="A49" s="6" t="str">
        <f>input!$A$4</f>
        <v>Year</v>
      </c>
      <c r="B49" s="6">
        <v>12</v>
      </c>
      <c r="C49" s="6">
        <f t="shared" ref="C49:K49" si="11">B49+12</f>
        <v>24</v>
      </c>
      <c r="D49" s="6">
        <f t="shared" si="11"/>
        <v>36</v>
      </c>
      <c r="E49" s="6">
        <f t="shared" si="11"/>
        <v>48</v>
      </c>
      <c r="F49" s="6">
        <f t="shared" si="11"/>
        <v>60</v>
      </c>
      <c r="G49" s="6">
        <f t="shared" si="11"/>
        <v>72</v>
      </c>
      <c r="H49" s="6">
        <f t="shared" si="11"/>
        <v>84</v>
      </c>
      <c r="I49" s="6">
        <f t="shared" si="11"/>
        <v>96</v>
      </c>
      <c r="J49" s="6">
        <f t="shared" si="11"/>
        <v>108</v>
      </c>
      <c r="K49" s="6">
        <f t="shared" si="11"/>
        <v>120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>
      <c r="A50" s="3">
        <f>input!$A$5</f>
        <v>1</v>
      </c>
      <c r="B50" s="9">
        <v>74</v>
      </c>
      <c r="C50" s="9">
        <v>260</v>
      </c>
      <c r="D50" s="9">
        <v>516</v>
      </c>
      <c r="E50" s="9">
        <v>840</v>
      </c>
      <c r="F50" s="9">
        <v>1926</v>
      </c>
      <c r="G50" s="9">
        <v>2303</v>
      </c>
      <c r="H50" s="9">
        <v>2475</v>
      </c>
      <c r="I50" s="9">
        <v>2592</v>
      </c>
      <c r="J50" s="9">
        <v>2687</v>
      </c>
      <c r="K50" s="9">
        <v>2823</v>
      </c>
      <c r="L50" s="12"/>
      <c r="M50" s="12"/>
      <c r="N50" s="9"/>
      <c r="O50" s="9"/>
      <c r="P50" s="9"/>
      <c r="Q50" s="9"/>
      <c r="R50" s="12"/>
      <c r="S50" s="12"/>
      <c r="T50" s="12"/>
      <c r="U50" s="12"/>
      <c r="V50" s="12"/>
    </row>
    <row r="51" spans="1:22">
      <c r="A51" s="3">
        <f>A50+1</f>
        <v>2</v>
      </c>
      <c r="B51" s="9">
        <v>46</v>
      </c>
      <c r="C51" s="9">
        <v>325</v>
      </c>
      <c r="D51" s="9">
        <v>499</v>
      </c>
      <c r="E51" s="9">
        <v>895</v>
      </c>
      <c r="F51" s="9">
        <v>1052</v>
      </c>
      <c r="G51" s="9">
        <v>1259</v>
      </c>
      <c r="H51" s="9">
        <v>1426</v>
      </c>
      <c r="I51" s="9">
        <v>1503</v>
      </c>
      <c r="J51" s="9">
        <v>1629</v>
      </c>
      <c r="K51" s="9" t="s">
        <v>8</v>
      </c>
      <c r="L51" s="12"/>
      <c r="M51" s="12"/>
      <c r="N51" s="9"/>
      <c r="O51" s="9"/>
      <c r="P51" s="9"/>
      <c r="Q51" s="9"/>
      <c r="R51" s="12"/>
      <c r="S51" s="12"/>
      <c r="T51" s="12"/>
      <c r="U51" s="12"/>
      <c r="V51" s="12"/>
    </row>
    <row r="52" spans="1:22">
      <c r="A52" s="3">
        <f t="shared" ref="A52:A59" si="12">A51+1</f>
        <v>3</v>
      </c>
      <c r="B52" s="9">
        <v>37</v>
      </c>
      <c r="C52" s="9">
        <v>227</v>
      </c>
      <c r="D52" s="9">
        <v>482</v>
      </c>
      <c r="E52" s="9">
        <v>685</v>
      </c>
      <c r="F52" s="9">
        <v>967</v>
      </c>
      <c r="G52" s="9">
        <v>1198</v>
      </c>
      <c r="H52" s="9">
        <v>1483</v>
      </c>
      <c r="I52" s="9">
        <v>1602</v>
      </c>
      <c r="J52" s="9" t="s">
        <v>8</v>
      </c>
      <c r="K52" s="9" t="s">
        <v>8</v>
      </c>
      <c r="L52" s="12"/>
      <c r="M52" s="12"/>
      <c r="N52" s="9"/>
      <c r="O52" s="9"/>
      <c r="P52" s="9"/>
      <c r="Q52" s="9"/>
      <c r="R52" s="12"/>
      <c r="S52" s="12"/>
      <c r="T52" s="12"/>
      <c r="U52" s="12"/>
      <c r="V52" s="12"/>
    </row>
    <row r="53" spans="1:22">
      <c r="A53" s="3">
        <f t="shared" si="12"/>
        <v>4</v>
      </c>
      <c r="B53" s="9">
        <v>158</v>
      </c>
      <c r="C53" s="9">
        <v>352</v>
      </c>
      <c r="D53" s="9">
        <v>594</v>
      </c>
      <c r="E53" s="9">
        <v>816</v>
      </c>
      <c r="F53" s="9">
        <v>1082</v>
      </c>
      <c r="G53" s="9">
        <v>1202</v>
      </c>
      <c r="H53" s="9">
        <v>1446</v>
      </c>
      <c r="I53" s="9" t="s">
        <v>8</v>
      </c>
      <c r="J53" s="9" t="s">
        <v>8</v>
      </c>
      <c r="K53" s="9" t="s">
        <v>8</v>
      </c>
      <c r="L53" s="12"/>
      <c r="M53" s="12"/>
      <c r="N53" s="9"/>
      <c r="O53" s="9"/>
      <c r="P53" s="9"/>
      <c r="Q53" s="9"/>
      <c r="R53" s="12"/>
      <c r="S53" s="12"/>
      <c r="T53" s="12"/>
      <c r="U53" s="12"/>
      <c r="V53" s="12"/>
    </row>
    <row r="54" spans="1:22">
      <c r="A54" s="3">
        <f t="shared" si="12"/>
        <v>5</v>
      </c>
      <c r="B54" s="9">
        <v>54</v>
      </c>
      <c r="C54" s="9">
        <v>288</v>
      </c>
      <c r="D54" s="9">
        <v>590</v>
      </c>
      <c r="E54" s="9">
        <v>846</v>
      </c>
      <c r="F54" s="9">
        <v>1199</v>
      </c>
      <c r="G54" s="9">
        <v>1500</v>
      </c>
      <c r="H54" s="9" t="s">
        <v>8</v>
      </c>
      <c r="I54" s="9" t="s">
        <v>8</v>
      </c>
      <c r="J54" s="9" t="s">
        <v>8</v>
      </c>
      <c r="K54" s="9" t="s">
        <v>8</v>
      </c>
      <c r="L54" s="12"/>
      <c r="M54" s="12"/>
      <c r="N54" s="9"/>
      <c r="O54" s="9"/>
      <c r="P54" s="9"/>
      <c r="Q54" s="9"/>
      <c r="R54" s="12"/>
      <c r="S54" s="12"/>
      <c r="T54" s="12"/>
      <c r="U54" s="12"/>
      <c r="V54" s="12"/>
    </row>
    <row r="55" spans="1:22">
      <c r="A55" s="3">
        <f t="shared" si="12"/>
        <v>6</v>
      </c>
      <c r="B55" s="9">
        <v>70</v>
      </c>
      <c r="C55" s="9">
        <v>385</v>
      </c>
      <c r="D55" s="9">
        <v>698</v>
      </c>
      <c r="E55" s="9">
        <v>994</v>
      </c>
      <c r="F55" s="9">
        <v>1318</v>
      </c>
      <c r="G55" s="9" t="s">
        <v>8</v>
      </c>
      <c r="H55" s="9" t="s">
        <v>8</v>
      </c>
      <c r="I55" s="9" t="s">
        <v>8</v>
      </c>
      <c r="J55" s="9" t="s">
        <v>8</v>
      </c>
      <c r="K55" s="9" t="s">
        <v>8</v>
      </c>
      <c r="L55" s="12"/>
      <c r="M55" s="12"/>
      <c r="N55" s="9"/>
      <c r="O55" s="9"/>
      <c r="P55" s="9"/>
      <c r="Q55" s="9"/>
      <c r="R55" s="12"/>
      <c r="S55" s="12"/>
      <c r="T55" s="12"/>
      <c r="U55" s="12"/>
      <c r="V55" s="12"/>
    </row>
    <row r="56" spans="1:22">
      <c r="A56" s="3">
        <f t="shared" si="12"/>
        <v>7</v>
      </c>
      <c r="B56" s="9">
        <v>123</v>
      </c>
      <c r="C56" s="9">
        <v>447</v>
      </c>
      <c r="D56" s="9">
        <v>763</v>
      </c>
      <c r="E56" s="9">
        <v>1187</v>
      </c>
      <c r="F56" s="9" t="s">
        <v>8</v>
      </c>
      <c r="G56" s="9" t="s">
        <v>8</v>
      </c>
      <c r="H56" s="9" t="s">
        <v>8</v>
      </c>
      <c r="I56" s="9" t="s">
        <v>8</v>
      </c>
      <c r="J56" s="9" t="s">
        <v>8</v>
      </c>
      <c r="K56" s="9" t="s">
        <v>8</v>
      </c>
      <c r="L56" s="12"/>
      <c r="M56" s="12"/>
      <c r="N56" s="9"/>
      <c r="O56" s="9"/>
      <c r="P56" s="9"/>
      <c r="Q56" s="9"/>
      <c r="R56" s="12"/>
      <c r="S56" s="12"/>
      <c r="T56" s="12"/>
      <c r="U56" s="12"/>
      <c r="V56" s="12"/>
    </row>
    <row r="57" spans="1:22">
      <c r="A57" s="3">
        <f t="shared" si="12"/>
        <v>8</v>
      </c>
      <c r="B57" s="9">
        <v>54</v>
      </c>
      <c r="C57" s="9">
        <v>260</v>
      </c>
      <c r="D57" s="9">
        <v>647</v>
      </c>
      <c r="E57" s="9" t="s">
        <v>8</v>
      </c>
      <c r="F57" s="9" t="s">
        <v>8</v>
      </c>
      <c r="G57" s="9" t="s">
        <v>8</v>
      </c>
      <c r="H57" s="9" t="s">
        <v>8</v>
      </c>
      <c r="I57" s="9" t="s">
        <v>8</v>
      </c>
      <c r="J57" s="9" t="s">
        <v>8</v>
      </c>
      <c r="K57" s="9" t="s">
        <v>8</v>
      </c>
      <c r="L57" s="12"/>
      <c r="M57" s="12"/>
      <c r="N57" s="9"/>
      <c r="O57" s="9"/>
      <c r="P57" s="9"/>
      <c r="Q57" s="12"/>
      <c r="R57" s="12"/>
      <c r="S57" s="12"/>
      <c r="T57" s="12"/>
      <c r="U57" s="12"/>
      <c r="V57" s="12"/>
    </row>
    <row r="58" spans="1:22">
      <c r="A58" s="3">
        <f t="shared" si="12"/>
        <v>9</v>
      </c>
      <c r="B58" s="9">
        <v>66</v>
      </c>
      <c r="C58" s="9">
        <v>398</v>
      </c>
      <c r="D58" s="9" t="s">
        <v>8</v>
      </c>
      <c r="E58" s="9" t="s">
        <v>8</v>
      </c>
      <c r="F58" s="9" t="s">
        <v>8</v>
      </c>
      <c r="G58" s="9" t="s">
        <v>8</v>
      </c>
      <c r="H58" s="9" t="s">
        <v>8</v>
      </c>
      <c r="I58" s="9" t="s">
        <v>8</v>
      </c>
      <c r="J58" s="9" t="s">
        <v>8</v>
      </c>
      <c r="K58" s="9" t="s">
        <v>8</v>
      </c>
      <c r="L58" s="12"/>
      <c r="M58" s="12"/>
      <c r="N58" s="9"/>
      <c r="O58" s="9"/>
      <c r="P58" s="9"/>
      <c r="Q58" s="12"/>
      <c r="R58" s="12"/>
      <c r="S58" s="12"/>
      <c r="T58" s="12"/>
      <c r="U58" s="12"/>
      <c r="V58" s="12"/>
    </row>
    <row r="59" spans="1:22">
      <c r="A59" s="3">
        <f t="shared" si="12"/>
        <v>10</v>
      </c>
      <c r="B59" s="9">
        <v>50</v>
      </c>
      <c r="C59" s="9" t="s">
        <v>8</v>
      </c>
      <c r="D59" s="9" t="s">
        <v>8</v>
      </c>
      <c r="E59" s="9" t="s">
        <v>8</v>
      </c>
      <c r="F59" s="9" t="s">
        <v>8</v>
      </c>
      <c r="G59" s="9" t="s">
        <v>8</v>
      </c>
      <c r="H59" s="9" t="s">
        <v>8</v>
      </c>
      <c r="I59" s="9" t="s">
        <v>8</v>
      </c>
      <c r="J59" s="9" t="s">
        <v>8</v>
      </c>
      <c r="K59" s="9" t="s">
        <v>8</v>
      </c>
      <c r="L59" s="12"/>
      <c r="M59" s="12"/>
      <c r="N59" s="9"/>
      <c r="O59" s="9"/>
      <c r="P59" s="9"/>
      <c r="Q59" s="12"/>
      <c r="R59" s="12"/>
      <c r="S59" s="12"/>
      <c r="T59" s="12"/>
      <c r="U59" s="12"/>
      <c r="V59" s="12"/>
    </row>
    <row r="60" spans="1:22"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>
      <c r="A61" s="3" t="str">
        <f>input!$A$3</f>
        <v>Treaty</v>
      </c>
      <c r="B61" s="4" t="s">
        <v>9</v>
      </c>
      <c r="C61" s="4"/>
      <c r="D61" s="4"/>
      <c r="E61" s="4"/>
      <c r="F61" s="4"/>
      <c r="G61" s="4"/>
      <c r="H61" s="4"/>
      <c r="I61" s="4"/>
      <c r="J61" s="4"/>
      <c r="K61" s="4"/>
    </row>
    <row r="62" spans="1:22" ht="14.65" thickBot="1">
      <c r="A62" s="6" t="str">
        <f>input!$A$4</f>
        <v>Year</v>
      </c>
      <c r="B62" s="18" t="s">
        <v>10</v>
      </c>
      <c r="C62" s="18" t="s">
        <v>11</v>
      </c>
      <c r="D62" s="18" t="s">
        <v>12</v>
      </c>
      <c r="E62" s="18" t="s">
        <v>13</v>
      </c>
      <c r="F62" s="18" t="s">
        <v>14</v>
      </c>
      <c r="G62" s="18" t="s">
        <v>15</v>
      </c>
      <c r="H62" s="18" t="s">
        <v>16</v>
      </c>
      <c r="I62" s="18" t="s">
        <v>17</v>
      </c>
      <c r="J62" s="18" t="s">
        <v>18</v>
      </c>
      <c r="K62" s="18" t="s">
        <v>19</v>
      </c>
    </row>
    <row r="63" spans="1:22">
      <c r="A63" s="3">
        <f>input!$A$5</f>
        <v>1</v>
      </c>
      <c r="B63" s="21">
        <f t="shared" ref="B63:J63" si="13">C50/B50</f>
        <v>3.5135135135135136</v>
      </c>
      <c r="C63" s="21">
        <f t="shared" si="13"/>
        <v>1.9846153846153847</v>
      </c>
      <c r="D63" s="21">
        <f t="shared" si="13"/>
        <v>1.6279069767441861</v>
      </c>
      <c r="E63" s="21">
        <f t="shared" si="13"/>
        <v>2.2928571428571427</v>
      </c>
      <c r="F63" s="21">
        <f t="shared" si="13"/>
        <v>1.195742471443406</v>
      </c>
      <c r="G63" s="21">
        <f t="shared" si="13"/>
        <v>1.0746851932262267</v>
      </c>
      <c r="H63" s="21">
        <f t="shared" si="13"/>
        <v>1.0472727272727274</v>
      </c>
      <c r="I63" s="21">
        <f t="shared" si="13"/>
        <v>1.0366512345679013</v>
      </c>
      <c r="J63" s="21">
        <f t="shared" si="13"/>
        <v>1.0506140677335318</v>
      </c>
      <c r="K63" s="22"/>
    </row>
    <row r="64" spans="1:22">
      <c r="A64" s="3">
        <f>A63+1</f>
        <v>2</v>
      </c>
      <c r="B64" s="21">
        <f t="shared" ref="B64:I64" si="14">C51/B51</f>
        <v>7.0652173913043477</v>
      </c>
      <c r="C64" s="21">
        <f t="shared" si="14"/>
        <v>1.5353846153846153</v>
      </c>
      <c r="D64" s="21">
        <f t="shared" si="14"/>
        <v>1.7935871743486973</v>
      </c>
      <c r="E64" s="21">
        <f t="shared" si="14"/>
        <v>1.1754189944134079</v>
      </c>
      <c r="F64" s="21">
        <f t="shared" si="14"/>
        <v>1.1967680608365019</v>
      </c>
      <c r="G64" s="21">
        <f t="shared" si="14"/>
        <v>1.1326449563145353</v>
      </c>
      <c r="H64" s="21">
        <f t="shared" si="14"/>
        <v>1.0539971949509117</v>
      </c>
      <c r="I64" s="21">
        <f t="shared" si="14"/>
        <v>1.0838323353293413</v>
      </c>
      <c r="J64" s="22"/>
      <c r="K64" s="22"/>
    </row>
    <row r="65" spans="1:11">
      <c r="A65" s="3">
        <f t="shared" ref="A65:A72" si="15">A64+1</f>
        <v>3</v>
      </c>
      <c r="B65" s="21">
        <f t="shared" ref="B65:H65" si="16">C52/B52</f>
        <v>6.1351351351351351</v>
      </c>
      <c r="C65" s="21">
        <f t="shared" si="16"/>
        <v>2.1233480176211454</v>
      </c>
      <c r="D65" s="21">
        <f t="shared" si="16"/>
        <v>1.4211618257261411</v>
      </c>
      <c r="E65" s="21">
        <f t="shared" si="16"/>
        <v>1.4116788321167884</v>
      </c>
      <c r="F65" s="21">
        <f t="shared" si="16"/>
        <v>1.2388831437435368</v>
      </c>
      <c r="G65" s="21">
        <f t="shared" si="16"/>
        <v>1.2378964941569282</v>
      </c>
      <c r="H65" s="21">
        <f t="shared" si="16"/>
        <v>1.0802427511800405</v>
      </c>
      <c r="I65" s="22"/>
      <c r="J65" s="22"/>
      <c r="K65" s="22"/>
    </row>
    <row r="66" spans="1:11">
      <c r="A66" s="3">
        <f t="shared" si="15"/>
        <v>4</v>
      </c>
      <c r="B66" s="21">
        <f t="shared" ref="B66:G66" si="17">C53/B53</f>
        <v>2.2278481012658227</v>
      </c>
      <c r="C66" s="21">
        <f t="shared" si="17"/>
        <v>1.6875</v>
      </c>
      <c r="D66" s="21">
        <f t="shared" si="17"/>
        <v>1.3737373737373737</v>
      </c>
      <c r="E66" s="21">
        <f t="shared" si="17"/>
        <v>1.3259803921568627</v>
      </c>
      <c r="F66" s="21">
        <f t="shared" si="17"/>
        <v>1.1109057301293901</v>
      </c>
      <c r="G66" s="21">
        <f t="shared" si="17"/>
        <v>1.2029950083194676</v>
      </c>
      <c r="H66" s="22"/>
      <c r="I66" s="22"/>
      <c r="J66" s="22"/>
      <c r="K66" s="21"/>
    </row>
    <row r="67" spans="1:11">
      <c r="A67" s="3">
        <f t="shared" si="15"/>
        <v>5</v>
      </c>
      <c r="B67" s="21">
        <f>C54/B54</f>
        <v>5.333333333333333</v>
      </c>
      <c r="C67" s="21">
        <f>D54/C54</f>
        <v>2.0486111111111112</v>
      </c>
      <c r="D67" s="21">
        <f>E54/D54</f>
        <v>1.4338983050847458</v>
      </c>
      <c r="E67" s="21">
        <f>F54/E54</f>
        <v>1.41725768321513</v>
      </c>
      <c r="F67" s="21">
        <f>G54/F54</f>
        <v>1.2510425354462051</v>
      </c>
      <c r="G67" s="22"/>
      <c r="H67" s="22"/>
      <c r="I67" s="22"/>
      <c r="J67" s="21"/>
      <c r="K67" s="21"/>
    </row>
    <row r="68" spans="1:11">
      <c r="A68" s="3">
        <f t="shared" si="15"/>
        <v>6</v>
      </c>
      <c r="B68" s="21">
        <f>C55/B55</f>
        <v>5.5</v>
      </c>
      <c r="C68" s="21">
        <f>D55/C55</f>
        <v>1.8129870129870129</v>
      </c>
      <c r="D68" s="21">
        <f>E55/D55</f>
        <v>1.4240687679083095</v>
      </c>
      <c r="E68" s="21">
        <f>F55/E55</f>
        <v>1.3259557344064385</v>
      </c>
      <c r="F68" s="22"/>
      <c r="G68" s="22"/>
      <c r="H68" s="22"/>
      <c r="I68" s="13"/>
      <c r="J68" s="21"/>
      <c r="K68" s="21"/>
    </row>
    <row r="69" spans="1:11">
      <c r="A69" s="3">
        <f t="shared" si="15"/>
        <v>7</v>
      </c>
      <c r="B69" s="21">
        <f>C56/B56</f>
        <v>3.6341463414634148</v>
      </c>
      <c r="C69" s="21">
        <f>D56/C56</f>
        <v>1.7069351230425056</v>
      </c>
      <c r="D69" s="21">
        <f>E56/D56</f>
        <v>1.5557011795543905</v>
      </c>
      <c r="E69" s="22"/>
      <c r="F69" s="22"/>
      <c r="G69" s="22"/>
      <c r="H69" s="13"/>
      <c r="I69" s="13"/>
      <c r="J69" s="21"/>
      <c r="K69" s="21"/>
    </row>
    <row r="70" spans="1:11">
      <c r="A70" s="3">
        <f t="shared" si="15"/>
        <v>8</v>
      </c>
      <c r="B70" s="21">
        <f>C57/B57</f>
        <v>4.8148148148148149</v>
      </c>
      <c r="C70" s="21">
        <f>D57/C57</f>
        <v>2.4884615384615385</v>
      </c>
      <c r="D70" s="22"/>
      <c r="E70" s="22"/>
      <c r="F70" s="22"/>
      <c r="G70" s="13"/>
      <c r="H70" s="13"/>
      <c r="I70" s="13"/>
      <c r="J70" s="21"/>
      <c r="K70" s="21"/>
    </row>
    <row r="71" spans="1:11">
      <c r="A71" s="3">
        <f t="shared" si="15"/>
        <v>9</v>
      </c>
      <c r="B71" s="21">
        <f>C58/B58</f>
        <v>6.0303030303030303</v>
      </c>
      <c r="C71" s="22"/>
      <c r="D71" s="22"/>
      <c r="E71" s="22"/>
      <c r="F71" s="13"/>
      <c r="G71" s="13"/>
      <c r="H71" s="13"/>
      <c r="I71" s="13"/>
      <c r="J71" s="21"/>
      <c r="K71" s="21"/>
    </row>
    <row r="72" spans="1:11">
      <c r="A72" s="3">
        <f t="shared" si="15"/>
        <v>10</v>
      </c>
      <c r="B72" s="21"/>
      <c r="C72" s="22"/>
      <c r="D72" s="22"/>
      <c r="E72" s="13"/>
      <c r="F72" s="13"/>
      <c r="G72" s="13"/>
      <c r="H72" s="13"/>
      <c r="I72" s="13"/>
      <c r="J72" s="21"/>
      <c r="K72" s="21"/>
    </row>
    <row r="74" spans="1:11">
      <c r="B74" s="28" t="s">
        <v>20</v>
      </c>
      <c r="C74" s="28"/>
      <c r="D74" s="28"/>
      <c r="E74" s="28"/>
      <c r="F74" s="28"/>
      <c r="G74" s="28"/>
      <c r="H74" s="28"/>
      <c r="I74" s="28"/>
      <c r="J74" s="29"/>
      <c r="K74" s="13"/>
    </row>
    <row r="75" spans="1:11">
      <c r="A75" t="s">
        <v>21</v>
      </c>
      <c r="B75" s="21">
        <f>AVERAGE(B69:B71)</f>
        <v>4.8264213955270874</v>
      </c>
      <c r="C75" s="21">
        <f>AVERAGE(C68:C70)</f>
        <v>2.0027945581636857</v>
      </c>
      <c r="D75" s="21">
        <f>AVERAGE(D67:D69)</f>
        <v>1.4712227508491484</v>
      </c>
      <c r="E75" s="21">
        <f>AVERAGE(E66:E68)</f>
        <v>1.3563979365928105</v>
      </c>
      <c r="F75" s="21">
        <f>AVERAGE(F65:F67)</f>
        <v>1.2002771364397107</v>
      </c>
      <c r="G75" s="21">
        <f>AVERAGE(G64:G66)</f>
        <v>1.191178819596977</v>
      </c>
      <c r="H75" s="21">
        <f>AVERAGE(H63:H65)</f>
        <v>1.0605042244678933</v>
      </c>
      <c r="I75" s="21">
        <f>AVERAGE(I63:I64)</f>
        <v>1.0602417849486212</v>
      </c>
      <c r="J75" s="21">
        <f>AVERAGE(J63:J63)</f>
        <v>1.0506140677335318</v>
      </c>
      <c r="K75" s="13"/>
    </row>
    <row r="76" spans="1:11">
      <c r="A76" t="s">
        <v>22</v>
      </c>
      <c r="B76" s="21">
        <f>(SUM(B65:B71)-MIN(B65:B71)-MAX(B65:B71))/5</f>
        <v>5.0625195039829176</v>
      </c>
      <c r="C76" s="21">
        <f>(SUM(C64:C70)-MIN(C64:C70)-MAX(C64:C70))/5</f>
        <v>1.8758762529523552</v>
      </c>
      <c r="D76" s="21">
        <f>(SUM(D63:D69)-MIN(D63:D69)-MAX(D63:D69))/5</f>
        <v>1.4925474110035544</v>
      </c>
      <c r="E76" s="21">
        <f>(SUM(E63:E68)-MIN(E63:E68)-MAX(E63:E68))/4</f>
        <v>1.3702181604738051</v>
      </c>
      <c r="F76" s="21">
        <f>(SUM(F63:F67)-MIN(F63:F67)-MAX(F63:F67))/3</f>
        <v>1.2104645586744813</v>
      </c>
      <c r="G76" s="21">
        <f>(SUM(G63:G66)-MIN(G63:G66)-MAX(G63:G66))/2</f>
        <v>1.1678199823170012</v>
      </c>
      <c r="H76" s="21">
        <f>(SUM(H63:H65)-MIN(H63:H65)-MAX(H63:H65))/1</f>
        <v>1.0539971949509117</v>
      </c>
      <c r="I76" s="21">
        <f>AVERAGE(I63:I64)</f>
        <v>1.0602417849486212</v>
      </c>
      <c r="J76" s="21">
        <f>AVERAGE(J63)</f>
        <v>1.0506140677335318</v>
      </c>
      <c r="K76" s="21"/>
    </row>
    <row r="77" spans="1:11">
      <c r="A77" t="s">
        <v>23</v>
      </c>
      <c r="B77" s="21">
        <f>SUM(C54:C58)/SUM(B54:B58)</f>
        <v>4.8446866485013622</v>
      </c>
      <c r="C77" s="21">
        <f>SUM(D53:D57)/SUM(C53:C57)</f>
        <v>1.9006928406466512</v>
      </c>
      <c r="D77" s="21">
        <f>SUM(E52:E56)/SUM(D52:D56)</f>
        <v>1.4480332587144227</v>
      </c>
      <c r="E77" s="21">
        <f>SUM(F51:F55)/SUM(E51:E55)</f>
        <v>1.3262511803588291</v>
      </c>
      <c r="F77" s="21">
        <f>SUM(G50:G54)/SUM(F50:F54)</f>
        <v>1.1985223257308062</v>
      </c>
      <c r="G77" s="21">
        <f>SUM(H50:H53)/SUM(G50:G53)</f>
        <v>1.145588728614559</v>
      </c>
      <c r="H77" s="21">
        <f>SUM(I50:I52)/SUM(H50:H52)</f>
        <v>1.0581352154531947</v>
      </c>
      <c r="I77" s="21">
        <f>SUM(J50:J51)/SUM(I50:I51)</f>
        <v>1.053968253968254</v>
      </c>
      <c r="J77" s="21">
        <f>SUM(K50:K50)/SUM(J50:J50)</f>
        <v>1.0506140677335318</v>
      </c>
      <c r="K77" s="13"/>
    </row>
    <row r="78" spans="1:11">
      <c r="K78" s="21"/>
    </row>
    <row r="79" spans="1:11">
      <c r="B79" s="28" t="s">
        <v>24</v>
      </c>
      <c r="C79" s="28"/>
      <c r="D79" s="28"/>
      <c r="E79" s="28"/>
      <c r="F79" s="28"/>
      <c r="G79" s="28"/>
      <c r="K79" s="21"/>
    </row>
    <row r="80" spans="1:11">
      <c r="A80" t="s">
        <v>25</v>
      </c>
      <c r="B80" s="26">
        <f>_xlfn.STDEV.S(B63:B71)</f>
        <v>1.5292491879933139</v>
      </c>
      <c r="C80" s="26">
        <f>_xlfn.STDEV.S(C63:C70)</f>
        <v>0.30330363507889757</v>
      </c>
      <c r="D80" s="26">
        <f>_xlfn.STDEV.S(D63:D69)</f>
        <v>0.15029546747719813</v>
      </c>
      <c r="E80" s="26">
        <f>_xlfn.STDEV.S(E63:E68)</f>
        <v>0.40218539349580279</v>
      </c>
      <c r="F80" s="26">
        <f>_xlfn.STDEV.S(F63:F67)</f>
        <v>5.4942547828999003E-2</v>
      </c>
      <c r="G80" s="26">
        <f>_xlfn.STDEV.S(G63:G66)</f>
        <v>7.2861627582101532E-2</v>
      </c>
      <c r="K80" s="21"/>
    </row>
    <row r="81" spans="1:11">
      <c r="A81" t="s">
        <v>26</v>
      </c>
      <c r="B81" s="30">
        <f>MAX(B63:B71)-MIN(B63:B71)</f>
        <v>4.8373692900385254</v>
      </c>
      <c r="C81" s="30">
        <f>MAX(C63:C70)-MIN(C63:C70)</f>
        <v>0.95307692307692315</v>
      </c>
      <c r="D81" s="30">
        <f>MAX(D63:D69)-MIN(D63:D69)</f>
        <v>0.4198498006113236</v>
      </c>
      <c r="E81" s="30">
        <f>MAX(E63:E68)-MIN(E63:E68)</f>
        <v>1.1174381484437348</v>
      </c>
      <c r="F81" s="30">
        <f>MAX(F63:F67)-MIN(F63:F67)</f>
        <v>0.14013680531681505</v>
      </c>
      <c r="G81" s="30">
        <f>MAX(G63:G66)-MIN(G63:G66)</f>
        <v>0.16321130093070146</v>
      </c>
      <c r="K81" s="21"/>
    </row>
    <row r="82" spans="1:11">
      <c r="K82" s="21"/>
    </row>
    <row r="83" spans="1:11">
      <c r="B83" s="28" t="s">
        <v>27</v>
      </c>
      <c r="C83" s="28"/>
      <c r="D83" s="28"/>
      <c r="E83" s="28"/>
      <c r="F83" s="28"/>
      <c r="G83" s="28"/>
      <c r="H83" s="28"/>
      <c r="I83" s="28"/>
      <c r="J83" s="29"/>
      <c r="K83" s="21"/>
    </row>
    <row r="84" spans="1:11">
      <c r="A84" t="s">
        <v>21</v>
      </c>
      <c r="B84" s="21">
        <f t="shared" ref="B84:J84" si="18">C84*B75</f>
        <v>34.228623258609915</v>
      </c>
      <c r="C84" s="21">
        <f t="shared" si="18"/>
        <v>7.0919259744562462</v>
      </c>
      <c r="D84" s="21">
        <f t="shared" si="18"/>
        <v>3.5410152007596141</v>
      </c>
      <c r="E84" s="21">
        <f t="shared" si="18"/>
        <v>2.406851850758724</v>
      </c>
      <c r="F84" s="21">
        <f t="shared" si="18"/>
        <v>1.7744437571208564</v>
      </c>
      <c r="G84" s="21">
        <f t="shared" si="18"/>
        <v>1.4783617076838202</v>
      </c>
      <c r="H84" s="21">
        <f t="shared" si="18"/>
        <v>1.2410913318489063</v>
      </c>
      <c r="I84" s="21">
        <f t="shared" si="18"/>
        <v>1.1702841942677054</v>
      </c>
      <c r="J84" s="21">
        <f t="shared" si="18"/>
        <v>1.1037899193195981</v>
      </c>
      <c r="K84" s="21">
        <f>+J75</f>
        <v>1.0506140677335318</v>
      </c>
    </row>
    <row r="85" spans="1:11">
      <c r="A85" t="s">
        <v>22</v>
      </c>
      <c r="B85" s="21">
        <f t="shared" ref="B85:J85" si="19">C85*B76</f>
        <v>33.864722768040259</v>
      </c>
      <c r="C85" s="21">
        <f t="shared" si="19"/>
        <v>6.6893021827169887</v>
      </c>
      <c r="D85" s="21">
        <f t="shared" si="19"/>
        <v>3.5659613325713808</v>
      </c>
      <c r="E85" s="21">
        <f t="shared" si="19"/>
        <v>2.389177929144449</v>
      </c>
      <c r="F85" s="21">
        <f t="shared" si="19"/>
        <v>1.7436478351143001</v>
      </c>
      <c r="G85" s="21">
        <f t="shared" si="19"/>
        <v>1.4404782218685368</v>
      </c>
      <c r="H85" s="21">
        <f t="shared" si="19"/>
        <v>1.2334762580535492</v>
      </c>
      <c r="I85" s="21">
        <f t="shared" si="19"/>
        <v>1.1702841942677054</v>
      </c>
      <c r="J85" s="21">
        <f t="shared" si="19"/>
        <v>1.1037899193195981</v>
      </c>
      <c r="K85" s="21">
        <f t="shared" ref="K85:K86" si="20">+J76</f>
        <v>1.0506140677335318</v>
      </c>
    </row>
    <row r="86" spans="1:11">
      <c r="A86" t="s">
        <v>23</v>
      </c>
      <c r="B86" s="21">
        <f t="shared" ref="B86:J86" si="21">C86*B77</f>
        <v>29.889037748639826</v>
      </c>
      <c r="C86" s="21">
        <f t="shared" si="21"/>
        <v>6.1694470493536651</v>
      </c>
      <c r="D86" s="21">
        <f t="shared" si="21"/>
        <v>3.245893769587044</v>
      </c>
      <c r="E86" s="21">
        <f t="shared" si="21"/>
        <v>2.2415878572214414</v>
      </c>
      <c r="F86" s="21">
        <f t="shared" si="21"/>
        <v>1.690168416374159</v>
      </c>
      <c r="G86" s="21">
        <f t="shared" si="21"/>
        <v>1.4102102064252902</v>
      </c>
      <c r="H86" s="21">
        <f t="shared" si="21"/>
        <v>1.2309916911724128</v>
      </c>
      <c r="I86" s="21">
        <f t="shared" si="21"/>
        <v>1.1633595340130367</v>
      </c>
      <c r="J86" s="21">
        <f t="shared" si="21"/>
        <v>1.1037899193195981</v>
      </c>
      <c r="K86" s="21">
        <f t="shared" si="20"/>
        <v>1.0506140677335318</v>
      </c>
    </row>
  </sheetData>
  <pageMargins left="0.7" right="0.7" top="0.75" bottom="0.75" header="0.3" footer="0.3"/>
  <pageSetup scale="91" orientation="portrait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1CDBC-E316-4943-B4B8-03527E3564EF}">
  <dimension ref="A1:V86"/>
  <sheetViews>
    <sheetView showGridLines="0" topLeftCell="A53" zoomScaleNormal="100" workbookViewId="0"/>
  </sheetViews>
  <sheetFormatPr defaultRowHeight="14.25"/>
  <cols>
    <col min="1" max="1" width="8.5703125" customWidth="1"/>
    <col min="12" max="12" width="10.5703125" customWidth="1"/>
    <col min="13" max="17" width="9.5703125" customWidth="1"/>
  </cols>
  <sheetData>
    <row r="1" spans="1:22">
      <c r="A1" s="37" t="str">
        <f>input!$A$1</f>
        <v>Liability - Proportional</v>
      </c>
      <c r="K1" s="45" t="s">
        <v>4</v>
      </c>
      <c r="L1" s="3"/>
      <c r="M1" s="25"/>
      <c r="N1" s="25"/>
      <c r="O1" s="25"/>
      <c r="P1" s="25"/>
      <c r="Q1" s="25"/>
    </row>
    <row r="2" spans="1:22">
      <c r="A2" s="1" t="s">
        <v>29</v>
      </c>
      <c r="K2" s="45" t="s">
        <v>30</v>
      </c>
      <c r="L2" s="3"/>
      <c r="M2" s="25"/>
      <c r="N2" s="25"/>
      <c r="O2" s="25"/>
      <c r="P2" s="25"/>
      <c r="Q2" s="25"/>
    </row>
    <row r="3" spans="1:22">
      <c r="A3" s="1"/>
      <c r="L3" s="3"/>
      <c r="M3" s="25"/>
      <c r="N3" s="25"/>
      <c r="O3" s="25"/>
      <c r="P3" s="25"/>
      <c r="Q3" s="25"/>
    </row>
    <row r="4" spans="1:22">
      <c r="A4" s="3" t="str">
        <f>input!$A$3</f>
        <v>Treaty</v>
      </c>
      <c r="B4" s="4" t="s">
        <v>31</v>
      </c>
      <c r="C4" s="4"/>
      <c r="D4" s="4"/>
      <c r="E4" s="4"/>
      <c r="F4" s="4"/>
      <c r="G4" s="4"/>
      <c r="H4" s="4"/>
      <c r="I4" s="4"/>
      <c r="J4" s="4"/>
      <c r="K4" s="4"/>
      <c r="L4" s="3"/>
      <c r="M4" s="25"/>
      <c r="N4" s="25"/>
      <c r="O4" s="25"/>
      <c r="P4" s="25"/>
      <c r="Q4" s="25"/>
    </row>
    <row r="5" spans="1:22" ht="14.65" thickBot="1">
      <c r="A5" s="6" t="str">
        <f>input!$A$4</f>
        <v>Year</v>
      </c>
      <c r="B5" s="6">
        <v>12</v>
      </c>
      <c r="C5" s="6">
        <f t="shared" ref="C5:K5" si="0">B5+12</f>
        <v>24</v>
      </c>
      <c r="D5" s="6">
        <f t="shared" si="0"/>
        <v>36</v>
      </c>
      <c r="E5" s="6">
        <f t="shared" si="0"/>
        <v>48</v>
      </c>
      <c r="F5" s="6">
        <f t="shared" si="0"/>
        <v>60</v>
      </c>
      <c r="G5" s="6">
        <f t="shared" si="0"/>
        <v>72</v>
      </c>
      <c r="H5" s="6">
        <f t="shared" si="0"/>
        <v>84</v>
      </c>
      <c r="I5" s="6">
        <f t="shared" si="0"/>
        <v>96</v>
      </c>
      <c r="J5" s="6">
        <f t="shared" si="0"/>
        <v>108</v>
      </c>
      <c r="K5" s="6">
        <f t="shared" si="0"/>
        <v>120</v>
      </c>
      <c r="L5" s="3"/>
      <c r="M5" s="25"/>
      <c r="N5" s="25"/>
      <c r="O5" s="25"/>
      <c r="P5" s="25"/>
      <c r="Q5" s="25"/>
    </row>
    <row r="6" spans="1:22">
      <c r="A6" s="3">
        <f>input!$A$5</f>
        <v>1</v>
      </c>
      <c r="B6" s="9">
        <v>89</v>
      </c>
      <c r="C6" s="9">
        <v>396</v>
      </c>
      <c r="D6" s="9">
        <v>1248</v>
      </c>
      <c r="E6" s="9">
        <v>1810</v>
      </c>
      <c r="F6" s="9">
        <v>2374</v>
      </c>
      <c r="G6" s="9">
        <v>3026</v>
      </c>
      <c r="H6" s="9">
        <v>3709</v>
      </c>
      <c r="I6" s="9">
        <v>4161</v>
      </c>
      <c r="J6" s="9">
        <v>4425</v>
      </c>
      <c r="K6" s="9">
        <v>4537</v>
      </c>
      <c r="L6" s="3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>
      <c r="A7" s="3">
        <f>A6+1</f>
        <v>2</v>
      </c>
      <c r="B7" s="9">
        <v>71</v>
      </c>
      <c r="C7" s="9">
        <v>415</v>
      </c>
      <c r="D7" s="9">
        <v>934</v>
      </c>
      <c r="E7" s="9">
        <v>1424</v>
      </c>
      <c r="F7" s="9">
        <v>2178</v>
      </c>
      <c r="G7" s="9">
        <v>2805</v>
      </c>
      <c r="H7" s="9">
        <v>3396</v>
      </c>
      <c r="I7" s="9">
        <v>3858</v>
      </c>
      <c r="J7" s="9">
        <v>4166</v>
      </c>
      <c r="K7" s="9" t="s">
        <v>8</v>
      </c>
      <c r="L7" s="3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>
      <c r="A8" s="3">
        <f t="shared" ref="A8:A15" si="1">A7+1</f>
        <v>3</v>
      </c>
      <c r="B8" s="9">
        <v>61</v>
      </c>
      <c r="C8" s="9">
        <v>408</v>
      </c>
      <c r="D8" s="9">
        <v>916.96</v>
      </c>
      <c r="E8" s="9">
        <v>1519.31936</v>
      </c>
      <c r="F8" s="9">
        <v>2422.0288012800002</v>
      </c>
      <c r="G8" s="9">
        <v>3142.36218522432</v>
      </c>
      <c r="H8" s="9">
        <v>3786.5894792526383</v>
      </c>
      <c r="I8" s="9">
        <v>4193.1569940805412</v>
      </c>
      <c r="J8" s="9" t="s">
        <v>8</v>
      </c>
      <c r="K8" s="9" t="s">
        <v>8</v>
      </c>
      <c r="L8" s="3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>
      <c r="A9" s="3">
        <f t="shared" si="1"/>
        <v>4</v>
      </c>
      <c r="B9" s="9">
        <v>77</v>
      </c>
      <c r="C9" s="9">
        <v>496</v>
      </c>
      <c r="D9" s="9">
        <v>1123</v>
      </c>
      <c r="E9" s="9">
        <v>2150</v>
      </c>
      <c r="F9" s="9">
        <v>3265</v>
      </c>
      <c r="G9" s="9">
        <v>4204</v>
      </c>
      <c r="H9" s="9">
        <v>5035</v>
      </c>
      <c r="I9" s="9" t="s">
        <v>8</v>
      </c>
      <c r="J9" s="9" t="s">
        <v>8</v>
      </c>
      <c r="K9" s="9" t="s">
        <v>8</v>
      </c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>
      <c r="A10" s="3">
        <f t="shared" si="1"/>
        <v>5</v>
      </c>
      <c r="B10" s="9">
        <v>78</v>
      </c>
      <c r="C10" s="9">
        <v>552</v>
      </c>
      <c r="D10" s="9">
        <v>1273</v>
      </c>
      <c r="E10" s="9">
        <v>2487</v>
      </c>
      <c r="F10" s="9">
        <v>3601</v>
      </c>
      <c r="G10" s="9">
        <v>4922</v>
      </c>
      <c r="H10" s="9" t="s">
        <v>8</v>
      </c>
      <c r="I10" s="9" t="s">
        <v>8</v>
      </c>
      <c r="J10" s="9" t="s">
        <v>8</v>
      </c>
      <c r="K10" s="9" t="s">
        <v>8</v>
      </c>
      <c r="L10" s="3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>
      <c r="A11" s="3">
        <f t="shared" si="1"/>
        <v>6</v>
      </c>
      <c r="B11" s="9">
        <v>78</v>
      </c>
      <c r="C11" s="9">
        <v>446</v>
      </c>
      <c r="D11" s="9">
        <v>1323</v>
      </c>
      <c r="E11" s="9">
        <v>2267</v>
      </c>
      <c r="F11" s="9">
        <v>3342</v>
      </c>
      <c r="G11" s="9" t="s">
        <v>8</v>
      </c>
      <c r="H11" s="9" t="s">
        <v>8</v>
      </c>
      <c r="I11" s="9" t="s">
        <v>8</v>
      </c>
      <c r="J11" s="9" t="s">
        <v>8</v>
      </c>
      <c r="K11" s="9" t="s">
        <v>8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>
      <c r="A12" s="3">
        <f t="shared" si="1"/>
        <v>7</v>
      </c>
      <c r="B12" s="9">
        <v>78</v>
      </c>
      <c r="C12" s="9">
        <v>443</v>
      </c>
      <c r="D12" s="9">
        <v>1327</v>
      </c>
      <c r="E12" s="9">
        <v>2488</v>
      </c>
      <c r="F12" s="9" t="s">
        <v>8</v>
      </c>
      <c r="G12" s="9" t="s">
        <v>8</v>
      </c>
      <c r="H12" s="9" t="s">
        <v>8</v>
      </c>
      <c r="I12" s="9" t="s">
        <v>8</v>
      </c>
      <c r="J12" s="9" t="s">
        <v>8</v>
      </c>
      <c r="K12" s="9" t="s">
        <v>8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>
      <c r="A13" s="3">
        <f t="shared" si="1"/>
        <v>8</v>
      </c>
      <c r="B13" s="9">
        <v>88</v>
      </c>
      <c r="C13" s="9">
        <v>453</v>
      </c>
      <c r="D13" s="9">
        <v>1284</v>
      </c>
      <c r="E13" s="9" t="s">
        <v>8</v>
      </c>
      <c r="F13" s="9" t="s">
        <v>8</v>
      </c>
      <c r="G13" s="9" t="s">
        <v>8</v>
      </c>
      <c r="H13" s="9" t="s">
        <v>8</v>
      </c>
      <c r="I13" s="9" t="s">
        <v>8</v>
      </c>
      <c r="J13" s="9" t="s">
        <v>8</v>
      </c>
      <c r="K13" s="9" t="s">
        <v>8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>
      <c r="A14" s="3">
        <f t="shared" si="1"/>
        <v>9</v>
      </c>
      <c r="B14" s="9">
        <v>80</v>
      </c>
      <c r="C14" s="9">
        <v>531</v>
      </c>
      <c r="D14" s="9" t="s">
        <v>8</v>
      </c>
      <c r="E14" s="9" t="s">
        <v>8</v>
      </c>
      <c r="F14" s="9" t="s">
        <v>8</v>
      </c>
      <c r="G14" s="9" t="s">
        <v>8</v>
      </c>
      <c r="H14" s="9" t="s">
        <v>8</v>
      </c>
      <c r="I14" s="9" t="s">
        <v>8</v>
      </c>
      <c r="J14" s="9" t="s">
        <v>8</v>
      </c>
      <c r="K14" s="9" t="s">
        <v>8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>
      <c r="A15" s="3">
        <f t="shared" si="1"/>
        <v>10</v>
      </c>
      <c r="B15" s="9">
        <v>98</v>
      </c>
      <c r="C15" s="9" t="s">
        <v>8</v>
      </c>
      <c r="D15" s="9" t="s">
        <v>8</v>
      </c>
      <c r="E15" s="9" t="s">
        <v>8</v>
      </c>
      <c r="F15" s="9" t="s">
        <v>8</v>
      </c>
      <c r="G15" s="9" t="s">
        <v>8</v>
      </c>
      <c r="H15" s="9" t="s">
        <v>8</v>
      </c>
      <c r="I15" s="9" t="s">
        <v>8</v>
      </c>
      <c r="J15" s="9" t="s">
        <v>8</v>
      </c>
      <c r="K15" s="9" t="s">
        <v>8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>
      <c r="A17" s="3" t="str">
        <f>input!$A$3</f>
        <v>Treaty</v>
      </c>
      <c r="B17" s="4" t="s">
        <v>9</v>
      </c>
      <c r="C17" s="4"/>
      <c r="D17" s="4"/>
      <c r="E17" s="4"/>
      <c r="F17" s="4"/>
      <c r="G17" s="4"/>
      <c r="H17" s="4"/>
      <c r="I17" s="4"/>
      <c r="J17" s="4"/>
      <c r="K17" s="4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4.65" thickBot="1">
      <c r="A18" s="6" t="str">
        <f>input!$A$4</f>
        <v>Year</v>
      </c>
      <c r="B18" s="18" t="s">
        <v>10</v>
      </c>
      <c r="C18" s="18" t="s">
        <v>11</v>
      </c>
      <c r="D18" s="18" t="s">
        <v>12</v>
      </c>
      <c r="E18" s="18" t="s">
        <v>13</v>
      </c>
      <c r="F18" s="18" t="s">
        <v>14</v>
      </c>
      <c r="G18" s="18" t="s">
        <v>15</v>
      </c>
      <c r="H18" s="18" t="s">
        <v>16</v>
      </c>
      <c r="I18" s="18" t="s">
        <v>17</v>
      </c>
      <c r="J18" s="18" t="s">
        <v>18</v>
      </c>
      <c r="K18" s="18" t="s">
        <v>19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>
      <c r="A19" s="3">
        <f>input!$A$5</f>
        <v>1</v>
      </c>
      <c r="B19" s="21">
        <f t="shared" ref="B19:J19" si="2">C6/B6</f>
        <v>4.4494382022471912</v>
      </c>
      <c r="C19" s="21">
        <f t="shared" si="2"/>
        <v>3.1515151515151514</v>
      </c>
      <c r="D19" s="21">
        <f t="shared" si="2"/>
        <v>1.4503205128205128</v>
      </c>
      <c r="E19" s="21">
        <f t="shared" si="2"/>
        <v>1.3116022099447513</v>
      </c>
      <c r="F19" s="21">
        <f t="shared" si="2"/>
        <v>1.274641954507161</v>
      </c>
      <c r="G19" s="21">
        <f t="shared" si="2"/>
        <v>1.2257105089226701</v>
      </c>
      <c r="H19" s="21">
        <f t="shared" si="2"/>
        <v>1.1218657320032355</v>
      </c>
      <c r="I19" s="21">
        <f t="shared" si="2"/>
        <v>1.0634462869502523</v>
      </c>
      <c r="J19" s="21">
        <f t="shared" si="2"/>
        <v>1.0253107344632768</v>
      </c>
      <c r="K19" s="9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>
      <c r="A20" s="3">
        <f>A19+1</f>
        <v>2</v>
      </c>
      <c r="B20" s="21">
        <f t="shared" ref="B20:I20" si="3">C7/B7</f>
        <v>5.845070422535211</v>
      </c>
      <c r="C20" s="21">
        <f t="shared" si="3"/>
        <v>2.2506024096385544</v>
      </c>
      <c r="D20" s="21">
        <f t="shared" si="3"/>
        <v>1.5246252676659529</v>
      </c>
      <c r="E20" s="21">
        <f t="shared" si="3"/>
        <v>1.529494382022472</v>
      </c>
      <c r="F20" s="21">
        <f t="shared" si="3"/>
        <v>1.2878787878787878</v>
      </c>
      <c r="G20" s="21">
        <f t="shared" si="3"/>
        <v>1.2106951871657754</v>
      </c>
      <c r="H20" s="21">
        <f t="shared" si="3"/>
        <v>1.1360424028268552</v>
      </c>
      <c r="I20" s="21">
        <f t="shared" si="3"/>
        <v>1.0798341109383101</v>
      </c>
      <c r="J20" s="22"/>
      <c r="K20" s="9"/>
      <c r="M20" s="12"/>
      <c r="N20" s="41"/>
      <c r="O20" s="41"/>
      <c r="P20" s="41"/>
      <c r="Q20" s="41"/>
      <c r="R20" s="41"/>
      <c r="S20" s="41"/>
      <c r="T20" s="12"/>
      <c r="U20" s="12"/>
      <c r="V20" s="12"/>
    </row>
    <row r="21" spans="1:22">
      <c r="A21" s="3">
        <f t="shared" ref="A21:A28" si="4">A20+1</f>
        <v>3</v>
      </c>
      <c r="B21" s="21">
        <f t="shared" ref="B21:H21" si="5">C8/B8</f>
        <v>6.6885245901639347</v>
      </c>
      <c r="C21" s="21">
        <f t="shared" si="5"/>
        <v>2.247450980392157</v>
      </c>
      <c r="D21" s="21">
        <f t="shared" si="5"/>
        <v>1.6569090909090909</v>
      </c>
      <c r="E21" s="21">
        <f t="shared" si="5"/>
        <v>1.5941538461538463</v>
      </c>
      <c r="F21" s="21">
        <f t="shared" si="5"/>
        <v>1.2974090909090907</v>
      </c>
      <c r="G21" s="21">
        <f t="shared" si="5"/>
        <v>1.2050136986301372</v>
      </c>
      <c r="H21" s="21">
        <f t="shared" si="5"/>
        <v>1.1073703703703701</v>
      </c>
      <c r="I21" s="22"/>
      <c r="J21" s="22"/>
      <c r="K21" s="9"/>
      <c r="M21" s="12"/>
      <c r="N21" s="41"/>
      <c r="O21" s="41"/>
      <c r="P21" s="41"/>
      <c r="Q21" s="41"/>
      <c r="R21" s="41"/>
      <c r="S21" s="41"/>
      <c r="T21" s="12"/>
      <c r="U21" s="12"/>
      <c r="V21" s="12"/>
    </row>
    <row r="22" spans="1:22">
      <c r="A22" s="3">
        <f t="shared" si="4"/>
        <v>4</v>
      </c>
      <c r="B22" s="21">
        <f t="shared" ref="B22:G22" si="6">C9/B9</f>
        <v>6.4415584415584419</v>
      </c>
      <c r="C22" s="21">
        <f t="shared" si="6"/>
        <v>2.2641129032258065</v>
      </c>
      <c r="D22" s="21">
        <f t="shared" si="6"/>
        <v>1.9145146927871772</v>
      </c>
      <c r="E22" s="21">
        <f t="shared" si="6"/>
        <v>1.5186046511627906</v>
      </c>
      <c r="F22" s="21">
        <f t="shared" si="6"/>
        <v>1.2875957120980093</v>
      </c>
      <c r="G22" s="21">
        <f t="shared" si="6"/>
        <v>1.1976688867745005</v>
      </c>
      <c r="H22" s="22"/>
      <c r="I22" s="22"/>
      <c r="J22" s="22"/>
      <c r="K22" s="31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>
      <c r="A23" s="3">
        <f t="shared" si="4"/>
        <v>5</v>
      </c>
      <c r="B23" s="21">
        <f>C10/B10</f>
        <v>7.0769230769230766</v>
      </c>
      <c r="C23" s="21">
        <f>D10/C10</f>
        <v>2.306159420289855</v>
      </c>
      <c r="D23" s="21">
        <f>E10/D10</f>
        <v>1.9536527886881383</v>
      </c>
      <c r="E23" s="21">
        <f>F10/E10</f>
        <v>1.4479292320064334</v>
      </c>
      <c r="F23" s="21">
        <f>G10/F10</f>
        <v>1.3668425437378506</v>
      </c>
      <c r="G23" s="22"/>
      <c r="H23" s="22"/>
      <c r="I23" s="22"/>
      <c r="J23" s="21"/>
      <c r="K23" s="31"/>
      <c r="M23" s="12"/>
      <c r="N23" s="17"/>
      <c r="O23" s="17"/>
      <c r="P23" s="17"/>
      <c r="Q23" s="17"/>
      <c r="R23" s="17"/>
      <c r="S23" s="17"/>
      <c r="T23" s="12"/>
      <c r="U23" s="12"/>
      <c r="V23" s="12"/>
    </row>
    <row r="24" spans="1:22">
      <c r="A24" s="3">
        <f t="shared" si="4"/>
        <v>6</v>
      </c>
      <c r="B24" s="21">
        <f>C11/B11</f>
        <v>5.7179487179487181</v>
      </c>
      <c r="C24" s="21">
        <f>D11/C11</f>
        <v>2.9663677130044843</v>
      </c>
      <c r="D24" s="21">
        <f>E11/D11</f>
        <v>1.7135298563869992</v>
      </c>
      <c r="E24" s="21">
        <f>F11/E11</f>
        <v>1.474194971327746</v>
      </c>
      <c r="F24" s="22"/>
      <c r="G24" s="22"/>
      <c r="H24" s="22"/>
      <c r="I24" s="13"/>
      <c r="J24" s="21"/>
      <c r="K24" s="31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>
      <c r="A25" s="3">
        <f t="shared" si="4"/>
        <v>7</v>
      </c>
      <c r="B25" s="21">
        <f>C12/B12</f>
        <v>5.6794871794871797</v>
      </c>
      <c r="C25" s="21">
        <f>D12/C12</f>
        <v>2.9954853273137698</v>
      </c>
      <c r="D25" s="21">
        <f>E12/D12</f>
        <v>1.8749058025621703</v>
      </c>
      <c r="E25" s="22"/>
      <c r="F25" s="22"/>
      <c r="G25" s="22"/>
      <c r="H25" s="13"/>
      <c r="I25" s="13"/>
      <c r="J25" s="21"/>
      <c r="K25" s="31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>
      <c r="A26" s="3">
        <f t="shared" si="4"/>
        <v>8</v>
      </c>
      <c r="B26" s="21">
        <f>C13/B13</f>
        <v>5.1477272727272725</v>
      </c>
      <c r="C26" s="21">
        <f>D13/C13</f>
        <v>2.8344370860927151</v>
      </c>
      <c r="D26" s="22"/>
      <c r="E26" s="22"/>
      <c r="F26" s="22"/>
      <c r="G26" s="13"/>
      <c r="H26" s="13"/>
      <c r="I26" s="13"/>
      <c r="J26" s="21"/>
      <c r="K26" s="31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>
      <c r="A27" s="3">
        <f t="shared" si="4"/>
        <v>9</v>
      </c>
      <c r="B27" s="21">
        <f>C14/B14</f>
        <v>6.6375000000000002</v>
      </c>
      <c r="C27" s="22"/>
      <c r="D27" s="22"/>
      <c r="E27" s="22"/>
      <c r="F27" s="13"/>
      <c r="G27" s="13"/>
      <c r="H27" s="13"/>
      <c r="I27" s="13"/>
      <c r="J27" s="21"/>
      <c r="K27" s="31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>
      <c r="A28" s="3">
        <f t="shared" si="4"/>
        <v>10</v>
      </c>
      <c r="B28" s="31"/>
      <c r="C28" s="9"/>
      <c r="D28" s="9"/>
      <c r="J28" s="31"/>
      <c r="K28" s="31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>
      <c r="B30" s="28" t="s">
        <v>20</v>
      </c>
      <c r="C30" s="28"/>
      <c r="D30" s="28"/>
      <c r="E30" s="28"/>
      <c r="F30" s="28"/>
      <c r="G30" s="28"/>
      <c r="H30" s="28"/>
      <c r="I30" s="28"/>
      <c r="J30" s="29"/>
      <c r="K30" s="13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>
      <c r="A31" t="s">
        <v>21</v>
      </c>
      <c r="B31" s="21">
        <f>AVERAGE(B25:B27)</f>
        <v>5.8215714840714838</v>
      </c>
      <c r="C31" s="21">
        <f>AVERAGE(C24:C26)</f>
        <v>2.9320967088036567</v>
      </c>
      <c r="D31" s="21">
        <f>AVERAGE(D23:D25)</f>
        <v>1.8473628158791027</v>
      </c>
      <c r="E31" s="21">
        <f>AVERAGE(E22:E24)</f>
        <v>1.4802429514989901</v>
      </c>
      <c r="F31" s="21">
        <f>AVERAGE(F21:F23)</f>
        <v>1.3172824489149837</v>
      </c>
      <c r="G31" s="21">
        <f>AVERAGE(G20:G22)</f>
        <v>1.2044592575234709</v>
      </c>
      <c r="H31" s="21">
        <f>AVERAGE(H19:H21)</f>
        <v>1.1217595017334869</v>
      </c>
      <c r="I31" s="21">
        <f>AVERAGE(I19:I20)</f>
        <v>1.0716401989442812</v>
      </c>
      <c r="J31" s="21">
        <f>AVERAGE(J19:J19)</f>
        <v>1.0253107344632768</v>
      </c>
      <c r="K31" s="13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>
      <c r="A32" t="s">
        <v>22</v>
      </c>
      <c r="B32" s="21">
        <f>(SUM(B21:B27)-MIN(B21:B27)-MAX(B21:B27))/5</f>
        <v>6.2330037858316549</v>
      </c>
      <c r="C32" s="21">
        <f>(SUM(C20:C26)-MIN(C20:C26)-MAX(C20:C26))/5</f>
        <v>2.5243359064502831</v>
      </c>
      <c r="D32" s="21">
        <f>(SUM(D19:D25)-MIN(D19:D25)-MAX(D19:D25))/5</f>
        <v>1.736896942062278</v>
      </c>
      <c r="E32" s="21">
        <f>(SUM(E19:E24)-MIN(E19:E24)-MAX(E19:E24))/4</f>
        <v>1.4925558091298605</v>
      </c>
      <c r="F32" s="21">
        <f>(SUM(F19:F23)-MIN(F19:F23)-MAX(F19:F23))/3</f>
        <v>1.2909611969619625</v>
      </c>
      <c r="G32" s="21">
        <f>(SUM(G19:G22)-MIN(G19:G22)-MAX(G19:G22))/2</f>
        <v>1.2078544428979561</v>
      </c>
      <c r="H32" s="21">
        <f>(SUM(H19:H21)-MIN(H19:H21)-MAX(H19:H21))/1</f>
        <v>1.1218657320032355</v>
      </c>
      <c r="I32" s="21">
        <f>AVERAGE(I19:I20)</f>
        <v>1.0716401989442812</v>
      </c>
      <c r="J32" s="21">
        <f>AVERAGE(J19)</f>
        <v>1.0253107344632768</v>
      </c>
      <c r="K32" s="21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>
      <c r="A33" t="s">
        <v>23</v>
      </c>
      <c r="B33" s="21">
        <f>SUM(C10:C14)/SUM(B10:B14)</f>
        <v>6.0323383084577111</v>
      </c>
      <c r="C33" s="21">
        <f>SUM(D9:D13)/SUM(C9:C13)</f>
        <v>2.6485355648535567</v>
      </c>
      <c r="D33" s="21">
        <f>SUM(E8:E12)/SUM(D8:D12)</f>
        <v>1.8298494975649677</v>
      </c>
      <c r="E33" s="21">
        <f>SUM(F7:F11)/SUM(E7:E11)</f>
        <v>1.5037624210128189</v>
      </c>
      <c r="F33" s="21">
        <f>SUM(G6:G10)/SUM(F6:F10)</f>
        <v>1.3077546618653273</v>
      </c>
      <c r="G33" s="21">
        <f>SUM(H6:H9)/SUM(G6:G9)</f>
        <v>1.2086325969784004</v>
      </c>
      <c r="H33" s="21">
        <f>SUM(I6:I8)/SUM(H6:H8)</f>
        <v>1.1212465377384495</v>
      </c>
      <c r="I33" s="21">
        <f>SUM(J6:J7)/SUM(I6:I7)</f>
        <v>1.0713305898491083</v>
      </c>
      <c r="J33" s="21">
        <f>SUM(K6:K6)/SUM(J6:J6)</f>
        <v>1.0253107344632768</v>
      </c>
      <c r="K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K34" s="21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>
      <c r="B35" s="28" t="s">
        <v>24</v>
      </c>
      <c r="C35" s="28"/>
      <c r="D35" s="28"/>
      <c r="E35" s="28"/>
      <c r="F35" s="28"/>
      <c r="G35" s="28"/>
      <c r="K35" s="21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>
      <c r="A36" t="s">
        <v>25</v>
      </c>
      <c r="B36" s="26">
        <f>_xlfn.STDEV.S(B19:B27)</f>
        <v>0.83374322849091775</v>
      </c>
      <c r="C36" s="26">
        <f>_xlfn.STDEV.S(C19:C26)</f>
        <v>0.39450810143687715</v>
      </c>
      <c r="D36" s="26">
        <f>_xlfn.STDEV.S(D19:D25)</f>
        <v>0.19621866302572102</v>
      </c>
      <c r="E36" s="26">
        <f>_xlfn.STDEV.S(E19:E24)</f>
        <v>9.6320784257607053E-2</v>
      </c>
      <c r="F36" s="26">
        <f>_xlfn.STDEV.S(F19:F23)</f>
        <v>3.6664596953563132E-2</v>
      </c>
      <c r="G36" s="26">
        <f>_xlfn.STDEV.S(G19:G22)</f>
        <v>1.1888581677068367E-2</v>
      </c>
      <c r="K36" s="21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>
      <c r="A37" t="s">
        <v>26</v>
      </c>
      <c r="B37" s="30">
        <f>MAX(B19:B27)-MIN(B19:B27)</f>
        <v>2.6274848746758854</v>
      </c>
      <c r="C37" s="30">
        <f>MAX(C19:C26)-MIN(C19:C26)</f>
        <v>0.90406417112299442</v>
      </c>
      <c r="D37" s="30">
        <f>MAX(D19:D25)-MIN(D19:D25)</f>
        <v>0.50333227586762552</v>
      </c>
      <c r="E37" s="30">
        <f>MAX(E19:E24)-MIN(E19:E24)</f>
        <v>0.28255163620909496</v>
      </c>
      <c r="F37" s="30">
        <f>MAX(F19:F23)-MIN(F19:F23)</f>
        <v>9.2200589230689634E-2</v>
      </c>
      <c r="G37" s="30">
        <f>MAX(G19:G22)-MIN(G19:G22)</f>
        <v>2.8041622148169632E-2</v>
      </c>
      <c r="K37" s="21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>
      <c r="K38" s="21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>
      <c r="B39" s="28" t="s">
        <v>27</v>
      </c>
      <c r="C39" s="28"/>
      <c r="D39" s="28"/>
      <c r="E39" s="28"/>
      <c r="F39" s="28"/>
      <c r="G39" s="28"/>
      <c r="H39" s="28"/>
      <c r="I39" s="28"/>
      <c r="J39" s="29"/>
      <c r="K39" s="21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>
      <c r="A40" t="s">
        <v>21</v>
      </c>
      <c r="B40" s="21">
        <f t="shared" ref="B40:J40" si="7">C40*B31</f>
        <v>104.97281457373381</v>
      </c>
      <c r="C40" s="21">
        <f t="shared" si="7"/>
        <v>18.03169725922837</v>
      </c>
      <c r="D40" s="21">
        <f t="shared" si="7"/>
        <v>6.1497621156519067</v>
      </c>
      <c r="E40" s="21">
        <f t="shared" si="7"/>
        <v>3.3289411602265178</v>
      </c>
      <c r="F40" s="21">
        <f t="shared" si="7"/>
        <v>2.2489153938246527</v>
      </c>
      <c r="G40" s="21">
        <f t="shared" si="7"/>
        <v>1.7072385619933177</v>
      </c>
      <c r="H40" s="21">
        <f t="shared" si="7"/>
        <v>1.4174315580450834</v>
      </c>
      <c r="I40" s="21">
        <f t="shared" si="7"/>
        <v>1.263578829378923</v>
      </c>
      <c r="J40" s="21">
        <f t="shared" si="7"/>
        <v>1.1791073446327682</v>
      </c>
      <c r="K40" s="21">
        <v>1.1499999999999999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>
      <c r="A41" t="s">
        <v>22</v>
      </c>
      <c r="B41" s="21">
        <f t="shared" ref="B41:J41" si="8">C41*B32</f>
        <v>90.16130275817973</v>
      </c>
      <c r="C41" s="21">
        <f t="shared" si="8"/>
        <v>14.465144873347725</v>
      </c>
      <c r="D41" s="21">
        <f t="shared" si="8"/>
        <v>5.7302773519109778</v>
      </c>
      <c r="E41" s="21">
        <f t="shared" si="8"/>
        <v>3.2991464335858756</v>
      </c>
      <c r="F41" s="21">
        <f t="shared" si="8"/>
        <v>2.210400718958196</v>
      </c>
      <c r="G41" s="21">
        <f t="shared" si="8"/>
        <v>1.7122131355767809</v>
      </c>
      <c r="H41" s="21">
        <f t="shared" si="8"/>
        <v>1.4175657883649768</v>
      </c>
      <c r="I41" s="21">
        <f t="shared" si="8"/>
        <v>1.263578829378923</v>
      </c>
      <c r="J41" s="21">
        <f t="shared" si="8"/>
        <v>1.1791073446327682</v>
      </c>
      <c r="K41" s="21">
        <v>1.1499999999999999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>
      <c r="A42" t="s">
        <v>23</v>
      </c>
      <c r="B42" s="21">
        <f t="shared" ref="B42:J42" si="9">C42*B33</f>
        <v>98.420290534710446</v>
      </c>
      <c r="C42" s="21">
        <f t="shared" si="9"/>
        <v>16.315446101011794</v>
      </c>
      <c r="D42" s="21">
        <f t="shared" si="9"/>
        <v>6.1601763319775964</v>
      </c>
      <c r="E42" s="21">
        <f t="shared" si="9"/>
        <v>3.3664934412229619</v>
      </c>
      <c r="F42" s="21">
        <f t="shared" si="9"/>
        <v>2.238713638658127</v>
      </c>
      <c r="G42" s="21">
        <f t="shared" si="9"/>
        <v>1.7118758616887042</v>
      </c>
      <c r="H42" s="21">
        <f t="shared" si="9"/>
        <v>1.4163740626956607</v>
      </c>
      <c r="I42" s="21">
        <f t="shared" si="9"/>
        <v>1.2632137670208394</v>
      </c>
      <c r="J42" s="21">
        <f t="shared" si="9"/>
        <v>1.1791073446327682</v>
      </c>
      <c r="K42" s="21">
        <v>1.1499999999999999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>
      <c r="A45" s="37" t="str">
        <f>input!$A$2</f>
        <v>Liability - Non-Proportional and Facultative</v>
      </c>
      <c r="K45" s="45" t="s">
        <v>4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>
      <c r="A46" s="1" t="s">
        <v>32</v>
      </c>
      <c r="K46" s="45" t="s">
        <v>33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>
      <c r="A47" s="1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>
      <c r="A48" s="3" t="str">
        <f>input!$A$3</f>
        <v>Treaty</v>
      </c>
      <c r="B48" s="4" t="s">
        <v>31</v>
      </c>
      <c r="C48" s="4"/>
      <c r="D48" s="4"/>
      <c r="E48" s="4"/>
      <c r="F48" s="4"/>
      <c r="G48" s="4"/>
      <c r="H48" s="4"/>
      <c r="I48" s="4"/>
      <c r="J48" s="4"/>
      <c r="K48" s="4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4.65" thickBot="1">
      <c r="A49" s="6" t="str">
        <f>input!$A$4</f>
        <v>Year</v>
      </c>
      <c r="B49" s="6">
        <v>12</v>
      </c>
      <c r="C49" s="6">
        <f t="shared" ref="C49:K49" si="10">B49+12</f>
        <v>24</v>
      </c>
      <c r="D49" s="6">
        <f t="shared" si="10"/>
        <v>36</v>
      </c>
      <c r="E49" s="6">
        <f t="shared" si="10"/>
        <v>48</v>
      </c>
      <c r="F49" s="6">
        <f t="shared" si="10"/>
        <v>60</v>
      </c>
      <c r="G49" s="6">
        <f t="shared" si="10"/>
        <v>72</v>
      </c>
      <c r="H49" s="6">
        <f t="shared" si="10"/>
        <v>84</v>
      </c>
      <c r="I49" s="6">
        <f t="shared" si="10"/>
        <v>96</v>
      </c>
      <c r="J49" s="6">
        <f t="shared" si="10"/>
        <v>108</v>
      </c>
      <c r="K49" s="6">
        <f t="shared" si="10"/>
        <v>120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>
      <c r="A50" s="3">
        <f>input!$A$5</f>
        <v>1</v>
      </c>
      <c r="B50" s="9">
        <v>14</v>
      </c>
      <c r="C50" s="9">
        <v>48</v>
      </c>
      <c r="D50" s="9">
        <v>188</v>
      </c>
      <c r="E50" s="9">
        <v>318</v>
      </c>
      <c r="F50" s="9">
        <v>551</v>
      </c>
      <c r="G50" s="9">
        <v>772</v>
      </c>
      <c r="H50" s="9">
        <v>875</v>
      </c>
      <c r="I50" s="9">
        <v>2015</v>
      </c>
      <c r="J50" s="9">
        <v>2174</v>
      </c>
      <c r="K50" s="9">
        <v>2294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>
      <c r="A51" s="3">
        <f>A50+1</f>
        <v>2</v>
      </c>
      <c r="B51" s="9">
        <v>10</v>
      </c>
      <c r="C51" s="9">
        <v>48</v>
      </c>
      <c r="D51" s="9">
        <v>161</v>
      </c>
      <c r="E51" s="9">
        <v>451</v>
      </c>
      <c r="F51" s="9">
        <v>632</v>
      </c>
      <c r="G51" s="9">
        <v>773</v>
      </c>
      <c r="H51" s="9">
        <v>911</v>
      </c>
      <c r="I51" s="9">
        <v>988</v>
      </c>
      <c r="J51" s="9">
        <v>1203</v>
      </c>
      <c r="K51" s="9" t="s">
        <v>8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>
      <c r="A52" s="3">
        <f t="shared" ref="A52:A59" si="11">A51+1</f>
        <v>3</v>
      </c>
      <c r="B52" s="9">
        <v>5</v>
      </c>
      <c r="C52" s="9">
        <v>52</v>
      </c>
      <c r="D52" s="9">
        <v>175</v>
      </c>
      <c r="E52" s="9">
        <v>356</v>
      </c>
      <c r="F52" s="9">
        <v>511</v>
      </c>
      <c r="G52" s="9">
        <v>646</v>
      </c>
      <c r="H52" s="9">
        <v>894</v>
      </c>
      <c r="I52" s="9">
        <v>1056</v>
      </c>
      <c r="J52" s="9" t="s">
        <v>8</v>
      </c>
      <c r="K52" s="9" t="s">
        <v>8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>
      <c r="A53" s="3">
        <f t="shared" si="11"/>
        <v>4</v>
      </c>
      <c r="B53" s="9">
        <v>7</v>
      </c>
      <c r="C53" s="9">
        <v>54</v>
      </c>
      <c r="D53" s="9">
        <v>180</v>
      </c>
      <c r="E53" s="9">
        <v>355</v>
      </c>
      <c r="F53" s="9">
        <v>572</v>
      </c>
      <c r="G53" s="9">
        <v>791</v>
      </c>
      <c r="H53" s="9">
        <v>977</v>
      </c>
      <c r="I53" s="9" t="s">
        <v>8</v>
      </c>
      <c r="J53" s="9" t="s">
        <v>8</v>
      </c>
      <c r="K53" s="9" t="s">
        <v>8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>
      <c r="A54" s="3">
        <f t="shared" si="11"/>
        <v>5</v>
      </c>
      <c r="B54" s="9">
        <v>7</v>
      </c>
      <c r="C54" s="9">
        <v>55</v>
      </c>
      <c r="D54" s="9">
        <v>187</v>
      </c>
      <c r="E54" s="9">
        <v>372</v>
      </c>
      <c r="F54" s="9">
        <v>614</v>
      </c>
      <c r="G54" s="9">
        <v>1059</v>
      </c>
      <c r="H54" s="9" t="s">
        <v>8</v>
      </c>
      <c r="I54" s="9" t="s">
        <v>8</v>
      </c>
      <c r="J54" s="9" t="s">
        <v>8</v>
      </c>
      <c r="K54" s="9" t="s">
        <v>8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>
      <c r="A55" s="3">
        <f t="shared" si="11"/>
        <v>6</v>
      </c>
      <c r="B55" s="9">
        <v>9</v>
      </c>
      <c r="C55" s="9">
        <v>59</v>
      </c>
      <c r="D55" s="9">
        <v>213</v>
      </c>
      <c r="E55" s="9">
        <v>362</v>
      </c>
      <c r="F55" s="9">
        <v>645</v>
      </c>
      <c r="G55" s="9" t="s">
        <v>8</v>
      </c>
      <c r="H55" s="9" t="s">
        <v>8</v>
      </c>
      <c r="I55" s="9" t="s">
        <v>8</v>
      </c>
      <c r="J55" s="9" t="s">
        <v>8</v>
      </c>
      <c r="K55" s="9" t="s">
        <v>8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>
      <c r="A56" s="3">
        <f t="shared" si="11"/>
        <v>7</v>
      </c>
      <c r="B56" s="9">
        <v>22</v>
      </c>
      <c r="C56" s="9">
        <v>84</v>
      </c>
      <c r="D56" s="9">
        <v>253</v>
      </c>
      <c r="E56" s="9">
        <v>585</v>
      </c>
      <c r="F56" s="9" t="s">
        <v>8</v>
      </c>
      <c r="G56" s="9" t="s">
        <v>8</v>
      </c>
      <c r="H56" s="9" t="s">
        <v>8</v>
      </c>
      <c r="I56" s="9" t="s">
        <v>8</v>
      </c>
      <c r="J56" s="9" t="s">
        <v>8</v>
      </c>
      <c r="K56" s="9" t="s">
        <v>8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>
      <c r="A57" s="3">
        <f t="shared" si="11"/>
        <v>8</v>
      </c>
      <c r="B57" s="9">
        <v>7</v>
      </c>
      <c r="C57" s="9">
        <v>80</v>
      </c>
      <c r="D57" s="9">
        <v>219</v>
      </c>
      <c r="E57" s="9" t="s">
        <v>8</v>
      </c>
      <c r="F57" s="9" t="s">
        <v>8</v>
      </c>
      <c r="G57" s="9" t="s">
        <v>8</v>
      </c>
      <c r="H57" s="9" t="s">
        <v>8</v>
      </c>
      <c r="I57" s="9" t="s">
        <v>8</v>
      </c>
      <c r="J57" s="9" t="s">
        <v>8</v>
      </c>
      <c r="K57" s="9" t="s">
        <v>8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>
      <c r="A58" s="3">
        <f t="shared" si="11"/>
        <v>9</v>
      </c>
      <c r="B58" s="9">
        <v>1</v>
      </c>
      <c r="C58" s="9">
        <v>120</v>
      </c>
      <c r="D58" s="9" t="s">
        <v>8</v>
      </c>
      <c r="E58" s="9" t="s">
        <v>8</v>
      </c>
      <c r="F58" s="9" t="s">
        <v>8</v>
      </c>
      <c r="G58" s="9" t="s">
        <v>8</v>
      </c>
      <c r="H58" s="9" t="s">
        <v>8</v>
      </c>
      <c r="I58" s="9" t="s">
        <v>8</v>
      </c>
      <c r="J58" s="9" t="s">
        <v>8</v>
      </c>
      <c r="K58" s="9" t="s">
        <v>8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>
      <c r="A59" s="3">
        <f t="shared" si="11"/>
        <v>10</v>
      </c>
      <c r="B59" s="9">
        <v>13</v>
      </c>
      <c r="C59" s="9" t="s">
        <v>8</v>
      </c>
      <c r="D59" s="9" t="s">
        <v>8</v>
      </c>
      <c r="E59" s="9" t="s">
        <v>8</v>
      </c>
      <c r="F59" s="9" t="s">
        <v>8</v>
      </c>
      <c r="G59" s="9" t="s">
        <v>8</v>
      </c>
      <c r="H59" s="9" t="s">
        <v>8</v>
      </c>
      <c r="I59" s="9" t="s">
        <v>8</v>
      </c>
      <c r="J59" s="9" t="s">
        <v>8</v>
      </c>
      <c r="K59" s="9" t="s">
        <v>8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>
      <c r="A61" s="3" t="str">
        <f>input!$A$3</f>
        <v>Treaty</v>
      </c>
      <c r="B61" s="4" t="s">
        <v>9</v>
      </c>
      <c r="C61" s="4"/>
      <c r="D61" s="4"/>
      <c r="E61" s="4"/>
      <c r="F61" s="4"/>
      <c r="G61" s="4"/>
      <c r="H61" s="4"/>
      <c r="I61" s="4"/>
      <c r="J61" s="4"/>
      <c r="K61" s="4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ht="14.65" thickBot="1">
      <c r="A62" s="6" t="str">
        <f>input!$A$4</f>
        <v>Year</v>
      </c>
      <c r="B62" s="18" t="s">
        <v>10</v>
      </c>
      <c r="C62" s="18" t="s">
        <v>11</v>
      </c>
      <c r="D62" s="18" t="s">
        <v>12</v>
      </c>
      <c r="E62" s="18" t="s">
        <v>13</v>
      </c>
      <c r="F62" s="18" t="s">
        <v>14</v>
      </c>
      <c r="G62" s="18" t="s">
        <v>15</v>
      </c>
      <c r="H62" s="18" t="s">
        <v>16</v>
      </c>
      <c r="I62" s="18" t="s">
        <v>17</v>
      </c>
      <c r="J62" s="18" t="s">
        <v>18</v>
      </c>
      <c r="K62" s="18" t="s">
        <v>19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>
      <c r="A63" s="3">
        <f>input!$A$5</f>
        <v>1</v>
      </c>
      <c r="B63" s="21">
        <f t="shared" ref="B63:J63" si="12">C50/B50</f>
        <v>3.4285714285714284</v>
      </c>
      <c r="C63" s="21">
        <f t="shared" si="12"/>
        <v>3.9166666666666665</v>
      </c>
      <c r="D63" s="21">
        <f t="shared" si="12"/>
        <v>1.6914893617021276</v>
      </c>
      <c r="E63" s="21">
        <f t="shared" si="12"/>
        <v>1.7327044025157232</v>
      </c>
      <c r="F63" s="21">
        <f t="shared" si="12"/>
        <v>1.4010889292196007</v>
      </c>
      <c r="G63" s="21">
        <f t="shared" si="12"/>
        <v>1.133419689119171</v>
      </c>
      <c r="H63" s="21">
        <f t="shared" si="12"/>
        <v>2.3028571428571429</v>
      </c>
      <c r="I63" s="21">
        <f t="shared" si="12"/>
        <v>1.078908188585608</v>
      </c>
      <c r="J63" s="21">
        <f t="shared" si="12"/>
        <v>1.0551977920883164</v>
      </c>
      <c r="K63" s="9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>
      <c r="A64" s="3">
        <f>A63+1</f>
        <v>2</v>
      </c>
      <c r="B64" s="21">
        <f t="shared" ref="B64:I64" si="13">C51/B51</f>
        <v>4.8</v>
      </c>
      <c r="C64" s="21">
        <f t="shared" si="13"/>
        <v>3.3541666666666665</v>
      </c>
      <c r="D64" s="21">
        <f t="shared" si="13"/>
        <v>2.8012422360248448</v>
      </c>
      <c r="E64" s="21">
        <f t="shared" si="13"/>
        <v>1.4013303769401331</v>
      </c>
      <c r="F64" s="21">
        <f t="shared" si="13"/>
        <v>1.2231012658227849</v>
      </c>
      <c r="G64" s="21">
        <f t="shared" si="13"/>
        <v>1.1785252263906856</v>
      </c>
      <c r="H64" s="21">
        <f t="shared" si="13"/>
        <v>1.0845225027442371</v>
      </c>
      <c r="I64" s="21">
        <f t="shared" si="13"/>
        <v>1.2176113360323886</v>
      </c>
      <c r="J64" s="22"/>
      <c r="K64" s="9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>
      <c r="A65" s="3">
        <f t="shared" ref="A65:A72" si="14">A64+1</f>
        <v>3</v>
      </c>
      <c r="B65" s="21">
        <f t="shared" ref="B65:H65" si="15">C52/B52</f>
        <v>10.4</v>
      </c>
      <c r="C65" s="21">
        <f t="shared" si="15"/>
        <v>3.3653846153846154</v>
      </c>
      <c r="D65" s="21">
        <f t="shared" si="15"/>
        <v>2.0342857142857143</v>
      </c>
      <c r="E65" s="21">
        <f t="shared" si="15"/>
        <v>1.4353932584269662</v>
      </c>
      <c r="F65" s="21">
        <f t="shared" si="15"/>
        <v>1.264187866927593</v>
      </c>
      <c r="G65" s="21">
        <f t="shared" si="15"/>
        <v>1.3839009287925697</v>
      </c>
      <c r="H65" s="21">
        <f t="shared" si="15"/>
        <v>1.1812080536912752</v>
      </c>
      <c r="I65" s="22"/>
      <c r="J65" s="22"/>
      <c r="K65" s="9"/>
      <c r="L65" s="4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>
      <c r="A66" s="3">
        <f t="shared" si="14"/>
        <v>4</v>
      </c>
      <c r="B66" s="21">
        <f t="shared" ref="B66:G66" si="16">C53/B53</f>
        <v>7.7142857142857144</v>
      </c>
      <c r="C66" s="21">
        <f t="shared" si="16"/>
        <v>3.3333333333333335</v>
      </c>
      <c r="D66" s="21">
        <f t="shared" si="16"/>
        <v>1.9722222222222223</v>
      </c>
      <c r="E66" s="21">
        <f t="shared" si="16"/>
        <v>1.6112676056338029</v>
      </c>
      <c r="F66" s="21">
        <f t="shared" si="16"/>
        <v>1.3828671328671329</v>
      </c>
      <c r="G66" s="21">
        <f t="shared" si="16"/>
        <v>1.2351453855878634</v>
      </c>
      <c r="H66" s="22"/>
      <c r="I66" s="22"/>
      <c r="J66" s="22"/>
      <c r="K66" s="31"/>
      <c r="L66" s="4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>
      <c r="A67" s="3">
        <f t="shared" si="14"/>
        <v>5</v>
      </c>
      <c r="B67" s="21">
        <f>C54/B54</f>
        <v>7.8571428571428568</v>
      </c>
      <c r="C67" s="21">
        <f>D54/C54</f>
        <v>3.4</v>
      </c>
      <c r="D67" s="21">
        <f>E54/D54</f>
        <v>1.9893048128342246</v>
      </c>
      <c r="E67" s="21">
        <f>F54/E54</f>
        <v>1.6505376344086022</v>
      </c>
      <c r="F67" s="21">
        <f>G54/F54</f>
        <v>1.724755700325733</v>
      </c>
      <c r="G67" s="22"/>
      <c r="H67" s="22"/>
      <c r="I67" s="22"/>
      <c r="J67" s="21"/>
      <c r="K67" s="31"/>
    </row>
    <row r="68" spans="1:22">
      <c r="A68" s="3">
        <f t="shared" si="14"/>
        <v>6</v>
      </c>
      <c r="B68" s="21">
        <f>C55/B55</f>
        <v>6.5555555555555554</v>
      </c>
      <c r="C68" s="21">
        <f>D55/C55</f>
        <v>3.6101694915254239</v>
      </c>
      <c r="D68" s="21">
        <f>E55/D55</f>
        <v>1.699530516431925</v>
      </c>
      <c r="E68" s="21">
        <f>F55/E55</f>
        <v>1.781767955801105</v>
      </c>
      <c r="F68" s="22"/>
      <c r="G68" s="22"/>
      <c r="H68" s="22"/>
      <c r="I68" s="13"/>
      <c r="J68" s="21"/>
      <c r="K68" s="31"/>
    </row>
    <row r="69" spans="1:22">
      <c r="A69" s="3">
        <f t="shared" si="14"/>
        <v>7</v>
      </c>
      <c r="B69" s="21">
        <f>C56/B56</f>
        <v>3.8181818181818183</v>
      </c>
      <c r="C69" s="21">
        <f>D56/C56</f>
        <v>3.0119047619047619</v>
      </c>
      <c r="D69" s="21">
        <f>E56/D56</f>
        <v>2.3122529644268774</v>
      </c>
      <c r="E69" s="22"/>
      <c r="F69" s="22"/>
      <c r="G69" s="22"/>
      <c r="H69" s="13"/>
      <c r="I69" s="13"/>
      <c r="J69" s="21"/>
      <c r="K69" s="31"/>
    </row>
    <row r="70" spans="1:22">
      <c r="A70" s="3">
        <f t="shared" si="14"/>
        <v>8</v>
      </c>
      <c r="B70" s="21">
        <f>C57/B57</f>
        <v>11.428571428571429</v>
      </c>
      <c r="C70" s="21">
        <f>D57/C57</f>
        <v>2.7374999999999998</v>
      </c>
      <c r="D70" s="22"/>
      <c r="E70" s="22"/>
      <c r="F70" s="22"/>
      <c r="G70" s="13"/>
      <c r="H70" s="13"/>
      <c r="I70" s="13"/>
      <c r="J70" s="21"/>
      <c r="K70" s="31"/>
    </row>
    <row r="71" spans="1:22">
      <c r="A71" s="3">
        <f t="shared" si="14"/>
        <v>9</v>
      </c>
      <c r="B71" s="21">
        <f>C58/B58</f>
        <v>120</v>
      </c>
      <c r="C71" s="22"/>
      <c r="D71" s="22"/>
      <c r="E71" s="22"/>
      <c r="F71" s="13"/>
      <c r="G71" s="13"/>
      <c r="H71" s="13"/>
      <c r="I71" s="13"/>
      <c r="J71" s="21"/>
      <c r="K71" s="31"/>
    </row>
    <row r="72" spans="1:22">
      <c r="A72" s="3">
        <f t="shared" si="14"/>
        <v>10</v>
      </c>
      <c r="B72" s="31"/>
      <c r="C72" s="9"/>
      <c r="D72" s="9"/>
      <c r="J72" s="31"/>
      <c r="K72" s="31"/>
    </row>
    <row r="74" spans="1:22">
      <c r="B74" s="28" t="s">
        <v>20</v>
      </c>
      <c r="C74" s="28"/>
      <c r="D74" s="28"/>
      <c r="E74" s="28"/>
      <c r="F74" s="28"/>
      <c r="G74" s="28"/>
      <c r="H74" s="28"/>
      <c r="I74" s="28"/>
      <c r="J74" s="29"/>
      <c r="K74" s="13"/>
    </row>
    <row r="75" spans="1:22">
      <c r="A75" t="s">
        <v>21</v>
      </c>
      <c r="B75" s="21">
        <f>AVERAGE(B69:B71)</f>
        <v>45.082251082251084</v>
      </c>
      <c r="C75" s="21">
        <f>AVERAGE(C68:C70)</f>
        <v>3.1198580844767285</v>
      </c>
      <c r="D75" s="21">
        <f>AVERAGE(D67:D69)</f>
        <v>2.000362764564342</v>
      </c>
      <c r="E75" s="21">
        <f>AVERAGE(E66:E68)</f>
        <v>1.6811910652811701</v>
      </c>
      <c r="F75" s="21">
        <f>AVERAGE(F65:F67)</f>
        <v>1.4572702333734864</v>
      </c>
      <c r="G75" s="21">
        <f>AVERAGE(G64:G66)</f>
        <v>1.2658571802570393</v>
      </c>
      <c r="H75" s="21">
        <f>AVERAGE(H63:H65)</f>
        <v>1.522862566430885</v>
      </c>
      <c r="I75" s="21">
        <f>AVERAGE(I63:I64)</f>
        <v>1.1482597623089983</v>
      </c>
      <c r="J75" s="21">
        <f>AVERAGE(J63:J63)</f>
        <v>1.0551977920883164</v>
      </c>
      <c r="K75" s="13"/>
    </row>
    <row r="76" spans="1:22">
      <c r="A76" t="s">
        <v>22</v>
      </c>
      <c r="B76" s="21">
        <f>(SUM(B65:B71)-MIN(B65:B71)-MAX(B65:B71))/5</f>
        <v>8.7911111111111158</v>
      </c>
      <c r="C76" s="21">
        <f>(SUM(C64:C70)-MIN(C64:C70)-MAX(C64:C70))/5</f>
        <v>3.2929578754578754</v>
      </c>
      <c r="D76" s="21">
        <f>(SUM(D63:D69)-MIN(D63:D69)-MAX(D63:D69))/5</f>
        <v>2.0015192460401927</v>
      </c>
      <c r="E76" s="21">
        <f>(SUM(E63:E68)-MIN(E63:E68)-MAX(E63:E68))/4</f>
        <v>1.6074757252462735</v>
      </c>
      <c r="F76" s="21">
        <f>(SUM(F63:F67)-MIN(F63:F67)-MAX(F63:F67))/3</f>
        <v>1.3493813096714422</v>
      </c>
      <c r="G76" s="21">
        <f>(SUM(G63:G66)-MIN(G63:G66)-MAX(G63:G66))/2</f>
        <v>1.2068353059892745</v>
      </c>
      <c r="H76" s="21">
        <f>(SUM(H63:H65)-MIN(H63:H65)-MAX(H63:H65))/1</f>
        <v>1.1812080536912748</v>
      </c>
      <c r="I76" s="21">
        <f>AVERAGE(I63:I64)</f>
        <v>1.1482597623089983</v>
      </c>
      <c r="J76" s="21">
        <f>AVERAGE(J63)</f>
        <v>1.0551977920883164</v>
      </c>
      <c r="K76" s="21"/>
    </row>
    <row r="77" spans="1:22">
      <c r="A77" t="s">
        <v>23</v>
      </c>
      <c r="B77" s="21">
        <f>SUM(C54:C58)/SUM(B54:B58)</f>
        <v>8.6521739130434785</v>
      </c>
      <c r="C77" s="21">
        <f>SUM(D53:D57)/SUM(C53:C57)</f>
        <v>3.1686746987951806</v>
      </c>
      <c r="D77" s="21">
        <f>SUM(E52:E56)/SUM(D52:D56)</f>
        <v>2.0138888888888888</v>
      </c>
      <c r="E77" s="21">
        <f>SUM(F51:F55)/SUM(E51:E55)</f>
        <v>1.5685654008438819</v>
      </c>
      <c r="F77" s="21">
        <f>SUM(G50:G54)/SUM(F50:F54)</f>
        <v>1.403125</v>
      </c>
      <c r="G77" s="21">
        <f>SUM(H50:H53)/SUM(G50:G53)</f>
        <v>1.2263581488933601</v>
      </c>
      <c r="H77" s="21">
        <f>SUM(I50:I52)/SUM(H50:H52)</f>
        <v>1.5145522388059702</v>
      </c>
      <c r="I77" s="21">
        <f>SUM(J50:J51)/SUM(I50:I51)</f>
        <v>1.1245421245421245</v>
      </c>
      <c r="J77" s="21">
        <f>SUM(K50:K50)/SUM(J50:J50)</f>
        <v>1.0551977920883164</v>
      </c>
      <c r="K77" s="13"/>
    </row>
    <row r="78" spans="1:22">
      <c r="K78" s="21"/>
    </row>
    <row r="79" spans="1:22">
      <c r="B79" s="28" t="s">
        <v>24</v>
      </c>
      <c r="C79" s="28"/>
      <c r="D79" s="28"/>
      <c r="E79" s="28"/>
      <c r="F79" s="28"/>
      <c r="G79" s="28"/>
      <c r="K79" s="21"/>
    </row>
    <row r="80" spans="1:22">
      <c r="A80" t="s">
        <v>25</v>
      </c>
      <c r="B80" s="26">
        <f>_xlfn.STDEV.S(B63:B71)</f>
        <v>37.766549332284335</v>
      </c>
      <c r="C80" s="26">
        <f>_xlfn.STDEV.S(C63:C70)</f>
        <v>0.35469661926350271</v>
      </c>
      <c r="D80" s="26">
        <f>_xlfn.STDEV.S(D63:D69)</f>
        <v>0.38541149602827507</v>
      </c>
      <c r="E80" s="26">
        <f>_xlfn.STDEV.S(E63:E68)</f>
        <v>0.1548340312182547</v>
      </c>
      <c r="F80" s="26">
        <f>_xlfn.STDEV.S(F63:F67)</f>
        <v>0.19716483260990958</v>
      </c>
      <c r="G80" s="26">
        <f>_xlfn.STDEV.S(G63:G66)</f>
        <v>0.10902473398332728</v>
      </c>
      <c r="K80" s="21"/>
    </row>
    <row r="81" spans="1:11">
      <c r="A81" t="s">
        <v>26</v>
      </c>
      <c r="B81" s="30">
        <f>MAX(B63:B71)-MIN(B63:B71)</f>
        <v>116.57142857142857</v>
      </c>
      <c r="C81" s="30">
        <f>MAX(C63:C70)-MIN(C63:C70)</f>
        <v>1.1791666666666667</v>
      </c>
      <c r="D81" s="30">
        <f>MAX(D63:D69)-MIN(D63:D69)</f>
        <v>1.1097528743227172</v>
      </c>
      <c r="E81" s="30">
        <f>MAX(E63:E68)-MIN(E63:E68)</f>
        <v>0.38043757886097196</v>
      </c>
      <c r="F81" s="30">
        <f>MAX(F63:F67)-MIN(F63:F67)</f>
        <v>0.50165443450294811</v>
      </c>
      <c r="G81" s="30">
        <f>MAX(G63:G66)-MIN(G63:G66)</f>
        <v>0.25048123967339864</v>
      </c>
      <c r="K81" s="21"/>
    </row>
    <row r="82" spans="1:11">
      <c r="K82" s="21"/>
    </row>
    <row r="83" spans="1:11">
      <c r="B83" s="28" t="s">
        <v>27</v>
      </c>
      <c r="C83" s="28"/>
      <c r="D83" s="28"/>
      <c r="E83" s="28"/>
      <c r="F83" s="28"/>
      <c r="G83" s="28"/>
      <c r="H83" s="28"/>
      <c r="I83" s="28"/>
      <c r="J83" s="29"/>
      <c r="K83" s="21"/>
    </row>
    <row r="84" spans="1:11">
      <c r="A84" t="s">
        <v>21</v>
      </c>
      <c r="B84" s="21">
        <f t="shared" ref="B84:J84" si="17">C84*B75</f>
        <v>2012.499661003543</v>
      </c>
      <c r="C84" s="21">
        <f t="shared" si="17"/>
        <v>44.64062048125777</v>
      </c>
      <c r="D84" s="21">
        <f t="shared" si="17"/>
        <v>14.308542014578531</v>
      </c>
      <c r="E84" s="21">
        <f t="shared" si="17"/>
        <v>7.1529735846161788</v>
      </c>
      <c r="F84" s="21">
        <f t="shared" si="17"/>
        <v>4.2547059238742042</v>
      </c>
      <c r="G84" s="21">
        <f t="shared" si="17"/>
        <v>2.9196410016725829</v>
      </c>
      <c r="H84" s="21">
        <f t="shared" si="17"/>
        <v>2.3064537194312345</v>
      </c>
      <c r="I84" s="21">
        <f t="shared" si="17"/>
        <v>1.5145514574153875</v>
      </c>
      <c r="J84" s="21">
        <f t="shared" si="17"/>
        <v>1.3189972401103955</v>
      </c>
      <c r="K84" s="21">
        <v>1.25</v>
      </c>
    </row>
    <row r="85" spans="1:11">
      <c r="A85" t="s">
        <v>22</v>
      </c>
      <c r="B85" s="21">
        <f t="shared" ref="B85:J85" si="18">C85*B76</f>
        <v>271.34840187579363</v>
      </c>
      <c r="C85" s="21">
        <f t="shared" si="18"/>
        <v>30.866223671412303</v>
      </c>
      <c r="D85" s="21">
        <f t="shared" si="18"/>
        <v>9.3734037418017238</v>
      </c>
      <c r="E85" s="21">
        <f t="shared" si="18"/>
        <v>4.6831444465728085</v>
      </c>
      <c r="F85" s="21">
        <f t="shared" si="18"/>
        <v>2.9133531368601706</v>
      </c>
      <c r="G85" s="21">
        <f t="shared" si="18"/>
        <v>2.1590288200816539</v>
      </c>
      <c r="H85" s="21">
        <f t="shared" si="18"/>
        <v>1.7890003792289135</v>
      </c>
      <c r="I85" s="21">
        <f t="shared" si="18"/>
        <v>1.5145514574153875</v>
      </c>
      <c r="J85" s="21">
        <f t="shared" si="18"/>
        <v>1.3189972401103955</v>
      </c>
      <c r="K85" s="21">
        <v>1.25</v>
      </c>
    </row>
    <row r="86" spans="1:11">
      <c r="A86" t="s">
        <v>23</v>
      </c>
      <c r="B86" s="21">
        <f t="shared" ref="B86:J86" si="19">C86*B77</f>
        <v>334.77929460035841</v>
      </c>
      <c r="C86" s="21">
        <f t="shared" si="19"/>
        <v>38.693084300543937</v>
      </c>
      <c r="D86" s="21">
        <f t="shared" si="19"/>
        <v>12.211125463669759</v>
      </c>
      <c r="E86" s="21">
        <f t="shared" si="19"/>
        <v>6.0634554026498115</v>
      </c>
      <c r="F86" s="21">
        <f t="shared" si="19"/>
        <v>3.8656057308083533</v>
      </c>
      <c r="G86" s="21">
        <f t="shared" si="19"/>
        <v>2.7549974028032809</v>
      </c>
      <c r="H86" s="21">
        <f t="shared" si="19"/>
        <v>2.2464868075360633</v>
      </c>
      <c r="I86" s="21">
        <f t="shared" si="19"/>
        <v>1.483267958658943</v>
      </c>
      <c r="J86" s="21">
        <f t="shared" si="19"/>
        <v>1.3189972401103955</v>
      </c>
      <c r="K86" s="21">
        <v>1.25</v>
      </c>
    </row>
  </sheetData>
  <pageMargins left="0.7" right="0.7" top="0.75" bottom="0.75" header="0.3" footer="0.3"/>
  <pageSetup scale="91" orientation="portrait" r:id="rId1"/>
  <rowBreaks count="1" manualBreakCount="1">
    <brk id="44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ADA7-8C99-4EFE-ACDA-FFAAB64CA869}">
  <dimension ref="A1:H30"/>
  <sheetViews>
    <sheetView showGridLines="0" zoomScaleNormal="100" workbookViewId="0"/>
  </sheetViews>
  <sheetFormatPr defaultRowHeight="14.25"/>
  <cols>
    <col min="5" max="5" width="1.5703125" customWidth="1"/>
  </cols>
  <sheetData>
    <row r="1" spans="1:8">
      <c r="A1" s="1" t="s">
        <v>34</v>
      </c>
      <c r="H1" s="45" t="s">
        <v>4</v>
      </c>
    </row>
    <row r="2" spans="1:8">
      <c r="A2" s="1"/>
      <c r="H2" s="45" t="s">
        <v>35</v>
      </c>
    </row>
    <row r="3" spans="1:8">
      <c r="A3" s="1"/>
      <c r="H3" s="45"/>
    </row>
    <row r="4" spans="1:8" ht="14.65" thickBot="1">
      <c r="B4" s="5" t="s">
        <v>36</v>
      </c>
      <c r="C4" s="5"/>
      <c r="D4" s="5"/>
      <c r="E4" s="5"/>
      <c r="F4" s="5"/>
      <c r="G4" s="5"/>
      <c r="H4" s="5"/>
    </row>
    <row r="5" spans="1:8" ht="14.65" thickBot="1">
      <c r="A5" s="3" t="s">
        <v>37</v>
      </c>
      <c r="B5" s="5" t="s">
        <v>38</v>
      </c>
      <c r="C5" s="5"/>
      <c r="D5" s="5"/>
      <c r="F5" s="5" t="s">
        <v>39</v>
      </c>
      <c r="G5" s="5"/>
      <c r="H5" s="5"/>
    </row>
    <row r="6" spans="1:8" ht="14.65" thickBot="1">
      <c r="A6" s="6" t="s">
        <v>40</v>
      </c>
      <c r="B6" s="6" t="s">
        <v>21</v>
      </c>
      <c r="C6" s="6" t="s">
        <v>22</v>
      </c>
      <c r="D6" s="6" t="s">
        <v>23</v>
      </c>
      <c r="E6" s="8"/>
      <c r="F6" s="6" t="s">
        <v>21</v>
      </c>
      <c r="G6" s="6" t="s">
        <v>22</v>
      </c>
      <c r="H6" s="6" t="s">
        <v>23</v>
      </c>
    </row>
    <row r="7" spans="1:8">
      <c r="A7" s="3">
        <v>12</v>
      </c>
      <c r="B7" s="10">
        <f>1/'rptd data'!$B40</f>
        <v>5.0026928768303086E-2</v>
      </c>
      <c r="C7" s="10">
        <f>1/'rptd data'!$B41</f>
        <v>5.6489418536737085E-2</v>
      </c>
      <c r="D7" s="10">
        <f>1/'rptd data'!$B42</f>
        <v>5.2139308671582237E-2</v>
      </c>
      <c r="E7" s="11"/>
      <c r="F7" s="10">
        <f>1/'rptd data'!$B84</f>
        <v>2.9215314692753781E-2</v>
      </c>
      <c r="G7" s="10">
        <f>1/'rptd data'!$B85</f>
        <v>2.9529253992409684E-2</v>
      </c>
      <c r="H7" s="10">
        <f>1/'rptd data'!$B86</f>
        <v>3.3457082439715125E-2</v>
      </c>
    </row>
    <row r="8" spans="1:8">
      <c r="A8" s="3">
        <f t="shared" ref="A8:A16" si="0">A7+12</f>
        <v>24</v>
      </c>
      <c r="B8" s="10">
        <f>1/'rptd data'!$C40</f>
        <v>0.18741295310382644</v>
      </c>
      <c r="C8" s="10">
        <f>1/'rptd data'!$C41</f>
        <v>0.21207023330502392</v>
      </c>
      <c r="D8" s="10">
        <f>1/'rptd data'!$C42</f>
        <v>0.1940393282871366</v>
      </c>
      <c r="E8" s="11"/>
      <c r="F8" s="10">
        <f>1/'rptd data'!$C84</f>
        <v>0.14100541991016372</v>
      </c>
      <c r="G8" s="10">
        <f>1/'rptd data'!$C85</f>
        <v>0.14949242427463946</v>
      </c>
      <c r="H8" s="10">
        <f>1/'rptd data'!$C86</f>
        <v>0.16208908059349725</v>
      </c>
    </row>
    <row r="9" spans="1:8">
      <c r="A9" s="3">
        <f t="shared" si="0"/>
        <v>36</v>
      </c>
      <c r="B9" s="10">
        <f>1/'rptd data'!$D40</f>
        <v>0.35008311552230764</v>
      </c>
      <c r="C9" s="10">
        <f>1/'rptd data'!$D41</f>
        <v>0.38032207950560087</v>
      </c>
      <c r="D9" s="10">
        <f>1/'rptd data'!$D42</f>
        <v>0.35771451731390674</v>
      </c>
      <c r="E9" s="11"/>
      <c r="F9" s="10">
        <f>1/'rptd data'!$D84</f>
        <v>0.28240488766766131</v>
      </c>
      <c r="G9" s="10">
        <f>1/'rptd data'!$D85</f>
        <v>0.28042928869307437</v>
      </c>
      <c r="H9" s="10">
        <f>1/'rptd data'!$D86</f>
        <v>0.30808155503105827</v>
      </c>
    </row>
    <row r="10" spans="1:8">
      <c r="A10" s="3">
        <f t="shared" si="0"/>
        <v>48</v>
      </c>
      <c r="B10" s="10">
        <f>1/'rptd data'!$E40</f>
        <v>0.50614116399092468</v>
      </c>
      <c r="C10" s="10">
        <f>1/'rptd data'!$E41</f>
        <v>0.53960245047062416</v>
      </c>
      <c r="D10" s="10">
        <f>1/'rptd data'!$E42</f>
        <v>0.52322193102521053</v>
      </c>
      <c r="E10" s="11"/>
      <c r="F10" s="10">
        <f>1/'rptd data'!$E84</f>
        <v>0.41548049568766143</v>
      </c>
      <c r="G10" s="10">
        <f>1/'rptd data'!$E85</f>
        <v>0.41855400880841648</v>
      </c>
      <c r="H10" s="10">
        <f>1/'rptd data'!$E86</f>
        <v>0.44611233808143003</v>
      </c>
    </row>
    <row r="11" spans="1:8">
      <c r="A11" s="3">
        <f t="shared" si="0"/>
        <v>60</v>
      </c>
      <c r="B11" s="10">
        <f>1/'rptd data'!$F40</f>
        <v>0.66262173950405578</v>
      </c>
      <c r="C11" s="10">
        <f>1/'rptd data'!$F41</f>
        <v>0.68151761121541865</v>
      </c>
      <c r="D11" s="10">
        <f>1/'rptd data'!$F42</f>
        <v>0.67282697972093597</v>
      </c>
      <c r="E11" s="11"/>
      <c r="F11" s="10">
        <f>1/'rptd data'!$F84</f>
        <v>0.56355688704530216</v>
      </c>
      <c r="G11" s="10">
        <f>1/'rptd data'!$F85</f>
        <v>0.5735103040084053</v>
      </c>
      <c r="H11" s="10">
        <f>1/'rptd data'!$F86</f>
        <v>0.59165701495313361</v>
      </c>
    </row>
    <row r="12" spans="1:8">
      <c r="A12" s="3">
        <f t="shared" si="0"/>
        <v>72</v>
      </c>
      <c r="B12" s="10">
        <f>1/'rptd data'!$G40</f>
        <v>0.77967919264036711</v>
      </c>
      <c r="C12" s="10">
        <f>1/'rptd data'!$G41</f>
        <v>0.78472137430215061</v>
      </c>
      <c r="D12" s="10">
        <f>1/'rptd data'!$G42</f>
        <v>0.77980875272265537</v>
      </c>
      <c r="E12" s="11"/>
      <c r="F12" s="10">
        <f>1/'rptd data'!$G84</f>
        <v>0.67642444660361278</v>
      </c>
      <c r="G12" s="10">
        <f>1/'rptd data'!$G85</f>
        <v>0.69421389703680203</v>
      </c>
      <c r="H12" s="10">
        <f>1/'rptd data'!$G86</f>
        <v>0.70911414159657604</v>
      </c>
    </row>
    <row r="13" spans="1:8">
      <c r="A13" s="3">
        <f t="shared" si="0"/>
        <v>84</v>
      </c>
      <c r="B13" s="10">
        <f>1/'rptd data'!$H40</f>
        <v>0.8659785885802963</v>
      </c>
      <c r="C13" s="10">
        <f>1/'rptd data'!$H41</f>
        <v>0.8707314229874511</v>
      </c>
      <c r="D13" s="10">
        <f>1/'rptd data'!$H42</f>
        <v>0.86601004595623876</v>
      </c>
      <c r="E13" s="11"/>
      <c r="F13" s="10">
        <f>1/'rptd data'!$H84</f>
        <v>0.80574247385182984</v>
      </c>
      <c r="G13" s="10">
        <f>1/'rptd data'!$H85</f>
        <v>0.81071686096173468</v>
      </c>
      <c r="H13" s="10">
        <f>1/'rptd data'!$H86</f>
        <v>0.81235316791422596</v>
      </c>
    </row>
    <row r="14" spans="1:8">
      <c r="A14" s="3">
        <f t="shared" si="0"/>
        <v>96</v>
      </c>
      <c r="B14" s="10">
        <f>1/'rptd data'!$I40</f>
        <v>0.89772409710006162</v>
      </c>
      <c r="C14" s="10">
        <f>1/'rptd data'!$I41</f>
        <v>0.89772409710006162</v>
      </c>
      <c r="D14" s="10">
        <f>1/'rptd data'!$I42</f>
        <v>0.89750237891799756</v>
      </c>
      <c r="E14" s="11"/>
      <c r="F14" s="10">
        <f>1/'rptd data'!$I84</f>
        <v>0.85449329735307655</v>
      </c>
      <c r="G14" s="10">
        <f>1/'rptd data'!$I85</f>
        <v>0.85449329735307655</v>
      </c>
      <c r="H14" s="10">
        <f>1/'rptd data'!$I86</f>
        <v>0.85957949435500469</v>
      </c>
    </row>
    <row r="15" spans="1:8">
      <c r="A15" s="3">
        <f t="shared" si="0"/>
        <v>108</v>
      </c>
      <c r="B15" s="10">
        <f>1/'rptd data'!$J40</f>
        <v>0.93304609904442604</v>
      </c>
      <c r="C15" s="10">
        <f>1/'rptd data'!$J41</f>
        <v>0.93304609904442604</v>
      </c>
      <c r="D15" s="10">
        <f>1/'rptd data'!$J42</f>
        <v>0.93304609904442604</v>
      </c>
      <c r="E15" s="11"/>
      <c r="F15" s="10">
        <f>1/'rptd data'!$J84</f>
        <v>0.90596949881225886</v>
      </c>
      <c r="G15" s="10">
        <f>1/'rptd data'!$J85</f>
        <v>0.90596949881225886</v>
      </c>
      <c r="H15" s="10">
        <f>1/'rptd data'!$J86</f>
        <v>0.90596949881225886</v>
      </c>
    </row>
    <row r="16" spans="1:8">
      <c r="A16" s="3">
        <f t="shared" si="0"/>
        <v>120</v>
      </c>
      <c r="B16" s="10">
        <f>1/'rptd data'!$K40</f>
        <v>0.96594311377245501</v>
      </c>
      <c r="C16" s="10">
        <f>1/'rptd data'!$K41</f>
        <v>0.96594311377245501</v>
      </c>
      <c r="D16" s="10">
        <f>1/'rptd data'!$K42</f>
        <v>0.96594311377245501</v>
      </c>
      <c r="E16" s="11"/>
      <c r="F16" s="10">
        <f>1/'rptd data'!$K84</f>
        <v>0.95182430038965637</v>
      </c>
      <c r="G16" s="10">
        <f>1/'rptd data'!$K85</f>
        <v>0.95182430038965637</v>
      </c>
      <c r="H16" s="10">
        <f>1/'rptd data'!$K86</f>
        <v>0.95182430038965637</v>
      </c>
    </row>
    <row r="17" spans="1:8">
      <c r="A17" s="3"/>
      <c r="B17" s="10"/>
      <c r="C17" s="10"/>
      <c r="D17" s="10"/>
      <c r="E17" s="11"/>
      <c r="F17" s="10"/>
      <c r="G17" s="10"/>
      <c r="H17" s="10"/>
    </row>
    <row r="18" spans="1:8" ht="14.65" thickBot="1">
      <c r="A18" s="3"/>
      <c r="B18" s="5" t="s">
        <v>41</v>
      </c>
      <c r="C18" s="5"/>
      <c r="D18" s="5"/>
      <c r="E18" s="5"/>
      <c r="F18" s="5"/>
      <c r="G18" s="5"/>
      <c r="H18" s="5"/>
    </row>
    <row r="19" spans="1:8" ht="14.65" thickBot="1">
      <c r="A19" s="3" t="s">
        <v>37</v>
      </c>
      <c r="B19" s="5" t="s">
        <v>38</v>
      </c>
      <c r="C19" s="5"/>
      <c r="D19" s="5"/>
      <c r="F19" s="5" t="s">
        <v>39</v>
      </c>
      <c r="G19" s="5"/>
      <c r="H19" s="5"/>
    </row>
    <row r="20" spans="1:8" ht="14.65" thickBot="1">
      <c r="A20" s="6" t="s">
        <v>40</v>
      </c>
      <c r="B20" s="6" t="s">
        <v>21</v>
      </c>
      <c r="C20" s="6" t="s">
        <v>22</v>
      </c>
      <c r="D20" s="6" t="s">
        <v>23</v>
      </c>
      <c r="E20" s="8"/>
      <c r="F20" s="6" t="s">
        <v>21</v>
      </c>
      <c r="G20" s="6" t="s">
        <v>22</v>
      </c>
      <c r="H20" s="6" t="s">
        <v>23</v>
      </c>
    </row>
    <row r="21" spans="1:8">
      <c r="A21" s="3">
        <v>12</v>
      </c>
      <c r="B21" s="10">
        <f>1/'paid data'!$B40</f>
        <v>9.5262759606925783E-3</v>
      </c>
      <c r="C21" s="10">
        <f>1/'paid data'!$B41</f>
        <v>1.1091232817277329E-2</v>
      </c>
      <c r="D21" s="10">
        <f>1/'paid data'!$B42</f>
        <v>1.0160506482627424E-2</v>
      </c>
      <c r="E21" s="11"/>
      <c r="F21" s="10">
        <f>1/'paid data'!$B84</f>
        <v>4.9689449363750208E-4</v>
      </c>
      <c r="G21" s="10">
        <f>1/'paid data'!$B85</f>
        <v>3.6852990218005323E-3</v>
      </c>
      <c r="H21" s="10">
        <f>1/'paid data'!$B86</f>
        <v>2.9870425564811182E-3</v>
      </c>
    </row>
    <row r="22" spans="1:8">
      <c r="A22" s="3">
        <f t="shared" ref="A22:A30" si="1">A21+12</f>
        <v>24</v>
      </c>
      <c r="B22" s="10">
        <f>1/'paid data'!$C40</f>
        <v>5.54578964821636E-2</v>
      </c>
      <c r="C22" s="10">
        <f>1/'paid data'!$C41</f>
        <v>6.9131696139629883E-2</v>
      </c>
      <c r="D22" s="10">
        <f>1/'paid data'!$C42</f>
        <v>6.1291612488486323E-2</v>
      </c>
      <c r="E22" s="11"/>
      <c r="F22" s="10">
        <f>1/'paid data'!$C84</f>
        <v>2.2401122323553881E-2</v>
      </c>
      <c r="G22" s="10">
        <f>1/'paid data'!$C85</f>
        <v>3.2397873178317584E-2</v>
      </c>
      <c r="H22" s="10">
        <f>1/'paid data'!$C86</f>
        <v>2.584441168433663E-2</v>
      </c>
    </row>
    <row r="23" spans="1:8">
      <c r="A23" s="3">
        <f t="shared" si="1"/>
        <v>36</v>
      </c>
      <c r="B23" s="10">
        <f>1/'paid data'!$D40</f>
        <v>0.16260791575252578</v>
      </c>
      <c r="C23" s="10">
        <f>1/'paid data'!$D41</f>
        <v>0.17451162283907815</v>
      </c>
      <c r="D23" s="10">
        <f>1/'paid data'!$D42</f>
        <v>0.16233301550297843</v>
      </c>
      <c r="E23" s="11"/>
      <c r="F23" s="10">
        <f>1/'paid data'!$D84</f>
        <v>6.9888322582491696E-2</v>
      </c>
      <c r="G23" s="10">
        <f>1/'paid data'!$D85</f>
        <v>0.10668483163062636</v>
      </c>
      <c r="H23" s="10">
        <f>1/'paid data'!$D86</f>
        <v>8.1892533409404028E-2</v>
      </c>
    </row>
    <row r="24" spans="1:8">
      <c r="A24" s="3">
        <f t="shared" si="1"/>
        <v>48</v>
      </c>
      <c r="B24" s="10">
        <f>1/'paid data'!$E40</f>
        <v>0.30039581712881791</v>
      </c>
      <c r="C24" s="10">
        <f>1/'paid data'!$E41</f>
        <v>0.30310870406352042</v>
      </c>
      <c r="D24" s="10">
        <f>1/'paid data'!$E42</f>
        <v>0.29704498685633124</v>
      </c>
      <c r="E24" s="11"/>
      <c r="F24" s="10">
        <f>1/'paid data'!$E84</f>
        <v>0.13980199817187763</v>
      </c>
      <c r="G24" s="10">
        <f>1/'paid data'!$E85</f>
        <v>0.21353174376925618</v>
      </c>
      <c r="H24" s="10">
        <f>1/'paid data'!$E86</f>
        <v>0.16492246311616088</v>
      </c>
    </row>
    <row r="25" spans="1:8">
      <c r="A25" s="3">
        <f t="shared" si="1"/>
        <v>60</v>
      </c>
      <c r="B25" s="10">
        <f>1/'paid data'!$F40</f>
        <v>0.44465879096471234</v>
      </c>
      <c r="C25" s="10">
        <f>1/'paid data'!$F41</f>
        <v>0.45240665704783117</v>
      </c>
      <c r="D25" s="10">
        <f>1/'paid data'!$F42</f>
        <v>0.44668508858479761</v>
      </c>
      <c r="E25" s="11"/>
      <c r="F25" s="10">
        <f>1/'paid data'!$F84</f>
        <v>0.23503387023501515</v>
      </c>
      <c r="G25" s="10">
        <f>1/'paid data'!$F85</f>
        <v>0.3432470946785865</v>
      </c>
      <c r="H25" s="10">
        <f>1/'paid data'!$F86</f>
        <v>0.25869166946596123</v>
      </c>
    </row>
    <row r="26" spans="1:8">
      <c r="A26" s="3">
        <f t="shared" si="1"/>
        <v>72</v>
      </c>
      <c r="B26" s="10">
        <f>1/'paid data'!$G40</f>
        <v>0.58574122109357207</v>
      </c>
      <c r="C26" s="10">
        <f>1/'paid data'!$G41</f>
        <v>0.58403943949602821</v>
      </c>
      <c r="D26" s="10">
        <f>1/'paid data'!$G42</f>
        <v>0.58415450698249571</v>
      </c>
      <c r="E26" s="11"/>
      <c r="F26" s="10">
        <f>1/'paid data'!$G84</f>
        <v>0.34250786292805424</v>
      </c>
      <c r="G26" s="10">
        <f>1/'paid data'!$G85</f>
        <v>0.46317121415830859</v>
      </c>
      <c r="H26" s="10">
        <f>1/'paid data'!$G86</f>
        <v>0.36297674871942681</v>
      </c>
    </row>
    <row r="27" spans="1:8">
      <c r="A27" s="3">
        <f t="shared" si="1"/>
        <v>84</v>
      </c>
      <c r="B27" s="10">
        <f>1/'paid data'!$H40</f>
        <v>0.7055014362592551</v>
      </c>
      <c r="C27" s="10">
        <f>1/'paid data'!$H41</f>
        <v>0.70543463182290955</v>
      </c>
      <c r="D27" s="10">
        <f>1/'paid data'!$H42</f>
        <v>0.70602817881089097</v>
      </c>
      <c r="E27" s="11"/>
      <c r="F27" s="10">
        <f>1/'paid data'!$H84</f>
        <v>0.43356603758197126</v>
      </c>
      <c r="G27" s="10">
        <f>1/'paid data'!$H85</f>
        <v>0.55897137396416607</v>
      </c>
      <c r="H27" s="10">
        <f>1/'paid data'!$H86</f>
        <v>0.44513949365088662</v>
      </c>
    </row>
    <row r="28" spans="1:8">
      <c r="A28" s="3">
        <f t="shared" si="1"/>
        <v>96</v>
      </c>
      <c r="B28" s="10">
        <f>1/'paid data'!$I40</f>
        <v>0.79140293961044139</v>
      </c>
      <c r="C28" s="10">
        <f>1/'paid data'!$I41</f>
        <v>0.79140293961044139</v>
      </c>
      <c r="D28" s="10">
        <f>1/'paid data'!$I42</f>
        <v>0.79163165103749444</v>
      </c>
      <c r="E28" s="11"/>
      <c r="F28" s="10">
        <f>1/'paid data'!$I84</f>
        <v>0.66026148870935031</v>
      </c>
      <c r="G28" s="10">
        <f>1/'paid data'!$I85</f>
        <v>0.66026148870935031</v>
      </c>
      <c r="H28" s="10">
        <f>1/'paid data'!$I86</f>
        <v>0.67418701668990622</v>
      </c>
    </row>
    <row r="29" spans="1:8">
      <c r="A29" s="3">
        <f t="shared" si="1"/>
        <v>108</v>
      </c>
      <c r="B29" s="10">
        <f>1/'paid data'!$J40</f>
        <v>0.84809920364922242</v>
      </c>
      <c r="C29" s="10">
        <f>1/'paid data'!$J41</f>
        <v>0.84809920364922242</v>
      </c>
      <c r="D29" s="10">
        <f>1/'paid data'!$J42</f>
        <v>0.84809920364922242</v>
      </c>
      <c r="E29" s="11"/>
      <c r="F29" s="10">
        <f>1/'paid data'!$J84</f>
        <v>0.75815170008718402</v>
      </c>
      <c r="G29" s="10">
        <f>1/'paid data'!$J85</f>
        <v>0.75815170008718402</v>
      </c>
      <c r="H29" s="10">
        <f>1/'paid data'!$J86</f>
        <v>0.75815170008718402</v>
      </c>
    </row>
    <row r="30" spans="1:8">
      <c r="A30" s="3">
        <f t="shared" si="1"/>
        <v>120</v>
      </c>
      <c r="B30" s="10">
        <f>1/'paid data'!$K40</f>
        <v>0.86956521739130443</v>
      </c>
      <c r="C30" s="10">
        <f>1/'paid data'!$K41</f>
        <v>0.86956521739130443</v>
      </c>
      <c r="D30" s="10">
        <f>1/'paid data'!$K42</f>
        <v>0.86956521739130443</v>
      </c>
      <c r="E30" s="11"/>
      <c r="F30" s="10">
        <f>1/'paid data'!$K84</f>
        <v>0.8</v>
      </c>
      <c r="G30" s="10">
        <f>1/'paid data'!$K85</f>
        <v>0.8</v>
      </c>
      <c r="H30" s="10">
        <f>1/'paid data'!$K86</f>
        <v>0.8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BE1C-CBBA-4800-92C7-4E9F7A184E9E}">
  <dimension ref="A1:N60"/>
  <sheetViews>
    <sheetView showGridLines="0" topLeftCell="A39" zoomScaleNormal="100" workbookViewId="0"/>
  </sheetViews>
  <sheetFormatPr defaultRowHeight="14.25"/>
  <cols>
    <col min="1" max="3" width="8.5703125" customWidth="1"/>
    <col min="4" max="4" width="0.85546875" customWidth="1"/>
    <col min="5" max="6" width="8.5703125" customWidth="1"/>
    <col min="7" max="7" width="0.85546875" customWidth="1"/>
    <col min="8" max="11" width="8.5703125" customWidth="1"/>
    <col min="12" max="12" width="10.5703125" customWidth="1"/>
    <col min="13" max="13" width="5.5703125" customWidth="1"/>
    <col min="14" max="14" width="10.85546875" bestFit="1" customWidth="1"/>
  </cols>
  <sheetData>
    <row r="1" spans="1:14">
      <c r="A1" s="37" t="str">
        <f>input!A1</f>
        <v>Liability - Proportional</v>
      </c>
      <c r="M1" s="45" t="s">
        <v>4</v>
      </c>
    </row>
    <row r="2" spans="1:14">
      <c r="A2" s="1" t="s">
        <v>42</v>
      </c>
      <c r="M2" s="45" t="s">
        <v>43</v>
      </c>
    </row>
    <row r="3" spans="1:14">
      <c r="A3" s="1"/>
      <c r="M3" s="45"/>
    </row>
    <row r="5" spans="1:14">
      <c r="A5" s="1"/>
      <c r="B5" s="2" t="s">
        <v>44</v>
      </c>
      <c r="C5" s="2"/>
      <c r="E5" s="2" t="s">
        <v>45</v>
      </c>
      <c r="F5" s="2"/>
      <c r="H5" s="2" t="s">
        <v>46</v>
      </c>
      <c r="I5" s="2"/>
      <c r="J5" s="3" t="s">
        <v>47</v>
      </c>
      <c r="K5" s="3" t="s">
        <v>48</v>
      </c>
      <c r="L5" s="3" t="s">
        <v>49</v>
      </c>
    </row>
    <row r="6" spans="1:14">
      <c r="A6" s="3" t="str">
        <f>input!$A$3</f>
        <v>Treaty</v>
      </c>
      <c r="B6" s="7" t="s">
        <v>50</v>
      </c>
      <c r="C6" s="4"/>
      <c r="E6" s="7" t="s">
        <v>51</v>
      </c>
      <c r="F6" s="4"/>
      <c r="H6" s="4" t="s">
        <v>52</v>
      </c>
      <c r="I6" s="4"/>
      <c r="J6" s="3" t="s">
        <v>53</v>
      </c>
      <c r="K6" s="3" t="s">
        <v>54</v>
      </c>
      <c r="L6" s="3" t="s">
        <v>54</v>
      </c>
    </row>
    <row r="7" spans="1:14" ht="14.65" thickBot="1">
      <c r="A7" s="6" t="str">
        <f>input!$A$4</f>
        <v>Year</v>
      </c>
      <c r="B7" s="6" t="s">
        <v>55</v>
      </c>
      <c r="C7" s="6" t="s">
        <v>56</v>
      </c>
      <c r="D7" s="8"/>
      <c r="E7" s="6" t="s">
        <v>55</v>
      </c>
      <c r="F7" s="6" t="s">
        <v>56</v>
      </c>
      <c r="H7" s="6" t="s">
        <v>55</v>
      </c>
      <c r="I7" s="6" t="s">
        <v>56</v>
      </c>
      <c r="J7" s="6" t="s">
        <v>54</v>
      </c>
      <c r="K7" s="6" t="s">
        <v>57</v>
      </c>
      <c r="L7" s="6" t="s">
        <v>58</v>
      </c>
    </row>
    <row r="8" spans="1:14">
      <c r="A8" s="3">
        <f>input!$A$5</f>
        <v>1</v>
      </c>
      <c r="B8" s="12">
        <f>'rptd data'!K6</f>
        <v>5344</v>
      </c>
      <c r="C8" s="12">
        <f>'paid data'!K6</f>
        <v>4537</v>
      </c>
      <c r="E8" s="13">
        <f>'rptd data'!K42</f>
        <v>1.03525765207284</v>
      </c>
      <c r="F8" s="13">
        <f>'paid data'!K42</f>
        <v>1.1499999999999999</v>
      </c>
      <c r="H8" s="12">
        <f t="shared" ref="H8:I17" si="0">B8*E8</f>
        <v>5532.4168926772572</v>
      </c>
      <c r="I8" s="12">
        <f t="shared" si="0"/>
        <v>5217.5499999999993</v>
      </c>
      <c r="J8" s="12">
        <f>H8</f>
        <v>5532.4168926772572</v>
      </c>
      <c r="K8" s="14">
        <v>7703</v>
      </c>
      <c r="L8" s="15">
        <f>J8/K8</f>
        <v>0.71821587598043068</v>
      </c>
      <c r="N8" s="41"/>
    </row>
    <row r="9" spans="1:14">
      <c r="A9" s="3">
        <f>A8+1</f>
        <v>2</v>
      </c>
      <c r="B9" s="12">
        <f>'rptd data'!J7</f>
        <v>4787</v>
      </c>
      <c r="C9" s="12">
        <f>'paid data'!J7</f>
        <v>4166</v>
      </c>
      <c r="E9" s="13">
        <f>'rptd data'!J42</f>
        <v>1.0717584061753695</v>
      </c>
      <c r="F9" s="13">
        <f>'paid data'!J42</f>
        <v>1.1791073446327682</v>
      </c>
      <c r="H9" s="12">
        <f t="shared" si="0"/>
        <v>5130.5074903614941</v>
      </c>
      <c r="I9" s="12">
        <f t="shared" si="0"/>
        <v>4912.1611977401126</v>
      </c>
      <c r="J9" s="12">
        <f t="shared" ref="J9:J17" si="1">H9</f>
        <v>5130.5074903614941</v>
      </c>
      <c r="K9" s="14">
        <v>8556</v>
      </c>
      <c r="L9" s="15">
        <f t="shared" ref="L9:L17" si="2">J9/K9</f>
        <v>0.59963855661074028</v>
      </c>
      <c r="N9" s="41"/>
    </row>
    <row r="10" spans="1:14">
      <c r="A10" s="3">
        <f t="shared" ref="A10:A17" si="3">A9+1</f>
        <v>3</v>
      </c>
      <c r="B10" s="12">
        <f>'rptd data'!I8</f>
        <v>4819.7206828511971</v>
      </c>
      <c r="C10" s="12">
        <f>'paid data'!I8</f>
        <v>4193.1569940805412</v>
      </c>
      <c r="E10" s="13">
        <f>'rptd data'!I42</f>
        <v>1.114203174821186</v>
      </c>
      <c r="F10" s="13">
        <f>'paid data'!I42</f>
        <v>1.2632137670208394</v>
      </c>
      <c r="H10" s="12">
        <f t="shared" si="0"/>
        <v>5370.1480865841386</v>
      </c>
      <c r="I10" s="12">
        <f t="shared" si="0"/>
        <v>5296.8536422022598</v>
      </c>
      <c r="J10" s="12">
        <f t="shared" si="1"/>
        <v>5370.1480865841386</v>
      </c>
      <c r="K10" s="14">
        <v>9810</v>
      </c>
      <c r="L10" s="15">
        <f t="shared" si="2"/>
        <v>0.54741570709318432</v>
      </c>
      <c r="N10" s="41"/>
    </row>
    <row r="11" spans="1:14">
      <c r="A11" s="3">
        <f t="shared" si="3"/>
        <v>4</v>
      </c>
      <c r="B11" s="12">
        <f>'rptd data'!H9</f>
        <v>6230</v>
      </c>
      <c r="C11" s="12">
        <f>'paid data'!H9</f>
        <v>5035</v>
      </c>
      <c r="E11" s="13">
        <f>'rptd data'!H42</f>
        <v>1.1547210158466592</v>
      </c>
      <c r="F11" s="13">
        <f>'paid data'!H42</f>
        <v>1.4163740626956607</v>
      </c>
      <c r="H11" s="12">
        <f t="shared" si="0"/>
        <v>7193.9119287246867</v>
      </c>
      <c r="I11" s="12">
        <f t="shared" si="0"/>
        <v>7131.4434056726514</v>
      </c>
      <c r="J11" s="12">
        <f t="shared" si="1"/>
        <v>7193.9119287246867</v>
      </c>
      <c r="K11" s="14">
        <v>10410</v>
      </c>
      <c r="L11" s="15">
        <f t="shared" si="2"/>
        <v>0.69105782216375478</v>
      </c>
      <c r="N11" s="41"/>
    </row>
    <row r="12" spans="1:14">
      <c r="A12" s="3">
        <f t="shared" si="3"/>
        <v>5</v>
      </c>
      <c r="B12" s="12">
        <f>'rptd data'!G10</f>
        <v>6604</v>
      </c>
      <c r="C12" s="12">
        <f>'paid data'!G10</f>
        <v>4922</v>
      </c>
      <c r="E12" s="13">
        <f>'rptd data'!G42</f>
        <v>1.2823657037812928</v>
      </c>
      <c r="F12" s="13">
        <f>'paid data'!G42</f>
        <v>1.7118758616887042</v>
      </c>
      <c r="H12" s="12">
        <f t="shared" si="0"/>
        <v>8468.7431077716574</v>
      </c>
      <c r="I12" s="12">
        <f t="shared" si="0"/>
        <v>8425.8529912318027</v>
      </c>
      <c r="J12" s="12">
        <f t="shared" si="1"/>
        <v>8468.7431077716574</v>
      </c>
      <c r="K12" s="14">
        <v>10908</v>
      </c>
      <c r="L12" s="15">
        <f t="shared" si="2"/>
        <v>0.7763790894546807</v>
      </c>
      <c r="N12" s="41"/>
    </row>
    <row r="13" spans="1:14">
      <c r="A13" s="3">
        <f t="shared" si="3"/>
        <v>6</v>
      </c>
      <c r="B13" s="12">
        <f>'rptd data'!F11</f>
        <v>4915</v>
      </c>
      <c r="C13" s="12">
        <f>'paid data'!F11</f>
        <v>3342</v>
      </c>
      <c r="E13" s="13">
        <f>'rptd data'!F42</f>
        <v>1.4862662023671576</v>
      </c>
      <c r="F13" s="13">
        <f>'paid data'!F42</f>
        <v>2.238713638658127</v>
      </c>
      <c r="H13" s="12">
        <f t="shared" si="0"/>
        <v>7304.9983846345795</v>
      </c>
      <c r="I13" s="12">
        <f t="shared" si="0"/>
        <v>7481.7809803954606</v>
      </c>
      <c r="J13" s="12">
        <f t="shared" si="1"/>
        <v>7304.9983846345795</v>
      </c>
      <c r="K13" s="14">
        <v>9880</v>
      </c>
      <c r="L13" s="15">
        <f t="shared" si="2"/>
        <v>0.73937230613710314</v>
      </c>
      <c r="N13" s="12"/>
    </row>
    <row r="14" spans="1:14">
      <c r="A14" s="3">
        <f t="shared" si="3"/>
        <v>7</v>
      </c>
      <c r="B14" s="12">
        <f>'rptd data'!E12</f>
        <v>4321</v>
      </c>
      <c r="C14" s="12">
        <f>'paid data'!E12</f>
        <v>2488</v>
      </c>
      <c r="E14" s="13">
        <f>'rptd data'!E42</f>
        <v>1.9112348712917706</v>
      </c>
      <c r="F14" s="13">
        <f>'paid data'!E42</f>
        <v>3.3664934412229619</v>
      </c>
      <c r="H14" s="12">
        <f t="shared" si="0"/>
        <v>8258.4458788517404</v>
      </c>
      <c r="I14" s="12">
        <f t="shared" si="0"/>
        <v>8375.83568176273</v>
      </c>
      <c r="J14" s="12">
        <f t="shared" si="1"/>
        <v>8258.4458788517404</v>
      </c>
      <c r="K14" s="14">
        <v>11956</v>
      </c>
      <c r="L14" s="15">
        <f t="shared" si="2"/>
        <v>0.69073652382500339</v>
      </c>
      <c r="N14" s="12"/>
    </row>
    <row r="15" spans="1:14">
      <c r="A15" s="3">
        <f t="shared" si="3"/>
        <v>8</v>
      </c>
      <c r="B15" s="12">
        <f>'rptd data'!D13</f>
        <v>2909</v>
      </c>
      <c r="C15" s="12">
        <f>'paid data'!D13</f>
        <v>1284</v>
      </c>
      <c r="E15" s="13">
        <f>'rptd data'!D42</f>
        <v>2.7955253466061198</v>
      </c>
      <c r="F15" s="13">
        <f>'paid data'!D42</f>
        <v>6.1601763319775964</v>
      </c>
      <c r="H15" s="12">
        <f t="shared" si="0"/>
        <v>8132.1832332772028</v>
      </c>
      <c r="I15" s="12">
        <f t="shared" si="0"/>
        <v>7909.666410259234</v>
      </c>
      <c r="J15" s="12">
        <f t="shared" si="1"/>
        <v>8132.1832332772028</v>
      </c>
      <c r="K15" s="14">
        <v>12586</v>
      </c>
      <c r="L15" s="15">
        <f t="shared" si="2"/>
        <v>0.64612928915280488</v>
      </c>
      <c r="N15" s="12"/>
    </row>
    <row r="16" spans="1:14">
      <c r="A16" s="3">
        <f t="shared" si="3"/>
        <v>9</v>
      </c>
      <c r="B16" s="12">
        <f>'rptd data'!C14</f>
        <v>1743</v>
      </c>
      <c r="C16" s="12">
        <f>'paid data'!C14</f>
        <v>531</v>
      </c>
      <c r="E16" s="13">
        <f>'rptd data'!C42</f>
        <v>5.153594422467874</v>
      </c>
      <c r="F16" s="13">
        <f>'paid data'!C42</f>
        <v>16.315446101011794</v>
      </c>
      <c r="H16" s="12">
        <f t="shared" si="0"/>
        <v>8982.7150783615052</v>
      </c>
      <c r="I16" s="12">
        <f t="shared" si="0"/>
        <v>8663.5018796372624</v>
      </c>
      <c r="J16" s="12">
        <f t="shared" si="1"/>
        <v>8982.7150783615052</v>
      </c>
      <c r="K16" s="14">
        <v>14732</v>
      </c>
      <c r="L16" s="15">
        <f t="shared" si="2"/>
        <v>0.6097417240267109</v>
      </c>
      <c r="N16" s="12"/>
    </row>
    <row r="17" spans="1:14">
      <c r="A17" s="3">
        <f t="shared" si="3"/>
        <v>10</v>
      </c>
      <c r="B17" s="12">
        <f>'rptd data'!B15</f>
        <v>500</v>
      </c>
      <c r="C17" s="12">
        <f>'paid data'!B15</f>
        <v>98</v>
      </c>
      <c r="E17" s="13">
        <f>'rptd data'!B42</f>
        <v>19.179387404210736</v>
      </c>
      <c r="F17" s="13">
        <f>'paid data'!B42</f>
        <v>98.420290534710446</v>
      </c>
      <c r="H17" s="12">
        <f t="shared" si="0"/>
        <v>9589.6937021053673</v>
      </c>
      <c r="I17" s="12">
        <f t="shared" si="0"/>
        <v>9645.1884724016236</v>
      </c>
      <c r="J17" s="12">
        <f t="shared" si="1"/>
        <v>9589.6937021053673</v>
      </c>
      <c r="K17" s="14">
        <v>14400</v>
      </c>
      <c r="L17" s="15">
        <f t="shared" si="2"/>
        <v>0.66595095153509498</v>
      </c>
      <c r="N17" s="12"/>
    </row>
    <row r="18" spans="1:14">
      <c r="B18" s="12"/>
      <c r="C18" s="12"/>
      <c r="H18" s="12"/>
      <c r="I18" s="12"/>
      <c r="J18" s="12"/>
      <c r="N18" s="39"/>
    </row>
    <row r="19" spans="1:14">
      <c r="A19" s="3" t="s">
        <v>59</v>
      </c>
      <c r="B19" s="12">
        <f>SUM(B8:B17)</f>
        <v>42172.720682851199</v>
      </c>
      <c r="C19" s="12">
        <f>SUM(C8:C17)</f>
        <v>30596.156994080542</v>
      </c>
      <c r="H19" s="12">
        <f>SUM(H8:H17)</f>
        <v>73963.763783349626</v>
      </c>
      <c r="I19" s="12">
        <f>SUM(I8:I17)</f>
        <v>73059.834661303132</v>
      </c>
      <c r="J19" s="12">
        <f>SUM(J8:J17)</f>
        <v>73963.763783349626</v>
      </c>
      <c r="K19" s="19">
        <f>SUM(K8:K17)</f>
        <v>110941</v>
      </c>
    </row>
    <row r="21" spans="1:14">
      <c r="E21" t="s">
        <v>60</v>
      </c>
    </row>
    <row r="22" spans="1:14">
      <c r="E22" t="s">
        <v>61</v>
      </c>
      <c r="L22" s="23">
        <f>AVERAGE(L13:L15)</f>
        <v>0.6920793730383038</v>
      </c>
    </row>
    <row r="23" spans="1:14">
      <c r="E23" t="s">
        <v>62</v>
      </c>
      <c r="L23" s="23">
        <f>AVERAGE(L11:L15)</f>
        <v>0.7087350061466694</v>
      </c>
    </row>
    <row r="24" spans="1:14">
      <c r="E24" t="s">
        <v>63</v>
      </c>
      <c r="L24" s="23">
        <f>AVERAGE(L9:L15)</f>
        <v>0.67010418491961032</v>
      </c>
    </row>
    <row r="25" spans="1:14">
      <c r="E25" t="s">
        <v>64</v>
      </c>
      <c r="L25" s="15">
        <f>(SUM(L11:L15)-MIN(L11:L15)-MAX(L11:L15))/3</f>
        <v>0.70705555070862047</v>
      </c>
    </row>
    <row r="27" spans="1:14">
      <c r="E27" t="s">
        <v>65</v>
      </c>
      <c r="L27" s="26">
        <f>_xlfn.STDEV.S(L8:L15)</f>
        <v>7.5190455539255796E-2</v>
      </c>
    </row>
    <row r="28" spans="1:14">
      <c r="E28" t="s">
        <v>66</v>
      </c>
      <c r="L28" s="15">
        <f>MAX(L8:L15)-MIN(L8:L15)</f>
        <v>0.22896338236149638</v>
      </c>
    </row>
    <row r="30" spans="1:14">
      <c r="E30" t="s">
        <v>67</v>
      </c>
      <c r="L30" s="27">
        <f>L23</f>
        <v>0.7087350061466694</v>
      </c>
    </row>
    <row r="32" spans="1:14">
      <c r="A32" s="37" t="str">
        <f>input!A2</f>
        <v>Liability - Non-Proportional and Facultative</v>
      </c>
    </row>
    <row r="33" spans="1:14">
      <c r="A33" s="1" t="s">
        <v>42</v>
      </c>
    </row>
    <row r="35" spans="1:14">
      <c r="A35" s="1"/>
      <c r="B35" s="2" t="s">
        <v>44</v>
      </c>
      <c r="C35" s="2"/>
      <c r="E35" s="2" t="s">
        <v>45</v>
      </c>
      <c r="F35" s="2"/>
      <c r="H35" s="2" t="s">
        <v>46</v>
      </c>
      <c r="I35" s="2"/>
      <c r="J35" s="3" t="s">
        <v>47</v>
      </c>
      <c r="K35" s="3" t="s">
        <v>48</v>
      </c>
      <c r="L35" s="3" t="s">
        <v>49</v>
      </c>
    </row>
    <row r="36" spans="1:14">
      <c r="A36" s="3" t="str">
        <f>input!$A$3</f>
        <v>Treaty</v>
      </c>
      <c r="B36" s="7" t="s">
        <v>50</v>
      </c>
      <c r="C36" s="4"/>
      <c r="E36" s="7" t="s">
        <v>51</v>
      </c>
      <c r="F36" s="4"/>
      <c r="H36" s="4" t="s">
        <v>52</v>
      </c>
      <c r="I36" s="4"/>
      <c r="J36" s="3" t="s">
        <v>53</v>
      </c>
      <c r="K36" s="3" t="s">
        <v>54</v>
      </c>
      <c r="L36" s="3" t="s">
        <v>54</v>
      </c>
    </row>
    <row r="37" spans="1:14" ht="14.65" thickBot="1">
      <c r="A37" s="6" t="str">
        <f>input!$A$4</f>
        <v>Year</v>
      </c>
      <c r="B37" s="6" t="s">
        <v>55</v>
      </c>
      <c r="C37" s="6" t="s">
        <v>56</v>
      </c>
      <c r="D37" s="8"/>
      <c r="E37" s="6" t="s">
        <v>55</v>
      </c>
      <c r="F37" s="6" t="s">
        <v>56</v>
      </c>
      <c r="H37" s="6" t="s">
        <v>55</v>
      </c>
      <c r="I37" s="6" t="s">
        <v>56</v>
      </c>
      <c r="J37" s="6" t="s">
        <v>54</v>
      </c>
      <c r="K37" s="6" t="s">
        <v>57</v>
      </c>
      <c r="L37" s="6" t="s">
        <v>58</v>
      </c>
    </row>
    <row r="38" spans="1:14">
      <c r="A38" s="3">
        <f>input!$A$5</f>
        <v>1</v>
      </c>
      <c r="B38" s="12">
        <f>'rptd data'!K50</f>
        <v>2823</v>
      </c>
      <c r="C38" s="12">
        <f>'paid data'!K50</f>
        <v>2294</v>
      </c>
      <c r="E38" s="13">
        <f>'rptd data'!K86</f>
        <v>1.0506140677335318</v>
      </c>
      <c r="F38" s="13">
        <f>'paid data'!K86</f>
        <v>1.25</v>
      </c>
      <c r="H38" s="12">
        <f t="shared" ref="H38:H47" si="4">B38*E38</f>
        <v>2965.8835132117601</v>
      </c>
      <c r="I38" s="12">
        <f t="shared" ref="I38:I47" si="5">C38*F38</f>
        <v>2867.5</v>
      </c>
      <c r="J38" s="12">
        <f>H38</f>
        <v>2965.8835132117601</v>
      </c>
      <c r="K38" s="14">
        <f>premium!D48</f>
        <v>4512</v>
      </c>
      <c r="L38" s="15">
        <f>J38/K38</f>
        <v>0.65733233892104614</v>
      </c>
      <c r="N38" s="41"/>
    </row>
    <row r="39" spans="1:14">
      <c r="A39" s="3">
        <f>A38+1</f>
        <v>2</v>
      </c>
      <c r="B39" s="12">
        <f>'rptd data'!J51</f>
        <v>1629</v>
      </c>
      <c r="C39" s="12">
        <f>'paid data'!J51</f>
        <v>1203</v>
      </c>
      <c r="E39" s="13">
        <f>'rptd data'!J86</f>
        <v>1.1037899193195981</v>
      </c>
      <c r="F39" s="13">
        <f>'paid data'!J86</f>
        <v>1.3189972401103955</v>
      </c>
      <c r="H39" s="12">
        <f t="shared" si="4"/>
        <v>1798.0737785716253</v>
      </c>
      <c r="I39" s="12">
        <f t="shared" si="5"/>
        <v>1586.7536798528058</v>
      </c>
      <c r="J39" s="12">
        <f t="shared" ref="J39:J47" si="6">H39</f>
        <v>1798.0737785716253</v>
      </c>
      <c r="K39" s="14">
        <f>premium!D49</f>
        <v>4440</v>
      </c>
      <c r="L39" s="15">
        <f t="shared" ref="L39:L47" si="7">J39/K39</f>
        <v>0.40497157175036608</v>
      </c>
      <c r="N39" s="41"/>
    </row>
    <row r="40" spans="1:14">
      <c r="A40" s="3">
        <f t="shared" ref="A40:A47" si="8">A39+1</f>
        <v>3</v>
      </c>
      <c r="B40" s="12">
        <f>'rptd data'!I52</f>
        <v>1602</v>
      </c>
      <c r="C40" s="12">
        <f>'paid data'!I52</f>
        <v>1056</v>
      </c>
      <c r="E40" s="13">
        <f>'rptd data'!I86</f>
        <v>1.1633595340130367</v>
      </c>
      <c r="F40" s="13">
        <f>'paid data'!I86</f>
        <v>1.483267958658943</v>
      </c>
      <c r="H40" s="12">
        <f t="shared" si="4"/>
        <v>1863.7019734888847</v>
      </c>
      <c r="I40" s="12">
        <f t="shared" si="5"/>
        <v>1566.3309643438438</v>
      </c>
      <c r="J40" s="12">
        <f t="shared" si="6"/>
        <v>1863.7019734888847</v>
      </c>
      <c r="K40" s="14">
        <f>premium!D50</f>
        <v>4128</v>
      </c>
      <c r="L40" s="15">
        <f t="shared" si="7"/>
        <v>0.45147819125215233</v>
      </c>
      <c r="N40" s="41"/>
    </row>
    <row r="41" spans="1:14">
      <c r="A41" s="3">
        <f t="shared" si="8"/>
        <v>4</v>
      </c>
      <c r="B41" s="12">
        <f>'rptd data'!H53</f>
        <v>1446</v>
      </c>
      <c r="C41" s="12">
        <f>'paid data'!H53</f>
        <v>977</v>
      </c>
      <c r="E41" s="13">
        <f>'rptd data'!H86</f>
        <v>1.2309916911724128</v>
      </c>
      <c r="F41" s="13">
        <f>'paid data'!H86</f>
        <v>2.2464868075360633</v>
      </c>
      <c r="H41" s="12">
        <f t="shared" si="4"/>
        <v>1780.013985435309</v>
      </c>
      <c r="I41" s="12">
        <f t="shared" si="5"/>
        <v>2194.8176109627339</v>
      </c>
      <c r="J41" s="12">
        <f t="shared" si="6"/>
        <v>1780.013985435309</v>
      </c>
      <c r="K41" s="14">
        <f>premium!D51</f>
        <v>3732</v>
      </c>
      <c r="L41" s="15">
        <f t="shared" si="7"/>
        <v>0.47695980317130465</v>
      </c>
      <c r="N41" s="41"/>
    </row>
    <row r="42" spans="1:14">
      <c r="A42" s="3">
        <f t="shared" si="8"/>
        <v>5</v>
      </c>
      <c r="B42" s="12">
        <f>'rptd data'!G54</f>
        <v>1500</v>
      </c>
      <c r="C42" s="12">
        <f>'paid data'!G54</f>
        <v>1059</v>
      </c>
      <c r="E42" s="13">
        <f>'rptd data'!G86</f>
        <v>1.4102102064252902</v>
      </c>
      <c r="F42" s="13">
        <f>'paid data'!G86</f>
        <v>2.7549974028032809</v>
      </c>
      <c r="H42" s="12">
        <f t="shared" si="4"/>
        <v>2115.3153096379351</v>
      </c>
      <c r="I42" s="12">
        <f t="shared" si="5"/>
        <v>2917.5422495686744</v>
      </c>
      <c r="J42" s="12">
        <f t="shared" si="6"/>
        <v>2115.3153096379351</v>
      </c>
      <c r="K42" s="14">
        <f>premium!D52</f>
        <v>3580</v>
      </c>
      <c r="L42" s="15">
        <f t="shared" si="7"/>
        <v>0.59087019822288689</v>
      </c>
      <c r="N42" s="41"/>
    </row>
    <row r="43" spans="1:14">
      <c r="A43" s="3">
        <f t="shared" si="8"/>
        <v>6</v>
      </c>
      <c r="B43" s="12">
        <f>'rptd data'!F55</f>
        <v>1318</v>
      </c>
      <c r="C43" s="12">
        <f>'paid data'!F55</f>
        <v>645</v>
      </c>
      <c r="E43" s="13">
        <f>'rptd data'!F86</f>
        <v>1.690168416374159</v>
      </c>
      <c r="F43" s="13">
        <f>'paid data'!F86</f>
        <v>3.8656057308083533</v>
      </c>
      <c r="H43" s="12">
        <f t="shared" si="4"/>
        <v>2227.6419727811417</v>
      </c>
      <c r="I43" s="12">
        <f t="shared" si="5"/>
        <v>2493.3156963713877</v>
      </c>
      <c r="J43" s="12">
        <f t="shared" si="6"/>
        <v>2227.6419727811417</v>
      </c>
      <c r="K43" s="14">
        <f>premium!D53</f>
        <v>3269.8104311953639</v>
      </c>
      <c r="L43" s="15">
        <f t="shared" si="7"/>
        <v>0.68127557228654678</v>
      </c>
      <c r="N43" s="12"/>
    </row>
    <row r="44" spans="1:14">
      <c r="A44" s="3">
        <f t="shared" si="8"/>
        <v>7</v>
      </c>
      <c r="B44" s="12">
        <f>'rptd data'!E56</f>
        <v>1187</v>
      </c>
      <c r="C44" s="12">
        <f>'paid data'!E56</f>
        <v>585</v>
      </c>
      <c r="E44" s="13">
        <f>'rptd data'!E86</f>
        <v>2.2415878572214414</v>
      </c>
      <c r="F44" s="13">
        <f>'paid data'!E86</f>
        <v>6.0634554026498115</v>
      </c>
      <c r="H44" s="12">
        <f t="shared" si="4"/>
        <v>2660.764786521851</v>
      </c>
      <c r="I44" s="12">
        <f t="shared" si="5"/>
        <v>3547.1214105501399</v>
      </c>
      <c r="J44" s="12">
        <f t="shared" si="6"/>
        <v>2660.764786521851</v>
      </c>
      <c r="K44" s="14">
        <f>premium!D54</f>
        <v>3149.1909610786533</v>
      </c>
      <c r="L44" s="15">
        <f t="shared" si="7"/>
        <v>0.84490423712206142</v>
      </c>
      <c r="N44" s="12"/>
    </row>
    <row r="45" spans="1:14">
      <c r="A45" s="3">
        <f t="shared" si="8"/>
        <v>8</v>
      </c>
      <c r="B45" s="12">
        <f>'rptd data'!D57</f>
        <v>647</v>
      </c>
      <c r="C45" s="12">
        <f>'paid data'!D57</f>
        <v>219</v>
      </c>
      <c r="E45" s="13">
        <f>'rptd data'!D86</f>
        <v>3.245893769587044</v>
      </c>
      <c r="F45" s="13">
        <f>'paid data'!D86</f>
        <v>12.211125463669759</v>
      </c>
      <c r="H45" s="12">
        <f t="shared" si="4"/>
        <v>2100.0932689228175</v>
      </c>
      <c r="I45" s="12">
        <f t="shared" si="5"/>
        <v>2674.2364765436773</v>
      </c>
      <c r="J45" s="12">
        <f t="shared" si="6"/>
        <v>2100.0932689228175</v>
      </c>
      <c r="K45" s="14">
        <f>premium!D55</f>
        <v>3645.7929026594315</v>
      </c>
      <c r="L45" s="15">
        <f t="shared" si="7"/>
        <v>0.57603197027206343</v>
      </c>
      <c r="N45" s="12"/>
    </row>
    <row r="46" spans="1:14">
      <c r="A46" s="3">
        <f t="shared" si="8"/>
        <v>9</v>
      </c>
      <c r="B46" s="12">
        <f>'rptd data'!C58</f>
        <v>398</v>
      </c>
      <c r="C46" s="12">
        <f>'paid data'!C58</f>
        <v>120</v>
      </c>
      <c r="E46" s="13">
        <f>'rptd data'!C86</f>
        <v>6.1694470493536651</v>
      </c>
      <c r="F46" s="13">
        <f>'paid data'!C86</f>
        <v>38.693084300543937</v>
      </c>
      <c r="H46" s="12">
        <f t="shared" si="4"/>
        <v>2455.4399256427587</v>
      </c>
      <c r="I46" s="12">
        <f t="shared" si="5"/>
        <v>4643.1701160652729</v>
      </c>
      <c r="J46" s="12">
        <f t="shared" si="6"/>
        <v>2455.4399256427587</v>
      </c>
      <c r="K46" s="14">
        <f>premium!D56</f>
        <v>3673.1661438799088</v>
      </c>
      <c r="L46" s="15">
        <f t="shared" si="7"/>
        <v>0.66848049597046411</v>
      </c>
      <c r="N46" s="12"/>
    </row>
    <row r="47" spans="1:14">
      <c r="A47" s="3">
        <f t="shared" si="8"/>
        <v>10</v>
      </c>
      <c r="B47" s="12">
        <f>'rptd data'!B59</f>
        <v>50</v>
      </c>
      <c r="C47" s="12">
        <f>'paid data'!B59</f>
        <v>13</v>
      </c>
      <c r="E47" s="13">
        <f>'rptd data'!B86</f>
        <v>29.889037748639826</v>
      </c>
      <c r="F47" s="13">
        <f>'paid data'!B86</f>
        <v>334.77929460035841</v>
      </c>
      <c r="H47" s="12">
        <f t="shared" si="4"/>
        <v>1494.4518874319913</v>
      </c>
      <c r="I47" s="12">
        <f t="shared" si="5"/>
        <v>4352.1308298046597</v>
      </c>
      <c r="J47" s="12">
        <f t="shared" si="6"/>
        <v>1494.4518874319913</v>
      </c>
      <c r="K47" s="14">
        <f>premium!D57</f>
        <v>3715.512160175952</v>
      </c>
      <c r="L47" s="15">
        <f t="shared" si="7"/>
        <v>0.40221961953186552</v>
      </c>
      <c r="N47" s="12"/>
    </row>
    <row r="48" spans="1:14">
      <c r="B48" s="12"/>
      <c r="C48" s="12"/>
      <c r="H48" s="12"/>
      <c r="I48" s="12"/>
      <c r="J48" s="12"/>
    </row>
    <row r="49" spans="1:12">
      <c r="A49" s="3" t="s">
        <v>59</v>
      </c>
      <c r="B49" s="12">
        <f>SUM(B38:B47)</f>
        <v>12600</v>
      </c>
      <c r="C49" s="12">
        <f>SUM(C38:C47)</f>
        <v>8171</v>
      </c>
      <c r="H49" s="12">
        <f>SUM(H38:H47)</f>
        <v>21461.380401646071</v>
      </c>
      <c r="I49" s="12">
        <f>SUM(I38:I47)</f>
        <v>28842.919034063198</v>
      </c>
      <c r="J49" s="12">
        <f>SUM(J38:J47)</f>
        <v>21461.380401646071</v>
      </c>
      <c r="K49" s="19">
        <f>SUM(K38:K47)</f>
        <v>37845.472598989312</v>
      </c>
    </row>
    <row r="51" spans="1:12">
      <c r="E51" t="s">
        <v>60</v>
      </c>
    </row>
    <row r="52" spans="1:12">
      <c r="E52" t="s">
        <v>61</v>
      </c>
      <c r="L52" s="23">
        <f>AVERAGE(L43:L45)</f>
        <v>0.70073725989355717</v>
      </c>
    </row>
    <row r="53" spans="1:12">
      <c r="E53" t="s">
        <v>62</v>
      </c>
      <c r="L53" s="23">
        <f>AVERAGE(L41:L45)</f>
        <v>0.63400835621497265</v>
      </c>
    </row>
    <row r="54" spans="1:12">
      <c r="E54" t="s">
        <v>63</v>
      </c>
      <c r="L54" s="23">
        <f>AVERAGE(L39:L45)</f>
        <v>0.57521307772534025</v>
      </c>
    </row>
    <row r="55" spans="1:12">
      <c r="E55" t="s">
        <v>64</v>
      </c>
      <c r="L55" s="15">
        <f>(SUM(L41:L45)-MIN(L41:L45)-MAX(L41:L45))/3</f>
        <v>0.61605924692716585</v>
      </c>
    </row>
    <row r="57" spans="1:12">
      <c r="E57" t="s">
        <v>65</v>
      </c>
      <c r="L57" s="26">
        <f>_xlfn.STDEV.S(L38:L45)</f>
        <v>0.14346488624211179</v>
      </c>
    </row>
    <row r="58" spans="1:12">
      <c r="E58" t="s">
        <v>66</v>
      </c>
      <c r="L58" s="15">
        <f>MAX(L38:L45)-MIN(L38:L45)</f>
        <v>0.43993266537169534</v>
      </c>
    </row>
    <row r="60" spans="1:12">
      <c r="E60" t="s">
        <v>67</v>
      </c>
      <c r="L60" s="27">
        <f>L53</f>
        <v>0.63400835621497265</v>
      </c>
    </row>
  </sheetData>
  <pageMargins left="0.7" right="0.7" top="0.75" bottom="0.75" header="0.3" footer="0.3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0FB55-EECA-4B14-8D8E-19713E1F75F2}">
  <dimension ref="A1:P38"/>
  <sheetViews>
    <sheetView showGridLines="0" topLeftCell="A24" zoomScaleNormal="100" workbookViewId="0">
      <selection activeCell="A2" sqref="A2"/>
    </sheetView>
  </sheetViews>
  <sheetFormatPr defaultRowHeight="14.25"/>
  <cols>
    <col min="1" max="1" width="9.5703125" customWidth="1"/>
    <col min="2" max="2" width="8.5703125" customWidth="1"/>
    <col min="3" max="3" width="9.5703125" customWidth="1"/>
    <col min="4" max="6" width="8.5703125" customWidth="1"/>
    <col min="7" max="7" width="0.85546875" customWidth="1"/>
    <col min="8" max="9" width="8.5703125" customWidth="1"/>
    <col min="10" max="10" width="0.85546875" customWidth="1"/>
    <col min="11" max="12" width="8.5703125" customWidth="1"/>
  </cols>
  <sheetData>
    <row r="1" spans="1:16">
      <c r="A1" s="37" t="str">
        <f>input!$A$1</f>
        <v>Liability - Proportional</v>
      </c>
      <c r="E1" s="1"/>
      <c r="F1" s="1"/>
      <c r="L1" s="45" t="s">
        <v>4</v>
      </c>
    </row>
    <row r="2" spans="1:16">
      <c r="A2" s="1" t="s">
        <v>68</v>
      </c>
      <c r="E2" s="1"/>
      <c r="F2" s="1"/>
      <c r="L2" s="45" t="s">
        <v>69</v>
      </c>
    </row>
    <row r="3" spans="1:16">
      <c r="A3" s="1"/>
      <c r="E3" s="1"/>
      <c r="F3" s="1"/>
      <c r="L3" s="45"/>
    </row>
    <row r="4" spans="1:16">
      <c r="A4" s="1"/>
    </row>
    <row r="5" spans="1:16">
      <c r="A5" s="1"/>
      <c r="B5" s="2"/>
      <c r="C5" s="3"/>
      <c r="D5" s="3"/>
      <c r="E5" s="2" t="s">
        <v>44</v>
      </c>
      <c r="F5" s="2"/>
      <c r="H5" s="2" t="s">
        <v>70</v>
      </c>
      <c r="I5" s="2"/>
      <c r="K5" s="2" t="s">
        <v>46</v>
      </c>
      <c r="L5" s="2"/>
    </row>
    <row r="6" spans="1:16">
      <c r="A6" s="3" t="str">
        <f>input!$A$3</f>
        <v>Treaty</v>
      </c>
      <c r="B6" s="3" t="s">
        <v>54</v>
      </c>
      <c r="C6" s="3" t="s">
        <v>71</v>
      </c>
      <c r="D6" s="3" t="s">
        <v>71</v>
      </c>
      <c r="E6" s="4" t="s">
        <v>50</v>
      </c>
      <c r="F6" s="4"/>
      <c r="H6" s="4" t="s">
        <v>50</v>
      </c>
      <c r="I6" s="4"/>
      <c r="J6" s="3"/>
      <c r="K6" s="4" t="s">
        <v>52</v>
      </c>
      <c r="L6" s="4"/>
    </row>
    <row r="7" spans="1:16" ht="14.65" thickBot="1">
      <c r="A7" s="6" t="str">
        <f>input!$A$4</f>
        <v>Year</v>
      </c>
      <c r="B7" s="6" t="s">
        <v>57</v>
      </c>
      <c r="C7" s="6" t="s">
        <v>58</v>
      </c>
      <c r="D7" s="6" t="s">
        <v>72</v>
      </c>
      <c r="E7" s="6" t="s">
        <v>55</v>
      </c>
      <c r="F7" s="6" t="s">
        <v>56</v>
      </c>
      <c r="G7" s="8"/>
      <c r="H7" s="6" t="s">
        <v>73</v>
      </c>
      <c r="I7" s="6" t="s">
        <v>74</v>
      </c>
      <c r="J7" s="6"/>
      <c r="K7" s="6" t="s">
        <v>55</v>
      </c>
      <c r="L7" s="6" t="s">
        <v>56</v>
      </c>
    </row>
    <row r="8" spans="1:16">
      <c r="A8" s="3">
        <f>input!$A$5</f>
        <v>1</v>
      </c>
      <c r="B8" s="12">
        <f>ELR!K8</f>
        <v>7703</v>
      </c>
      <c r="C8" s="15">
        <f>ELR!$L$30</f>
        <v>0.7087350061466694</v>
      </c>
      <c r="D8" s="16">
        <f t="shared" ref="D8:D17" si="0">C8*B8</f>
        <v>5459.3857523477946</v>
      </c>
      <c r="E8" s="16">
        <f>ELR!B8</f>
        <v>5344</v>
      </c>
      <c r="F8" s="16">
        <f>ELR!C8</f>
        <v>4537</v>
      </c>
      <c r="H8" s="15">
        <f>1-1/ELR!E8</f>
        <v>3.4056886227544991E-2</v>
      </c>
      <c r="I8" s="15">
        <f>1-1/ELR!F8</f>
        <v>0.13043478260869557</v>
      </c>
      <c r="J8" s="17"/>
      <c r="K8" s="16">
        <f t="shared" ref="K8:K17" si="1">E8+$D8*H8</f>
        <v>5529.9296794399888</v>
      </c>
      <c r="L8" s="16">
        <f t="shared" ref="L8:L17" si="2">F8+$D8*I8</f>
        <v>5249.0937937844947</v>
      </c>
      <c r="N8" s="40"/>
      <c r="O8" s="40"/>
      <c r="P8" s="40"/>
    </row>
    <row r="9" spans="1:16">
      <c r="A9" s="3">
        <f>A8+1</f>
        <v>2</v>
      </c>
      <c r="B9" s="12">
        <f>ELR!K9</f>
        <v>8556</v>
      </c>
      <c r="C9" s="15">
        <f>ELR!$L$30</f>
        <v>0.7087350061466694</v>
      </c>
      <c r="D9" s="16">
        <f t="shared" si="0"/>
        <v>6063.936712590903</v>
      </c>
      <c r="E9" s="16">
        <f>ELR!B9</f>
        <v>4787</v>
      </c>
      <c r="F9" s="16">
        <f>ELR!C9</f>
        <v>4166</v>
      </c>
      <c r="H9" s="15">
        <f>1-1/ELR!E9</f>
        <v>6.6953900955573964E-2</v>
      </c>
      <c r="I9" s="15">
        <f>1-1/ELR!F9</f>
        <v>0.15190079635077758</v>
      </c>
      <c r="J9" s="17"/>
      <c r="K9" s="16">
        <f t="shared" si="1"/>
        <v>5193.0042180556802</v>
      </c>
      <c r="L9" s="16">
        <f t="shared" si="2"/>
        <v>5087.1168156632748</v>
      </c>
      <c r="N9" s="40"/>
      <c r="O9" s="40"/>
      <c r="P9" s="40"/>
    </row>
    <row r="10" spans="1:16">
      <c r="A10" s="3">
        <f t="shared" ref="A10:A17" si="3">A9+1</f>
        <v>3</v>
      </c>
      <c r="B10" s="12">
        <f>ELR!K10</f>
        <v>9810</v>
      </c>
      <c r="C10" s="15">
        <f>ELR!$L$30</f>
        <v>0.7087350061466694</v>
      </c>
      <c r="D10" s="16">
        <f t="shared" si="0"/>
        <v>6952.6904102988265</v>
      </c>
      <c r="E10" s="16">
        <f>ELR!B10</f>
        <v>4819.7206828511971</v>
      </c>
      <c r="F10" s="16">
        <f>ELR!C10</f>
        <v>4193.1569940805412</v>
      </c>
      <c r="H10" s="15">
        <f>1-1/ELR!E10</f>
        <v>0.10249762108200244</v>
      </c>
      <c r="I10" s="15">
        <f>1-1/ELR!F10</f>
        <v>0.20836834896250556</v>
      </c>
      <c r="J10" s="17"/>
      <c r="K10" s="16">
        <f t="shared" si="1"/>
        <v>5532.3549100264781</v>
      </c>
      <c r="L10" s="16">
        <f t="shared" si="2"/>
        <v>5641.8776157219527</v>
      </c>
      <c r="N10" s="40"/>
      <c r="O10" s="40"/>
      <c r="P10" s="40"/>
    </row>
    <row r="11" spans="1:16">
      <c r="A11" s="3">
        <f t="shared" si="3"/>
        <v>4</v>
      </c>
      <c r="B11" s="12">
        <f>ELR!K11</f>
        <v>10410</v>
      </c>
      <c r="C11" s="15">
        <f>ELR!$L$30</f>
        <v>0.7087350061466694</v>
      </c>
      <c r="D11" s="16">
        <f t="shared" si="0"/>
        <v>7377.9314139868284</v>
      </c>
      <c r="E11" s="16">
        <f>ELR!B11</f>
        <v>6230</v>
      </c>
      <c r="F11" s="16">
        <f>ELR!C11</f>
        <v>5035</v>
      </c>
      <c r="H11" s="15">
        <f>1-1/ELR!E11</f>
        <v>0.13398995404376124</v>
      </c>
      <c r="I11" s="15">
        <f>1-1/ELR!F11</f>
        <v>0.29397182118910903</v>
      </c>
      <c r="J11" s="17"/>
      <c r="K11" s="16">
        <f t="shared" si="1"/>
        <v>7218.5686910981176</v>
      </c>
      <c r="L11" s="16">
        <f t="shared" si="2"/>
        <v>7203.903934378046</v>
      </c>
      <c r="N11" s="40"/>
      <c r="O11" s="40"/>
      <c r="P11" s="40"/>
    </row>
    <row r="12" spans="1:16">
      <c r="A12" s="3">
        <f t="shared" si="3"/>
        <v>5</v>
      </c>
      <c r="B12" s="12">
        <f>ELR!K12</f>
        <v>10908</v>
      </c>
      <c r="C12" s="15">
        <f>ELR!$L$30</f>
        <v>0.7087350061466694</v>
      </c>
      <c r="D12" s="16">
        <f t="shared" si="0"/>
        <v>7730.8814470478701</v>
      </c>
      <c r="E12" s="16">
        <f>ELR!B12</f>
        <v>6604</v>
      </c>
      <c r="F12" s="16">
        <f>ELR!C12</f>
        <v>4922</v>
      </c>
      <c r="H12" s="15">
        <f>1-1/ELR!E12</f>
        <v>0.22019124727734463</v>
      </c>
      <c r="I12" s="15">
        <f>1-1/ELR!F12</f>
        <v>0.41584549301750429</v>
      </c>
      <c r="J12" s="17"/>
      <c r="K12" s="16">
        <f t="shared" si="1"/>
        <v>8306.2724283787538</v>
      </c>
      <c r="L12" s="16">
        <f t="shared" si="2"/>
        <v>8136.8522068074981</v>
      </c>
      <c r="N12" s="40"/>
      <c r="O12" s="40"/>
      <c r="P12" s="40"/>
    </row>
    <row r="13" spans="1:16">
      <c r="A13" s="3">
        <f t="shared" si="3"/>
        <v>6</v>
      </c>
      <c r="B13" s="12">
        <f>ELR!K13</f>
        <v>9880</v>
      </c>
      <c r="C13" s="15">
        <f>ELR!$L$30</f>
        <v>0.7087350061466694</v>
      </c>
      <c r="D13" s="16">
        <f t="shared" si="0"/>
        <v>7002.3018607290933</v>
      </c>
      <c r="E13" s="16">
        <f>ELR!B13</f>
        <v>4915</v>
      </c>
      <c r="F13" s="16">
        <f>ELR!C13</f>
        <v>3342</v>
      </c>
      <c r="H13" s="15">
        <f>1-1/ELR!E13</f>
        <v>0.32717302027906403</v>
      </c>
      <c r="I13" s="15">
        <f>1-1/ELR!F13</f>
        <v>0.55331491141520239</v>
      </c>
      <c r="J13" s="17"/>
      <c r="K13" s="16">
        <f t="shared" si="1"/>
        <v>7205.9642486804478</v>
      </c>
      <c r="L13" s="16">
        <f t="shared" si="2"/>
        <v>7216.4780337718257</v>
      </c>
      <c r="N13" s="40"/>
      <c r="O13" s="40"/>
      <c r="P13" s="40"/>
    </row>
    <row r="14" spans="1:16">
      <c r="A14" s="3">
        <f t="shared" si="3"/>
        <v>7</v>
      </c>
      <c r="B14" s="12">
        <f>ELR!K14</f>
        <v>11956</v>
      </c>
      <c r="C14" s="15">
        <f>ELR!$L$30</f>
        <v>0.7087350061466694</v>
      </c>
      <c r="D14" s="16">
        <f t="shared" si="0"/>
        <v>8473.6357334895802</v>
      </c>
      <c r="E14" s="16">
        <f>ELR!B14</f>
        <v>4321</v>
      </c>
      <c r="F14" s="16">
        <f>ELR!C14</f>
        <v>2488</v>
      </c>
      <c r="H14" s="15">
        <f>1-1/ELR!E14</f>
        <v>0.47677806897478947</v>
      </c>
      <c r="I14" s="15">
        <f>1-1/ELR!F14</f>
        <v>0.70295501314366882</v>
      </c>
      <c r="J14" s="17"/>
      <c r="K14" s="16">
        <f t="shared" si="1"/>
        <v>8361.0436822089359</v>
      </c>
      <c r="L14" s="16">
        <f t="shared" si="2"/>
        <v>8444.5847184098293</v>
      </c>
      <c r="N14" s="40"/>
      <c r="O14" s="40"/>
      <c r="P14" s="40"/>
    </row>
    <row r="15" spans="1:16">
      <c r="A15" s="3">
        <f t="shared" si="3"/>
        <v>8</v>
      </c>
      <c r="B15" s="12">
        <f>ELR!K15</f>
        <v>12586</v>
      </c>
      <c r="C15" s="15">
        <f>ELR!$L$30</f>
        <v>0.7087350061466694</v>
      </c>
      <c r="D15" s="16">
        <f t="shared" si="0"/>
        <v>8920.1387873619806</v>
      </c>
      <c r="E15" s="16">
        <f>ELR!B15</f>
        <v>2909</v>
      </c>
      <c r="F15" s="16">
        <f>ELR!C15</f>
        <v>1284</v>
      </c>
      <c r="H15" s="15">
        <f>1-1/ELR!E15</f>
        <v>0.64228548268609331</v>
      </c>
      <c r="I15" s="15">
        <f>1-1/ELR!F15</f>
        <v>0.83766698449702159</v>
      </c>
      <c r="J15" s="17"/>
      <c r="K15" s="16">
        <f t="shared" si="1"/>
        <v>8638.2756466677329</v>
      </c>
      <c r="L15" s="16">
        <f t="shared" si="2"/>
        <v>8756.1057593044279</v>
      </c>
      <c r="N15" s="40"/>
      <c r="O15" s="40"/>
      <c r="P15" s="40"/>
    </row>
    <row r="16" spans="1:16">
      <c r="A16" s="3">
        <f t="shared" si="3"/>
        <v>9</v>
      </c>
      <c r="B16" s="12">
        <f>ELR!K16</f>
        <v>14732</v>
      </c>
      <c r="C16" s="15">
        <f>ELR!$L$30</f>
        <v>0.7087350061466694</v>
      </c>
      <c r="D16" s="16">
        <f t="shared" si="0"/>
        <v>10441.084110552734</v>
      </c>
      <c r="E16" s="16">
        <f>ELR!B16</f>
        <v>1743</v>
      </c>
      <c r="F16" s="16">
        <f>ELR!C16</f>
        <v>531</v>
      </c>
      <c r="H16" s="15">
        <f>1-1/ELR!E16</f>
        <v>0.80596067171286334</v>
      </c>
      <c r="I16" s="15">
        <f>1-1/ELR!F16</f>
        <v>0.93870838751151364</v>
      </c>
      <c r="J16" s="17"/>
      <c r="K16" s="16">
        <f t="shared" si="1"/>
        <v>10158.103163151585</v>
      </c>
      <c r="L16" s="16">
        <f t="shared" si="2"/>
        <v>10332.133229289044</v>
      </c>
      <c r="N16" s="40"/>
      <c r="O16" s="40"/>
      <c r="P16" s="40"/>
    </row>
    <row r="17" spans="1:16">
      <c r="A17" s="3">
        <f t="shared" si="3"/>
        <v>10</v>
      </c>
      <c r="B17" s="12">
        <f>ELR!K17</f>
        <v>14400</v>
      </c>
      <c r="C17" s="15">
        <f>ELR!$L$30</f>
        <v>0.7087350061466694</v>
      </c>
      <c r="D17" s="16">
        <f t="shared" si="0"/>
        <v>10205.784088512039</v>
      </c>
      <c r="E17" s="16">
        <f>ELR!B17</f>
        <v>500</v>
      </c>
      <c r="F17" s="16">
        <f>ELR!C17</f>
        <v>98</v>
      </c>
      <c r="H17" s="15">
        <f>1-1/ELR!E17</f>
        <v>0.94786069132841777</v>
      </c>
      <c r="I17" s="15">
        <f>1-1/ELR!F17</f>
        <v>0.98983949351737255</v>
      </c>
      <c r="J17" s="17"/>
      <c r="K17" s="16">
        <f t="shared" si="1"/>
        <v>10173.661561685587</v>
      </c>
      <c r="L17" s="16">
        <f t="shared" si="2"/>
        <v>10200.088153120416</v>
      </c>
      <c r="N17" s="40"/>
      <c r="O17" s="40"/>
      <c r="P17" s="40"/>
    </row>
    <row r="18" spans="1:16">
      <c r="B18" s="12"/>
      <c r="C18" s="12"/>
      <c r="D18" s="12"/>
      <c r="H18" s="12"/>
    </row>
    <row r="19" spans="1:16">
      <c r="A19" s="3" t="s">
        <v>59</v>
      </c>
      <c r="B19" s="12">
        <f>SUM(B8:B17)</f>
        <v>110941</v>
      </c>
      <c r="C19" s="12"/>
      <c r="D19" s="12">
        <f>SUM(D8:D17)</f>
        <v>78627.770316917653</v>
      </c>
      <c r="E19" s="20">
        <f>SUM(E8:E17)</f>
        <v>42172.720682851199</v>
      </c>
      <c r="F19" s="20">
        <f>SUM(F8:F17)</f>
        <v>30596.156994080542</v>
      </c>
      <c r="H19" s="12"/>
      <c r="J19" s="20"/>
      <c r="K19" s="20">
        <f>SUM(K8:K17)</f>
        <v>76317.178229393307</v>
      </c>
      <c r="L19" s="20">
        <f>SUM(L8:L17)</f>
        <v>76268.234260250814</v>
      </c>
    </row>
    <row r="21" spans="1:16">
      <c r="A21" s="37" t="str">
        <f>input!$A$2</f>
        <v>Liability - Non-Proportional and Facultative</v>
      </c>
    </row>
    <row r="22" spans="1:16">
      <c r="A22" s="1" t="s">
        <v>68</v>
      </c>
      <c r="E22" s="1"/>
      <c r="F22" s="1"/>
    </row>
    <row r="24" spans="1:16">
      <c r="A24" s="1"/>
      <c r="B24" s="2"/>
      <c r="C24" s="3"/>
      <c r="D24" s="3"/>
      <c r="E24" s="2" t="s">
        <v>44</v>
      </c>
      <c r="F24" s="2"/>
      <c r="H24" s="2" t="s">
        <v>70</v>
      </c>
      <c r="I24" s="2"/>
      <c r="K24" s="2" t="s">
        <v>46</v>
      </c>
      <c r="L24" s="2"/>
    </row>
    <row r="25" spans="1:16">
      <c r="A25" s="3" t="str">
        <f>input!$A$3</f>
        <v>Treaty</v>
      </c>
      <c r="B25" s="3" t="s">
        <v>54</v>
      </c>
      <c r="C25" s="3" t="s">
        <v>71</v>
      </c>
      <c r="D25" s="3" t="s">
        <v>71</v>
      </c>
      <c r="E25" s="4" t="s">
        <v>50</v>
      </c>
      <c r="F25" s="4"/>
      <c r="H25" s="4" t="s">
        <v>50</v>
      </c>
      <c r="I25" s="4"/>
      <c r="J25" s="3"/>
      <c r="K25" s="4" t="s">
        <v>52</v>
      </c>
      <c r="L25" s="4"/>
    </row>
    <row r="26" spans="1:16" ht="14.65" thickBot="1">
      <c r="A26" s="6" t="str">
        <f>input!$A$4</f>
        <v>Year</v>
      </c>
      <c r="B26" s="6" t="s">
        <v>57</v>
      </c>
      <c r="C26" s="6" t="s">
        <v>58</v>
      </c>
      <c r="D26" s="6" t="s">
        <v>72</v>
      </c>
      <c r="E26" s="6" t="s">
        <v>55</v>
      </c>
      <c r="F26" s="6" t="s">
        <v>56</v>
      </c>
      <c r="G26" s="8"/>
      <c r="H26" s="6" t="s">
        <v>73</v>
      </c>
      <c r="I26" s="6" t="s">
        <v>74</v>
      </c>
      <c r="J26" s="6"/>
      <c r="K26" s="6" t="s">
        <v>55</v>
      </c>
      <c r="L26" s="6" t="s">
        <v>56</v>
      </c>
    </row>
    <row r="27" spans="1:16">
      <c r="A27" s="3">
        <f>input!$A$5</f>
        <v>1</v>
      </c>
      <c r="B27" s="12">
        <f>ELR!K38</f>
        <v>4512</v>
      </c>
      <c r="C27" s="15">
        <f>ELR!$L$60</f>
        <v>0.63400835621497265</v>
      </c>
      <c r="D27" s="16">
        <f t="shared" ref="D27:D36" si="4">C27*B27</f>
        <v>2860.6457032419567</v>
      </c>
      <c r="E27" s="16">
        <f>ELR!B38</f>
        <v>2823</v>
      </c>
      <c r="F27" s="16">
        <f>ELR!C38</f>
        <v>2294</v>
      </c>
      <c r="H27" s="15">
        <f>1-1/ELR!E38</f>
        <v>4.8175699610343625E-2</v>
      </c>
      <c r="I27" s="15">
        <f>1-1/ELR!F38</f>
        <v>0.19999999999999996</v>
      </c>
      <c r="J27" s="17"/>
      <c r="K27" s="16">
        <f t="shared" ref="K27:K36" si="5">E27+$D27*H27</f>
        <v>2960.8136080910049</v>
      </c>
      <c r="L27" s="16">
        <f t="shared" ref="L27:L36" si="6">F27+$D27*I27</f>
        <v>2866.1291406483911</v>
      </c>
      <c r="N27" s="40"/>
      <c r="O27" s="40"/>
      <c r="P27" s="40"/>
    </row>
    <row r="28" spans="1:16">
      <c r="A28" s="3">
        <f>A27+1</f>
        <v>2</v>
      </c>
      <c r="B28" s="12">
        <f>ELR!K39</f>
        <v>4440</v>
      </c>
      <c r="C28" s="15">
        <f>ELR!$L$60</f>
        <v>0.63400835621497265</v>
      </c>
      <c r="D28" s="16">
        <f t="shared" si="4"/>
        <v>2814.9971015944784</v>
      </c>
      <c r="E28" s="16">
        <f>ELR!B39</f>
        <v>1629</v>
      </c>
      <c r="F28" s="16">
        <f>ELR!C39</f>
        <v>1203</v>
      </c>
      <c r="H28" s="15">
        <f>1-1/ELR!E39</f>
        <v>9.4030501187741145E-2</v>
      </c>
      <c r="I28" s="15">
        <f>1-1/ELR!F39</f>
        <v>0.24184829991281598</v>
      </c>
      <c r="J28" s="17"/>
      <c r="K28" s="16">
        <f t="shared" si="5"/>
        <v>1893.6955883049675</v>
      </c>
      <c r="L28" s="16">
        <f t="shared" si="6"/>
        <v>1883.802263280129</v>
      </c>
      <c r="N28" s="40"/>
      <c r="O28" s="40"/>
      <c r="P28" s="40"/>
    </row>
    <row r="29" spans="1:16">
      <c r="A29" s="3">
        <f t="shared" ref="A29:A36" si="7">A28+1</f>
        <v>3</v>
      </c>
      <c r="B29" s="12">
        <f>ELR!K40</f>
        <v>4128</v>
      </c>
      <c r="C29" s="15">
        <f>ELR!$L$60</f>
        <v>0.63400835621497265</v>
      </c>
      <c r="D29" s="16">
        <f t="shared" si="4"/>
        <v>2617.1864944554072</v>
      </c>
      <c r="E29" s="16">
        <f>ELR!B40</f>
        <v>1602</v>
      </c>
      <c r="F29" s="16">
        <f>ELR!C40</f>
        <v>1056</v>
      </c>
      <c r="H29" s="15">
        <f>1-1/ELR!E40</f>
        <v>0.14042050564499531</v>
      </c>
      <c r="I29" s="15">
        <f>1-1/ELR!F40</f>
        <v>0.32581298331009378</v>
      </c>
      <c r="J29" s="17"/>
      <c r="K29" s="16">
        <f t="shared" si="5"/>
        <v>1969.5066509186809</v>
      </c>
      <c r="L29" s="16">
        <f t="shared" si="6"/>
        <v>1908.7133396374024</v>
      </c>
      <c r="N29" s="40"/>
      <c r="O29" s="40"/>
      <c r="P29" s="40"/>
    </row>
    <row r="30" spans="1:16">
      <c r="A30" s="3">
        <f t="shared" si="7"/>
        <v>4</v>
      </c>
      <c r="B30" s="12">
        <f>ELR!K41</f>
        <v>3732</v>
      </c>
      <c r="C30" s="15">
        <f>ELR!$L$60</f>
        <v>0.63400835621497265</v>
      </c>
      <c r="D30" s="16">
        <f t="shared" si="4"/>
        <v>2366.1191853942778</v>
      </c>
      <c r="E30" s="16">
        <f>ELR!B41</f>
        <v>1446</v>
      </c>
      <c r="F30" s="16">
        <f>ELR!C41</f>
        <v>977</v>
      </c>
      <c r="H30" s="15">
        <f>1-1/ELR!E41</f>
        <v>0.18764683208577404</v>
      </c>
      <c r="I30" s="15">
        <f>1-1/ELR!F41</f>
        <v>0.55486050634911344</v>
      </c>
      <c r="J30" s="17"/>
      <c r="K30" s="16">
        <f t="shared" si="5"/>
        <v>1889.9947694766086</v>
      </c>
      <c r="L30" s="16">
        <f t="shared" si="6"/>
        <v>2289.8660892902208</v>
      </c>
      <c r="N30" s="40"/>
      <c r="O30" s="40"/>
      <c r="P30" s="40"/>
    </row>
    <row r="31" spans="1:16">
      <c r="A31" s="3">
        <f t="shared" si="7"/>
        <v>5</v>
      </c>
      <c r="B31" s="12">
        <f>ELR!K42</f>
        <v>3580</v>
      </c>
      <c r="C31" s="15">
        <f>ELR!$L$60</f>
        <v>0.63400835621497265</v>
      </c>
      <c r="D31" s="16">
        <f t="shared" si="4"/>
        <v>2269.7499152496021</v>
      </c>
      <c r="E31" s="16">
        <f>ELR!B42</f>
        <v>1500</v>
      </c>
      <c r="F31" s="16">
        <f>ELR!C42</f>
        <v>1059</v>
      </c>
      <c r="H31" s="15">
        <f>1-1/ELR!E42</f>
        <v>0.29088585840342396</v>
      </c>
      <c r="I31" s="15">
        <f>1-1/ELR!F42</f>
        <v>0.63702325128057313</v>
      </c>
      <c r="J31" s="17"/>
      <c r="K31" s="16">
        <f t="shared" si="5"/>
        <v>2160.2381524584794</v>
      </c>
      <c r="L31" s="16">
        <f t="shared" si="6"/>
        <v>2504.883470606107</v>
      </c>
      <c r="N31" s="40"/>
      <c r="O31" s="40"/>
      <c r="P31" s="40"/>
    </row>
    <row r="32" spans="1:16">
      <c r="A32" s="3">
        <f t="shared" si="7"/>
        <v>6</v>
      </c>
      <c r="B32" s="12">
        <f>ELR!K43</f>
        <v>3269.8104311953639</v>
      </c>
      <c r="C32" s="15">
        <f>ELR!$L$60</f>
        <v>0.63400835621497265</v>
      </c>
      <c r="D32" s="16">
        <f t="shared" si="4"/>
        <v>2073.0871366167435</v>
      </c>
      <c r="E32" s="16">
        <f>ELR!B43</f>
        <v>1318</v>
      </c>
      <c r="F32" s="16">
        <f>ELR!C43</f>
        <v>645</v>
      </c>
      <c r="H32" s="15">
        <f>1-1/ELR!E43</f>
        <v>0.40834298504686639</v>
      </c>
      <c r="I32" s="15">
        <f>1-1/ELR!F43</f>
        <v>0.74130833053403877</v>
      </c>
      <c r="J32" s="17"/>
      <c r="K32" s="16">
        <f t="shared" si="5"/>
        <v>2164.5305896283417</v>
      </c>
      <c r="L32" s="16">
        <f t="shared" si="6"/>
        <v>2181.7967642969488</v>
      </c>
      <c r="N32" s="40"/>
      <c r="O32" s="40"/>
      <c r="P32" s="40"/>
    </row>
    <row r="33" spans="1:16">
      <c r="A33" s="3">
        <f t="shared" si="7"/>
        <v>7</v>
      </c>
      <c r="B33" s="12">
        <f>ELR!K44</f>
        <v>3149.1909610786533</v>
      </c>
      <c r="C33" s="15">
        <f>ELR!$L$60</f>
        <v>0.63400835621497265</v>
      </c>
      <c r="D33" s="16">
        <f t="shared" si="4"/>
        <v>1996.6133846405269</v>
      </c>
      <c r="E33" s="16">
        <f>ELR!B44</f>
        <v>1187</v>
      </c>
      <c r="F33" s="16">
        <f>ELR!C44</f>
        <v>585</v>
      </c>
      <c r="H33" s="15">
        <f>1-1/ELR!E44</f>
        <v>0.55388766191856997</v>
      </c>
      <c r="I33" s="15">
        <f>1-1/ELR!F44</f>
        <v>0.83507753688383912</v>
      </c>
      <c r="J33" s="17"/>
      <c r="K33" s="16">
        <f t="shared" si="5"/>
        <v>2292.8995193738638</v>
      </c>
      <c r="L33" s="16">
        <f t="shared" si="6"/>
        <v>2252.3269873549161</v>
      </c>
      <c r="N33" s="40"/>
      <c r="O33" s="40"/>
      <c r="P33" s="40"/>
    </row>
    <row r="34" spans="1:16">
      <c r="A34" s="3">
        <f t="shared" si="7"/>
        <v>8</v>
      </c>
      <c r="B34" s="12">
        <f>ELR!K45</f>
        <v>3645.7929026594315</v>
      </c>
      <c r="C34" s="15">
        <f>ELR!$L$60</f>
        <v>0.63400835621497265</v>
      </c>
      <c r="D34" s="16">
        <f t="shared" si="4"/>
        <v>2311.4631653153201</v>
      </c>
      <c r="E34" s="16">
        <f>ELR!B45</f>
        <v>647</v>
      </c>
      <c r="F34" s="16">
        <f>ELR!C45</f>
        <v>219</v>
      </c>
      <c r="H34" s="15">
        <f>1-1/ELR!E45</f>
        <v>0.69191844496894173</v>
      </c>
      <c r="I34" s="15">
        <f>1-1/ELR!F45</f>
        <v>0.91810746659059594</v>
      </c>
      <c r="J34" s="17"/>
      <c r="K34" s="16">
        <f t="shared" si="5"/>
        <v>2246.3439989479639</v>
      </c>
      <c r="L34" s="16">
        <f t="shared" si="6"/>
        <v>2341.1715908251285</v>
      </c>
      <c r="N34" s="40"/>
      <c r="O34" s="40"/>
      <c r="P34" s="40"/>
    </row>
    <row r="35" spans="1:16">
      <c r="A35" s="3">
        <f t="shared" si="7"/>
        <v>9</v>
      </c>
      <c r="B35" s="12">
        <f>ELR!K46</f>
        <v>3673.1661438799088</v>
      </c>
      <c r="C35" s="15">
        <f>ELR!$L$60</f>
        <v>0.63400835621497265</v>
      </c>
      <c r="D35" s="16">
        <f t="shared" si="4"/>
        <v>2328.8180289857905</v>
      </c>
      <c r="E35" s="16">
        <f>ELR!B46</f>
        <v>398</v>
      </c>
      <c r="F35" s="16">
        <f>ELR!C46</f>
        <v>120</v>
      </c>
      <c r="H35" s="15">
        <f>1-1/ELR!E46</f>
        <v>0.83791091940650275</v>
      </c>
      <c r="I35" s="15">
        <f>1-1/ELR!F46</f>
        <v>0.9741555883156634</v>
      </c>
      <c r="J35" s="17"/>
      <c r="K35" s="16">
        <f t="shared" si="5"/>
        <v>2349.3420557979234</v>
      </c>
      <c r="L35" s="16">
        <f t="shared" si="6"/>
        <v>2388.6310971067765</v>
      </c>
      <c r="N35" s="40"/>
      <c r="O35" s="40"/>
      <c r="P35" s="40"/>
    </row>
    <row r="36" spans="1:16">
      <c r="A36" s="3">
        <f t="shared" si="7"/>
        <v>10</v>
      </c>
      <c r="B36" s="12">
        <f>ELR!K47</f>
        <v>3715.512160175952</v>
      </c>
      <c r="C36" s="15">
        <f>ELR!$L$60</f>
        <v>0.63400835621497265</v>
      </c>
      <c r="D36" s="16">
        <f t="shared" si="4"/>
        <v>2355.6657571698975</v>
      </c>
      <c r="E36" s="16">
        <f>ELR!B47</f>
        <v>50</v>
      </c>
      <c r="F36" s="16">
        <f>ELR!C47</f>
        <v>13</v>
      </c>
      <c r="H36" s="15">
        <f>1-1/ELR!E47</f>
        <v>0.96654291756028488</v>
      </c>
      <c r="I36" s="15">
        <f>1-1/ELR!F47</f>
        <v>0.99701295744351892</v>
      </c>
      <c r="J36" s="17"/>
      <c r="K36" s="16">
        <f t="shared" si="5"/>
        <v>2326.8520537318504</v>
      </c>
      <c r="L36" s="16">
        <f t="shared" si="6"/>
        <v>2361.6292833043858</v>
      </c>
      <c r="N36" s="40"/>
      <c r="O36" s="40"/>
      <c r="P36" s="40"/>
    </row>
    <row r="37" spans="1:16">
      <c r="B37" s="12"/>
      <c r="C37" s="12"/>
      <c r="D37" s="12"/>
      <c r="H37" s="12"/>
    </row>
    <row r="38" spans="1:16">
      <c r="A38" s="3" t="s">
        <v>59</v>
      </c>
      <c r="B38" s="12">
        <f>SUM(B27:B36)</f>
        <v>37845.472598989312</v>
      </c>
      <c r="C38" s="12"/>
      <c r="D38" s="12">
        <f>SUM(D27:D36)</f>
        <v>23994.345872664002</v>
      </c>
      <c r="E38" s="20">
        <f>SUM(E27:E36)</f>
        <v>12600</v>
      </c>
      <c r="F38" s="20">
        <f>SUM(F27:F36)</f>
        <v>8171</v>
      </c>
      <c r="H38" s="12"/>
      <c r="J38" s="20"/>
      <c r="K38" s="20">
        <f>SUM(K27:K36)</f>
        <v>22254.216986729683</v>
      </c>
      <c r="L38" s="20">
        <f>SUM(L27:L36)</f>
        <v>22978.950026350405</v>
      </c>
    </row>
  </sheetData>
  <pageMargins left="0.7" right="0.7" top="0.75" bottom="0.7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74EF5-0220-470F-8E83-663784C9FD04}">
  <dimension ref="A1:N49"/>
  <sheetViews>
    <sheetView showGridLines="0" topLeftCell="A12" zoomScaleNormal="100" workbookViewId="0">
      <selection activeCell="A4" sqref="A4"/>
    </sheetView>
  </sheetViews>
  <sheetFormatPr defaultRowHeight="14.25"/>
  <cols>
    <col min="1" max="1" width="10.5703125" customWidth="1"/>
    <col min="2" max="2" width="11.5703125" customWidth="1"/>
    <col min="3" max="7" width="8.5703125" customWidth="1"/>
    <col min="10" max="14" width="10.5703125" customWidth="1"/>
  </cols>
  <sheetData>
    <row r="1" spans="1:8">
      <c r="A1" s="1" t="str">
        <f>input!A1</f>
        <v>Liability - Proportional</v>
      </c>
      <c r="B1" s="1"/>
      <c r="H1" s="45" t="s">
        <v>4</v>
      </c>
    </row>
    <row r="2" spans="1:8">
      <c r="A2" s="1" t="s">
        <v>75</v>
      </c>
      <c r="B2" s="1"/>
      <c r="H2" s="45" t="s">
        <v>76</v>
      </c>
    </row>
    <row r="3" spans="1:8">
      <c r="A3" s="1"/>
      <c r="B3" s="1"/>
      <c r="H3" s="45"/>
    </row>
    <row r="5" spans="1:8">
      <c r="C5" s="4" t="s">
        <v>77</v>
      </c>
      <c r="D5" s="4"/>
      <c r="E5" s="4"/>
      <c r="F5" s="4"/>
      <c r="G5" s="4"/>
    </row>
    <row r="6" spans="1:8">
      <c r="A6" s="1"/>
      <c r="B6" s="3" t="s">
        <v>78</v>
      </c>
      <c r="F6" s="2" t="s">
        <v>79</v>
      </c>
      <c r="G6" s="2"/>
    </row>
    <row r="7" spans="1:8">
      <c r="A7" s="3" t="str">
        <f>input!$A$3</f>
        <v>Treaty</v>
      </c>
      <c r="B7" s="3" t="s">
        <v>80</v>
      </c>
      <c r="C7" s="4" t="s">
        <v>81</v>
      </c>
      <c r="D7" s="4"/>
      <c r="E7" s="3" t="s">
        <v>71</v>
      </c>
      <c r="F7" s="4" t="s">
        <v>82</v>
      </c>
      <c r="G7" s="4"/>
    </row>
    <row r="8" spans="1:8" ht="14.65" thickBot="1">
      <c r="A8" s="6" t="str">
        <f>input!$A$4</f>
        <v>Year</v>
      </c>
      <c r="B8" s="6" t="s">
        <v>51</v>
      </c>
      <c r="C8" s="6" t="s">
        <v>55</v>
      </c>
      <c r="D8" s="6" t="s">
        <v>56</v>
      </c>
      <c r="E8" s="6" t="s">
        <v>72</v>
      </c>
      <c r="F8" s="6" t="s">
        <v>55</v>
      </c>
      <c r="G8" s="6" t="s">
        <v>56</v>
      </c>
    </row>
    <row r="9" spans="1:8">
      <c r="A9" s="3">
        <f>input!$A$5</f>
        <v>1</v>
      </c>
      <c r="B9" s="23">
        <v>1</v>
      </c>
      <c r="C9" s="16">
        <f>ELR!H8*B9</f>
        <v>5532.4168926772572</v>
      </c>
      <c r="D9" s="16">
        <f>ELR!I8*B9</f>
        <v>5217.5499999999993</v>
      </c>
      <c r="E9" s="16">
        <f>'BF proj'!D8*B9</f>
        <v>5459.3857523477946</v>
      </c>
      <c r="F9" s="16">
        <f>'BF proj'!K8*B9</f>
        <v>5529.9296794399888</v>
      </c>
      <c r="G9" s="16">
        <f>'BF proj'!L8*B9</f>
        <v>5249.0937937844947</v>
      </c>
    </row>
    <row r="10" spans="1:8">
      <c r="A10" s="3">
        <f>A9+1</f>
        <v>2</v>
      </c>
      <c r="B10" s="23">
        <v>1</v>
      </c>
      <c r="C10" s="16">
        <f>ELR!H9*B10</f>
        <v>5130.5074903614941</v>
      </c>
      <c r="D10" s="16">
        <f>ELR!I9*B10</f>
        <v>4912.1611977401126</v>
      </c>
      <c r="E10" s="16">
        <f>'BF proj'!D9*B10</f>
        <v>6063.936712590903</v>
      </c>
      <c r="F10" s="16">
        <f>'BF proj'!K9*B10</f>
        <v>5193.0042180556802</v>
      </c>
      <c r="G10" s="16">
        <f>'BF proj'!L9*B10</f>
        <v>5087.1168156632748</v>
      </c>
    </row>
    <row r="11" spans="1:8">
      <c r="A11" s="3">
        <f t="shared" ref="A11:A18" si="0">A10+1</f>
        <v>3</v>
      </c>
      <c r="B11" s="23">
        <v>1</v>
      </c>
      <c r="C11" s="16">
        <f>ELR!H10*B11</f>
        <v>5370.1480865841386</v>
      </c>
      <c r="D11" s="16">
        <f>ELR!I10*B11</f>
        <v>5296.8536422022598</v>
      </c>
      <c r="E11" s="16">
        <f>'BF proj'!D10*B11</f>
        <v>6952.6904102988265</v>
      </c>
      <c r="F11" s="16">
        <f>'BF proj'!K10*B11</f>
        <v>5532.3549100264781</v>
      </c>
      <c r="G11" s="16">
        <f>'BF proj'!L10*B11</f>
        <v>5641.8776157219527</v>
      </c>
    </row>
    <row r="12" spans="1:8">
      <c r="A12" s="3">
        <f t="shared" si="0"/>
        <v>4</v>
      </c>
      <c r="B12" s="23">
        <v>1</v>
      </c>
      <c r="C12" s="16">
        <f>ELR!H11*B12</f>
        <v>7193.9119287246867</v>
      </c>
      <c r="D12" s="16">
        <f>ELR!I11*B12</f>
        <v>7131.4434056726514</v>
      </c>
      <c r="E12" s="16">
        <f>'BF proj'!D11*B12</f>
        <v>7377.9314139868284</v>
      </c>
      <c r="F12" s="16">
        <f>'BF proj'!K11*B12</f>
        <v>7218.5686910981176</v>
      </c>
      <c r="G12" s="16">
        <f>'BF proj'!L11*B12</f>
        <v>7203.903934378046</v>
      </c>
    </row>
    <row r="13" spans="1:8">
      <c r="A13" s="3">
        <f t="shared" si="0"/>
        <v>5</v>
      </c>
      <c r="B13" s="23">
        <v>1</v>
      </c>
      <c r="C13" s="16">
        <f>ELR!H12*B13</f>
        <v>8468.7431077716574</v>
      </c>
      <c r="D13" s="16">
        <f>ELR!I12*B13</f>
        <v>8425.8529912318027</v>
      </c>
      <c r="E13" s="16">
        <f>'BF proj'!D12*B13</f>
        <v>7730.8814470478701</v>
      </c>
      <c r="F13" s="16">
        <f>'BF proj'!K12*B13</f>
        <v>8306.2724283787538</v>
      </c>
      <c r="G13" s="16">
        <f>'BF proj'!L12*B13</f>
        <v>8136.8522068074981</v>
      </c>
    </row>
    <row r="14" spans="1:8">
      <c r="A14" s="3">
        <f t="shared" si="0"/>
        <v>6</v>
      </c>
      <c r="B14" s="23">
        <v>1</v>
      </c>
      <c r="C14" s="16">
        <f>ELR!H13*B14</f>
        <v>7304.9983846345795</v>
      </c>
      <c r="D14" s="16">
        <f>ELR!I13*B14</f>
        <v>7481.7809803954606</v>
      </c>
      <c r="E14" s="16">
        <f>'BF proj'!D13*B14</f>
        <v>7002.3018607290933</v>
      </c>
      <c r="F14" s="16">
        <f>'BF proj'!K13*B14</f>
        <v>7205.9642486804478</v>
      </c>
      <c r="G14" s="16">
        <f>'BF proj'!L13*B14</f>
        <v>7216.4780337718257</v>
      </c>
    </row>
    <row r="15" spans="1:8">
      <c r="A15" s="3">
        <f t="shared" si="0"/>
        <v>7</v>
      </c>
      <c r="B15" s="23">
        <v>1</v>
      </c>
      <c r="C15" s="16">
        <f>ELR!H14*B15</f>
        <v>8258.4458788517404</v>
      </c>
      <c r="D15" s="16">
        <f>ELR!I14*B15</f>
        <v>8375.83568176273</v>
      </c>
      <c r="E15" s="16">
        <f>'BF proj'!D14*B15</f>
        <v>8473.6357334895802</v>
      </c>
      <c r="F15" s="16">
        <f>'BF proj'!K14*B15</f>
        <v>8361.0436822089359</v>
      </c>
      <c r="G15" s="16">
        <f>'BF proj'!L14*B15</f>
        <v>8444.5847184098293</v>
      </c>
    </row>
    <row r="16" spans="1:8">
      <c r="A16" s="3">
        <f t="shared" si="0"/>
        <v>8</v>
      </c>
      <c r="B16" s="23">
        <v>0.95</v>
      </c>
      <c r="C16" s="16">
        <f>ELR!H15*B16</f>
        <v>7725.5740716133423</v>
      </c>
      <c r="D16" s="16">
        <f>ELR!I15*B16</f>
        <v>7514.1830897462723</v>
      </c>
      <c r="E16" s="16">
        <f>'BF proj'!D15*B16</f>
        <v>8474.1318479938818</v>
      </c>
      <c r="F16" s="16">
        <f>'BF proj'!K15*B16</f>
        <v>8206.3618643343452</v>
      </c>
      <c r="G16" s="16">
        <f>'BF proj'!L15*B16</f>
        <v>8318.3004713392056</v>
      </c>
    </row>
    <row r="17" spans="1:14">
      <c r="A17" s="3">
        <f t="shared" si="0"/>
        <v>9</v>
      </c>
      <c r="B17" s="23">
        <v>0.8</v>
      </c>
      <c r="C17" s="16">
        <f>ELR!H16*B17</f>
        <v>7186.1720626892047</v>
      </c>
      <c r="D17" s="16">
        <f>ELR!I16*B17</f>
        <v>6930.8015037098103</v>
      </c>
      <c r="E17" s="16">
        <f>'BF proj'!D16*B17</f>
        <v>8352.8672884421885</v>
      </c>
      <c r="F17" s="16">
        <f>'BF proj'!K16*B17</f>
        <v>8126.4825305212689</v>
      </c>
      <c r="G17" s="16">
        <f>'BF proj'!L16*B17</f>
        <v>8265.7065834312361</v>
      </c>
    </row>
    <row r="18" spans="1:14">
      <c r="A18" s="3">
        <f t="shared" si="0"/>
        <v>10</v>
      </c>
      <c r="B18" s="23">
        <v>0.4</v>
      </c>
      <c r="C18" s="16">
        <f>ELR!H17*B18</f>
        <v>3835.8774808421472</v>
      </c>
      <c r="D18" s="16">
        <f>ELR!I17*B18</f>
        <v>3858.0753889606494</v>
      </c>
      <c r="E18" s="16">
        <f>'BF proj'!D17*B18</f>
        <v>4082.3136354048156</v>
      </c>
      <c r="F18" s="16">
        <f>'BF proj'!K17*B18</f>
        <v>4069.464624674235</v>
      </c>
      <c r="G18" s="16">
        <f>'BF proj'!L17*B18</f>
        <v>4080.0352612481665</v>
      </c>
    </row>
    <row r="20" spans="1:14">
      <c r="A20" s="3" t="s">
        <v>59</v>
      </c>
      <c r="B20" s="3"/>
      <c r="C20" s="20">
        <f>SUM(C9:C18)</f>
        <v>66006.79538475025</v>
      </c>
      <c r="D20" s="20">
        <f>SUM(D9:D18)</f>
        <v>65144.53788142174</v>
      </c>
      <c r="E20" s="20">
        <f>SUM(E9:E18)</f>
        <v>69970.076102331775</v>
      </c>
      <c r="F20" s="20">
        <f>SUM(F9:F18)</f>
        <v>67749.446877418246</v>
      </c>
      <c r="G20" s="20">
        <f>SUM(G9:G18)</f>
        <v>67643.949434555543</v>
      </c>
      <c r="J20" s="17"/>
      <c r="K20" s="17"/>
      <c r="L20" s="17"/>
      <c r="M20" s="17"/>
      <c r="N20" s="17"/>
    </row>
    <row r="21" spans="1:14">
      <c r="J21" s="17"/>
      <c r="K21" s="17"/>
      <c r="L21" s="17"/>
      <c r="M21" s="17"/>
      <c r="N21" s="17"/>
    </row>
    <row r="22" spans="1:14" ht="14.65" thickBot="1">
      <c r="C22" s="5" t="s">
        <v>83</v>
      </c>
      <c r="D22" s="5"/>
      <c r="E22" s="5"/>
      <c r="F22" s="5"/>
      <c r="G22" s="5"/>
    </row>
    <row r="23" spans="1:14">
      <c r="A23" s="3" t="s">
        <v>84</v>
      </c>
      <c r="B23" s="3"/>
      <c r="C23" s="24">
        <f>C20-ELR!$B$19</f>
        <v>23834.074701899051</v>
      </c>
      <c r="D23" s="24">
        <f>D20-ELR!$B$19</f>
        <v>22971.817198570541</v>
      </c>
      <c r="E23" s="24">
        <f>E20-ELR!$B$19</f>
        <v>27797.355419480577</v>
      </c>
      <c r="F23" s="24">
        <f>F20-ELR!$B$19</f>
        <v>25576.726194567047</v>
      </c>
      <c r="G23" s="24">
        <f>G20-ELR!$B$19</f>
        <v>25471.228751704344</v>
      </c>
      <c r="H23" s="17"/>
    </row>
    <row r="24" spans="1:14">
      <c r="A24" s="3" t="s">
        <v>85</v>
      </c>
      <c r="B24" s="3"/>
      <c r="C24" s="20">
        <f>C20-ELR!$C$19</f>
        <v>35410.638390669708</v>
      </c>
      <c r="D24" s="20">
        <f>D20-ELR!$C$19</f>
        <v>34548.380887341198</v>
      </c>
      <c r="E24" s="20">
        <f>E20-ELR!$C$19</f>
        <v>39373.919108251233</v>
      </c>
      <c r="F24" s="20">
        <f>F20-ELR!$C$19</f>
        <v>37153.289883337704</v>
      </c>
      <c r="G24" s="20">
        <f>G20-ELR!$C$19</f>
        <v>37047.792440475001</v>
      </c>
    </row>
    <row r="25" spans="1:14">
      <c r="A25" s="3"/>
      <c r="B25" s="3"/>
      <c r="C25" s="25"/>
      <c r="D25" s="25"/>
      <c r="E25" s="25"/>
      <c r="F25" s="25"/>
      <c r="G25" s="25"/>
    </row>
    <row r="27" spans="1:14">
      <c r="A27" s="1" t="str">
        <f>input!A2</f>
        <v>Liability - Non-Proportional and Facultative</v>
      </c>
      <c r="B27" s="1"/>
    </row>
    <row r="28" spans="1:14">
      <c r="A28" s="1" t="s">
        <v>75</v>
      </c>
      <c r="B28" s="1"/>
    </row>
    <row r="30" spans="1:14">
      <c r="C30" s="4" t="s">
        <v>77</v>
      </c>
      <c r="D30" s="4"/>
      <c r="E30" s="4"/>
      <c r="F30" s="4"/>
      <c r="G30" s="4"/>
    </row>
    <row r="31" spans="1:14">
      <c r="A31" s="1"/>
      <c r="B31" s="3" t="s">
        <v>78</v>
      </c>
      <c r="F31" s="2" t="s">
        <v>79</v>
      </c>
      <c r="G31" s="2"/>
    </row>
    <row r="32" spans="1:14">
      <c r="A32" s="3" t="str">
        <f>input!$A$3</f>
        <v>Treaty</v>
      </c>
      <c r="B32" s="3" t="s">
        <v>80</v>
      </c>
      <c r="C32" s="4" t="s">
        <v>81</v>
      </c>
      <c r="D32" s="4"/>
      <c r="E32" s="3" t="s">
        <v>71</v>
      </c>
      <c r="F32" s="4" t="s">
        <v>82</v>
      </c>
      <c r="G32" s="4"/>
    </row>
    <row r="33" spans="1:14" ht="14.65" thickBot="1">
      <c r="A33" s="6" t="str">
        <f>input!$A$4</f>
        <v>Year</v>
      </c>
      <c r="B33" s="6" t="s">
        <v>51</v>
      </c>
      <c r="C33" s="6" t="s">
        <v>55</v>
      </c>
      <c r="D33" s="6" t="s">
        <v>56</v>
      </c>
      <c r="E33" s="6" t="s">
        <v>72</v>
      </c>
      <c r="F33" s="6" t="s">
        <v>55</v>
      </c>
      <c r="G33" s="6" t="s">
        <v>56</v>
      </c>
    </row>
    <row r="34" spans="1:14">
      <c r="A34" s="3">
        <f>input!$A$5</f>
        <v>1</v>
      </c>
      <c r="B34" s="23">
        <v>1</v>
      </c>
      <c r="C34" s="16">
        <f>ELR!H38*B34</f>
        <v>2965.8835132117601</v>
      </c>
      <c r="D34" s="16">
        <f>ELR!I38*B34</f>
        <v>2867.5</v>
      </c>
      <c r="E34" s="16">
        <f>'BF proj'!D27*B34</f>
        <v>2860.6457032419567</v>
      </c>
      <c r="F34" s="16">
        <f>'BF proj'!K27*B34</f>
        <v>2960.8136080910049</v>
      </c>
      <c r="G34" s="16">
        <f>'BF proj'!L27*B34</f>
        <v>2866.1291406483911</v>
      </c>
    </row>
    <row r="35" spans="1:14">
      <c r="A35" s="3">
        <f>A34+1</f>
        <v>2</v>
      </c>
      <c r="B35" s="23">
        <v>1</v>
      </c>
      <c r="C35" s="16">
        <f>ELR!H39*B35</f>
        <v>1798.0737785716253</v>
      </c>
      <c r="D35" s="16">
        <f>ELR!I39*B35</f>
        <v>1586.7536798528058</v>
      </c>
      <c r="E35" s="16">
        <f>'BF proj'!D28*B35</f>
        <v>2814.9971015944784</v>
      </c>
      <c r="F35" s="16">
        <f>'BF proj'!K28*B35</f>
        <v>1893.6955883049675</v>
      </c>
      <c r="G35" s="16">
        <f>'BF proj'!L28*B35</f>
        <v>1883.802263280129</v>
      </c>
    </row>
    <row r="36" spans="1:14">
      <c r="A36" s="3">
        <f t="shared" ref="A36:A43" si="1">A35+1</f>
        <v>3</v>
      </c>
      <c r="B36" s="23">
        <v>1</v>
      </c>
      <c r="C36" s="16">
        <f>ELR!H40*B36</f>
        <v>1863.7019734888847</v>
      </c>
      <c r="D36" s="16">
        <f>ELR!I40*B36</f>
        <v>1566.3309643438438</v>
      </c>
      <c r="E36" s="16">
        <f>'BF proj'!D29*B36</f>
        <v>2617.1864944554072</v>
      </c>
      <c r="F36" s="16">
        <f>'BF proj'!K29*B36</f>
        <v>1969.5066509186809</v>
      </c>
      <c r="G36" s="16">
        <f>'BF proj'!L29*B36</f>
        <v>1908.7133396374024</v>
      </c>
    </row>
    <row r="37" spans="1:14">
      <c r="A37" s="3">
        <f t="shared" si="1"/>
        <v>4</v>
      </c>
      <c r="B37" s="23">
        <v>1</v>
      </c>
      <c r="C37" s="16">
        <f>ELR!H41*B37</f>
        <v>1780.013985435309</v>
      </c>
      <c r="D37" s="16">
        <f>ELR!I41*B37</f>
        <v>2194.8176109627339</v>
      </c>
      <c r="E37" s="16">
        <f>'BF proj'!D30*B37</f>
        <v>2366.1191853942778</v>
      </c>
      <c r="F37" s="16">
        <f>'BF proj'!K30*B37</f>
        <v>1889.9947694766086</v>
      </c>
      <c r="G37" s="16">
        <f>'BF proj'!L30*B37</f>
        <v>2289.8660892902208</v>
      </c>
    </row>
    <row r="38" spans="1:14">
      <c r="A38" s="3">
        <f t="shared" si="1"/>
        <v>5</v>
      </c>
      <c r="B38" s="23">
        <v>1</v>
      </c>
      <c r="C38" s="16">
        <f>ELR!H42*B38</f>
        <v>2115.3153096379351</v>
      </c>
      <c r="D38" s="16">
        <f>ELR!I42*B38</f>
        <v>2917.5422495686744</v>
      </c>
      <c r="E38" s="16">
        <f>'BF proj'!D31*B38</f>
        <v>2269.7499152496021</v>
      </c>
      <c r="F38" s="16">
        <f>'BF proj'!K31*B38</f>
        <v>2160.2381524584794</v>
      </c>
      <c r="G38" s="16">
        <f>'BF proj'!L31*B38</f>
        <v>2504.883470606107</v>
      </c>
    </row>
    <row r="39" spans="1:14">
      <c r="A39" s="3">
        <f t="shared" si="1"/>
        <v>6</v>
      </c>
      <c r="B39" s="23">
        <v>1</v>
      </c>
      <c r="C39" s="16">
        <f>ELR!H43*B39</f>
        <v>2227.6419727811417</v>
      </c>
      <c r="D39" s="16">
        <f>ELR!I43*B39</f>
        <v>2493.3156963713877</v>
      </c>
      <c r="E39" s="16">
        <f>'BF proj'!D32*B39</f>
        <v>2073.0871366167435</v>
      </c>
      <c r="F39" s="16">
        <f>'BF proj'!K32*B39</f>
        <v>2164.5305896283417</v>
      </c>
      <c r="G39" s="16">
        <f>'BF proj'!L32*B39</f>
        <v>2181.7967642969488</v>
      </c>
    </row>
    <row r="40" spans="1:14">
      <c r="A40" s="3">
        <f t="shared" si="1"/>
        <v>7</v>
      </c>
      <c r="B40" s="23">
        <v>1</v>
      </c>
      <c r="C40" s="16">
        <f>ELR!H44*B40</f>
        <v>2660.764786521851</v>
      </c>
      <c r="D40" s="16">
        <f>ELR!I44*B40</f>
        <v>3547.1214105501399</v>
      </c>
      <c r="E40" s="16">
        <f>'BF proj'!D33*B40</f>
        <v>1996.6133846405269</v>
      </c>
      <c r="F40" s="16">
        <f>'BF proj'!K33*B40</f>
        <v>2292.8995193738638</v>
      </c>
      <c r="G40" s="16">
        <f>'BF proj'!L33*B40</f>
        <v>2252.3269873549161</v>
      </c>
    </row>
    <row r="41" spans="1:14">
      <c r="A41" s="3">
        <f t="shared" si="1"/>
        <v>8</v>
      </c>
      <c r="B41" s="23">
        <v>1</v>
      </c>
      <c r="C41" s="16">
        <f>ELR!H45*B41</f>
        <v>2100.0932689228175</v>
      </c>
      <c r="D41" s="16">
        <f>ELR!I45*B41</f>
        <v>2674.2364765436773</v>
      </c>
      <c r="E41" s="16">
        <f>'BF proj'!D34*B41</f>
        <v>2311.4631653153201</v>
      </c>
      <c r="F41" s="16">
        <f>'BF proj'!K34*B41</f>
        <v>2246.3439989479639</v>
      </c>
      <c r="G41" s="16">
        <f>'BF proj'!L34*B41</f>
        <v>2341.1715908251285</v>
      </c>
    </row>
    <row r="42" spans="1:14">
      <c r="A42" s="3">
        <f t="shared" si="1"/>
        <v>9</v>
      </c>
      <c r="B42" s="23">
        <v>0.97</v>
      </c>
      <c r="C42" s="16">
        <f>ELR!H46*B42</f>
        <v>2381.7767278734759</v>
      </c>
      <c r="D42" s="16">
        <f>ELR!I46*B42</f>
        <v>4503.8750125833149</v>
      </c>
      <c r="E42" s="16">
        <f>'BF proj'!D35*B42</f>
        <v>2258.9534881162167</v>
      </c>
      <c r="F42" s="16">
        <f>'BF proj'!K35*B42</f>
        <v>2278.8617941239859</v>
      </c>
      <c r="G42" s="16">
        <f>'BF proj'!L35*B42</f>
        <v>2316.972164193573</v>
      </c>
    </row>
    <row r="43" spans="1:14">
      <c r="A43" s="3">
        <f t="shared" si="1"/>
        <v>10</v>
      </c>
      <c r="B43" s="23">
        <v>0.5</v>
      </c>
      <c r="C43" s="16">
        <f>ELR!H47*B43</f>
        <v>747.22594371599564</v>
      </c>
      <c r="D43" s="16">
        <f>ELR!I47*B43</f>
        <v>2176.0654149023298</v>
      </c>
      <c r="E43" s="16">
        <f>'BF proj'!D36*B43</f>
        <v>1177.8328785849487</v>
      </c>
      <c r="F43" s="16">
        <f>'BF proj'!K36*B43</f>
        <v>1163.4260268659252</v>
      </c>
      <c r="G43" s="16">
        <f>'BF proj'!L36*B43</f>
        <v>1180.8146416521929</v>
      </c>
    </row>
    <row r="45" spans="1:14">
      <c r="A45" s="3" t="s">
        <v>59</v>
      </c>
      <c r="B45" s="3"/>
      <c r="C45" s="20">
        <f>SUM(C34:C43)</f>
        <v>20640.491260160794</v>
      </c>
      <c r="D45" s="20">
        <f>SUM(D34:D43)</f>
        <v>26527.558515678906</v>
      </c>
      <c r="E45" s="20">
        <f>SUM(E34:E43)</f>
        <v>22746.64845320948</v>
      </c>
      <c r="F45" s="20">
        <f>SUM(F34:F43)</f>
        <v>21020.31069818982</v>
      </c>
      <c r="G45" s="20">
        <f>SUM(G34:G43)</f>
        <v>21726.476451785009</v>
      </c>
      <c r="J45" s="17"/>
      <c r="K45" s="17"/>
      <c r="L45" s="17"/>
      <c r="M45" s="17"/>
      <c r="N45" s="17"/>
    </row>
    <row r="46" spans="1:14">
      <c r="J46" s="17"/>
      <c r="K46" s="17"/>
      <c r="L46" s="17"/>
      <c r="M46" s="17"/>
      <c r="N46" s="17"/>
    </row>
    <row r="47" spans="1:14" ht="14.65" thickBot="1">
      <c r="C47" s="5" t="s">
        <v>83</v>
      </c>
      <c r="D47" s="5"/>
      <c r="E47" s="5"/>
      <c r="F47" s="5"/>
      <c r="G47" s="5"/>
    </row>
    <row r="48" spans="1:14">
      <c r="A48" s="3" t="s">
        <v>84</v>
      </c>
      <c r="B48" s="3"/>
      <c r="C48" s="24">
        <f>C45-ELR!$B$49</f>
        <v>8040.4912601607939</v>
      </c>
      <c r="D48" s="24">
        <f>D45-ELR!$B$49</f>
        <v>13927.558515678906</v>
      </c>
      <c r="E48" s="24">
        <f>E45-ELR!$B$49</f>
        <v>10146.64845320948</v>
      </c>
      <c r="F48" s="24">
        <f>F45-ELR!$B$49</f>
        <v>8420.31069818982</v>
      </c>
      <c r="G48" s="24">
        <f>G45-ELR!$B$49</f>
        <v>9126.476451785009</v>
      </c>
      <c r="H48" s="17"/>
    </row>
    <row r="49" spans="1:7">
      <c r="A49" s="3" t="s">
        <v>85</v>
      </c>
      <c r="B49" s="3"/>
      <c r="C49" s="20">
        <f>C45-ELR!$C$49</f>
        <v>12469.491260160794</v>
      </c>
      <c r="D49" s="20">
        <f>D45-ELR!$C$49</f>
        <v>18356.558515678906</v>
      </c>
      <c r="E49" s="20">
        <f>E45-ELR!$C$49</f>
        <v>14575.64845320948</v>
      </c>
      <c r="F49" s="20">
        <f>F45-ELR!$C$49</f>
        <v>12849.31069818982</v>
      </c>
      <c r="G49" s="20">
        <f>G45-ELR!$C$49</f>
        <v>13555.476451785009</v>
      </c>
    </row>
  </sheetData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D3AAC-5086-46FA-B423-59AEB2B5899F}">
  <dimension ref="A1:L60"/>
  <sheetViews>
    <sheetView showGridLines="0" topLeftCell="A12" zoomScaleNormal="100" workbookViewId="0"/>
  </sheetViews>
  <sheetFormatPr defaultRowHeight="14.25"/>
  <cols>
    <col min="1" max="1" width="8.5703125" customWidth="1"/>
    <col min="2" max="2" width="10" bestFit="1" customWidth="1"/>
  </cols>
  <sheetData>
    <row r="1" spans="1:12">
      <c r="A1" s="37" t="str">
        <f>input!$A$2</f>
        <v>Liability - Non-Proportional and Facultative</v>
      </c>
      <c r="K1" s="45" t="s">
        <v>4</v>
      </c>
    </row>
    <row r="2" spans="1:12">
      <c r="A2" s="1" t="s">
        <v>86</v>
      </c>
      <c r="K2" s="45" t="s">
        <v>87</v>
      </c>
    </row>
    <row r="3" spans="1:12">
      <c r="A3" s="1"/>
    </row>
    <row r="4" spans="1:12">
      <c r="A4" s="3" t="str">
        <f>input!$A$3</f>
        <v>Treaty</v>
      </c>
      <c r="B4" s="4" t="s">
        <v>88</v>
      </c>
      <c r="C4" s="4"/>
      <c r="D4" s="4"/>
      <c r="E4" s="4"/>
      <c r="F4" s="4"/>
      <c r="G4" s="4"/>
      <c r="H4" s="4"/>
      <c r="I4" s="4"/>
      <c r="J4" s="4"/>
      <c r="K4" s="4"/>
    </row>
    <row r="5" spans="1:12" ht="14.65" thickBot="1">
      <c r="A5" s="6" t="str">
        <f>input!$A$4</f>
        <v>Year</v>
      </c>
      <c r="B5" s="6">
        <v>12</v>
      </c>
      <c r="C5" s="6">
        <f t="shared" ref="C5:K5" si="0">B5+12</f>
        <v>24</v>
      </c>
      <c r="D5" s="6">
        <f t="shared" si="0"/>
        <v>36</v>
      </c>
      <c r="E5" s="6">
        <f t="shared" si="0"/>
        <v>48</v>
      </c>
      <c r="F5" s="6">
        <f t="shared" si="0"/>
        <v>60</v>
      </c>
      <c r="G5" s="6">
        <f t="shared" si="0"/>
        <v>72</v>
      </c>
      <c r="H5" s="6">
        <f t="shared" si="0"/>
        <v>84</v>
      </c>
      <c r="I5" s="6">
        <f t="shared" si="0"/>
        <v>96</v>
      </c>
      <c r="J5" s="6">
        <f t="shared" si="0"/>
        <v>108</v>
      </c>
      <c r="K5" s="6">
        <f t="shared" si="0"/>
        <v>120</v>
      </c>
    </row>
    <row r="6" spans="1:12">
      <c r="A6" s="3">
        <f>input!$A$5</f>
        <v>1</v>
      </c>
      <c r="B6" s="9">
        <v>2960</v>
      </c>
      <c r="C6" s="9">
        <v>3890</v>
      </c>
      <c r="D6" s="9">
        <v>4350</v>
      </c>
      <c r="E6" s="9">
        <v>4443</v>
      </c>
      <c r="F6" s="9">
        <v>4501</v>
      </c>
      <c r="G6" s="9">
        <v>4512</v>
      </c>
      <c r="H6" s="9">
        <v>4512</v>
      </c>
      <c r="I6" s="9">
        <v>4512</v>
      </c>
      <c r="J6" s="9">
        <v>4512</v>
      </c>
      <c r="K6" s="9">
        <v>4512</v>
      </c>
      <c r="L6" s="12"/>
    </row>
    <row r="7" spans="1:12">
      <c r="A7" s="3">
        <f>A6+1</f>
        <v>2</v>
      </c>
      <c r="B7" s="9">
        <v>2870</v>
      </c>
      <c r="C7" s="9">
        <v>3666</v>
      </c>
      <c r="D7" s="9">
        <v>4209</v>
      </c>
      <c r="E7" s="9">
        <v>4355</v>
      </c>
      <c r="F7" s="9">
        <v>4435</v>
      </c>
      <c r="G7" s="9">
        <v>4440</v>
      </c>
      <c r="H7" s="9">
        <v>4440</v>
      </c>
      <c r="I7" s="9">
        <v>4440</v>
      </c>
      <c r="J7" s="9">
        <v>4440</v>
      </c>
      <c r="K7" s="9" t="s">
        <v>8</v>
      </c>
      <c r="L7" s="12"/>
    </row>
    <row r="8" spans="1:12">
      <c r="A8" s="3">
        <f t="shared" ref="A8:A15" si="1">A7+1</f>
        <v>3</v>
      </c>
      <c r="B8" s="9">
        <v>2560</v>
      </c>
      <c r="C8" s="9">
        <v>3445</v>
      </c>
      <c r="D8" s="9">
        <v>3898</v>
      </c>
      <c r="E8" s="9">
        <v>4050</v>
      </c>
      <c r="F8" s="9">
        <v>4116</v>
      </c>
      <c r="G8" s="9">
        <v>4128</v>
      </c>
      <c r="H8" s="9">
        <v>4128</v>
      </c>
      <c r="I8" s="9">
        <v>4128</v>
      </c>
      <c r="J8" s="9" t="s">
        <v>8</v>
      </c>
      <c r="K8" s="9" t="s">
        <v>8</v>
      </c>
      <c r="L8" s="12"/>
    </row>
    <row r="9" spans="1:12">
      <c r="A9" s="3">
        <f t="shared" si="1"/>
        <v>4</v>
      </c>
      <c r="B9" s="9">
        <v>2390</v>
      </c>
      <c r="C9" s="9">
        <v>3110</v>
      </c>
      <c r="D9" s="9">
        <v>3552</v>
      </c>
      <c r="E9" s="9">
        <v>3659</v>
      </c>
      <c r="F9" s="9">
        <v>3732</v>
      </c>
      <c r="G9" s="9">
        <v>3732</v>
      </c>
      <c r="H9" s="9">
        <v>3732</v>
      </c>
      <c r="I9" s="9" t="s">
        <v>8</v>
      </c>
      <c r="J9" s="9" t="s">
        <v>8</v>
      </c>
      <c r="K9" s="9" t="s">
        <v>8</v>
      </c>
      <c r="L9" s="12"/>
    </row>
    <row r="10" spans="1:12">
      <c r="A10" s="3">
        <f t="shared" si="1"/>
        <v>5</v>
      </c>
      <c r="B10" s="9">
        <v>2245</v>
      </c>
      <c r="C10" s="9">
        <v>3038</v>
      </c>
      <c r="D10" s="9">
        <v>3390</v>
      </c>
      <c r="E10" s="9">
        <v>3509</v>
      </c>
      <c r="F10" s="9">
        <v>3578</v>
      </c>
      <c r="G10" s="9">
        <v>3580</v>
      </c>
      <c r="H10" s="9" t="s">
        <v>8</v>
      </c>
      <c r="I10" s="9" t="s">
        <v>8</v>
      </c>
      <c r="J10" s="9" t="s">
        <v>8</v>
      </c>
      <c r="K10" s="9" t="s">
        <v>8</v>
      </c>
      <c r="L10" s="12"/>
    </row>
    <row r="11" spans="1:12">
      <c r="A11" s="3">
        <f t="shared" si="1"/>
        <v>6</v>
      </c>
      <c r="B11" s="9">
        <v>2120</v>
      </c>
      <c r="C11" s="9">
        <v>2856</v>
      </c>
      <c r="D11" s="9">
        <v>3142</v>
      </c>
      <c r="E11" s="9">
        <v>3209</v>
      </c>
      <c r="F11" s="9">
        <v>3265</v>
      </c>
      <c r="G11" s="9" t="s">
        <v>8</v>
      </c>
      <c r="H11" s="9" t="s">
        <v>8</v>
      </c>
      <c r="I11" s="9" t="s">
        <v>8</v>
      </c>
      <c r="J11" s="9" t="s">
        <v>8</v>
      </c>
      <c r="K11" s="9" t="s">
        <v>8</v>
      </c>
      <c r="L11" s="12"/>
    </row>
    <row r="12" spans="1:12">
      <c r="A12" s="3">
        <f t="shared" si="1"/>
        <v>7</v>
      </c>
      <c r="B12" s="9">
        <v>2070</v>
      </c>
      <c r="C12" s="9">
        <v>2689</v>
      </c>
      <c r="D12" s="9">
        <v>3009</v>
      </c>
      <c r="E12" s="9">
        <v>3088</v>
      </c>
      <c r="F12" s="9" t="s">
        <v>8</v>
      </c>
      <c r="G12" s="9" t="s">
        <v>8</v>
      </c>
      <c r="H12" s="9" t="s">
        <v>8</v>
      </c>
      <c r="I12" s="9" t="s">
        <v>8</v>
      </c>
      <c r="J12" s="9" t="s">
        <v>8</v>
      </c>
      <c r="K12" s="9" t="s">
        <v>8</v>
      </c>
      <c r="L12" s="12"/>
    </row>
    <row r="13" spans="1:12">
      <c r="A13" s="3">
        <f t="shared" si="1"/>
        <v>8</v>
      </c>
      <c r="B13" s="9">
        <v>2340</v>
      </c>
      <c r="C13" s="9">
        <v>3043</v>
      </c>
      <c r="D13" s="9">
        <v>3468</v>
      </c>
      <c r="E13" s="9" t="s">
        <v>8</v>
      </c>
      <c r="F13" s="9" t="s">
        <v>8</v>
      </c>
      <c r="G13" s="9" t="s">
        <v>8</v>
      </c>
      <c r="H13" s="9" t="s">
        <v>8</v>
      </c>
      <c r="I13" s="9" t="s">
        <v>8</v>
      </c>
      <c r="J13" s="9" t="s">
        <v>8</v>
      </c>
      <c r="K13" s="9" t="s">
        <v>8</v>
      </c>
      <c r="L13" s="12"/>
    </row>
    <row r="14" spans="1:12">
      <c r="A14" s="3">
        <f t="shared" si="1"/>
        <v>9</v>
      </c>
      <c r="B14" s="9">
        <v>2367</v>
      </c>
      <c r="C14" s="9">
        <v>3109</v>
      </c>
      <c r="D14" s="9" t="s">
        <v>8</v>
      </c>
      <c r="E14" s="9" t="s">
        <v>8</v>
      </c>
      <c r="F14" s="9" t="s">
        <v>8</v>
      </c>
      <c r="G14" s="9" t="s">
        <v>8</v>
      </c>
      <c r="H14" s="9" t="s">
        <v>8</v>
      </c>
      <c r="I14" s="9" t="s">
        <v>8</v>
      </c>
      <c r="J14" s="9" t="s">
        <v>8</v>
      </c>
      <c r="K14" s="9" t="s">
        <v>8</v>
      </c>
      <c r="L14" s="12"/>
    </row>
    <row r="15" spans="1:12">
      <c r="A15" s="3">
        <f t="shared" si="1"/>
        <v>10</v>
      </c>
      <c r="B15" s="9">
        <v>2378</v>
      </c>
      <c r="C15" s="9" t="s">
        <v>8</v>
      </c>
      <c r="D15" s="9" t="s">
        <v>8</v>
      </c>
      <c r="E15" s="9" t="s">
        <v>8</v>
      </c>
      <c r="F15" s="9" t="s">
        <v>8</v>
      </c>
      <c r="G15" s="9" t="s">
        <v>8</v>
      </c>
      <c r="H15" s="9" t="s">
        <v>8</v>
      </c>
      <c r="I15" s="9" t="s">
        <v>8</v>
      </c>
      <c r="J15" s="9" t="s">
        <v>8</v>
      </c>
      <c r="K15" s="9" t="s">
        <v>8</v>
      </c>
      <c r="L15" s="12"/>
    </row>
    <row r="17" spans="1:11">
      <c r="A17" s="3" t="str">
        <f>input!$A$3</f>
        <v>Treaty</v>
      </c>
      <c r="B17" s="4" t="s">
        <v>9</v>
      </c>
      <c r="C17" s="4"/>
      <c r="D17" s="4"/>
      <c r="E17" s="4"/>
      <c r="F17" s="4"/>
      <c r="G17" s="4"/>
      <c r="H17" s="4"/>
      <c r="I17" s="4"/>
      <c r="J17" s="4"/>
      <c r="K17" s="4"/>
    </row>
    <row r="18" spans="1:11" ht="14.65" thickBot="1">
      <c r="A18" s="6" t="str">
        <f>input!$A$4</f>
        <v>Year</v>
      </c>
      <c r="B18" s="18" t="s">
        <v>10</v>
      </c>
      <c r="C18" s="18" t="s">
        <v>11</v>
      </c>
      <c r="D18" s="18" t="s">
        <v>12</v>
      </c>
      <c r="E18" s="18" t="s">
        <v>13</v>
      </c>
      <c r="F18" s="18" t="s">
        <v>14</v>
      </c>
      <c r="G18" s="18" t="s">
        <v>15</v>
      </c>
      <c r="H18" s="18" t="s">
        <v>16</v>
      </c>
      <c r="I18" s="18" t="s">
        <v>17</v>
      </c>
      <c r="J18" s="18" t="s">
        <v>18</v>
      </c>
      <c r="K18" s="18" t="s">
        <v>19</v>
      </c>
    </row>
    <row r="19" spans="1:11">
      <c r="A19" s="3">
        <f>input!$A$5</f>
        <v>1</v>
      </c>
      <c r="B19" s="21">
        <f t="shared" ref="B19:J22" si="2">C6/B6</f>
        <v>1.3141891891891893</v>
      </c>
      <c r="C19" s="21">
        <f t="shared" si="2"/>
        <v>1.1182519280205656</v>
      </c>
      <c r="D19" s="21">
        <f t="shared" si="2"/>
        <v>1.0213793103448277</v>
      </c>
      <c r="E19" s="21">
        <f t="shared" si="2"/>
        <v>1.0130542426288545</v>
      </c>
      <c r="F19" s="21">
        <f t="shared" si="2"/>
        <v>1.0024439013552544</v>
      </c>
      <c r="G19" s="21">
        <f t="shared" si="2"/>
        <v>1</v>
      </c>
      <c r="H19" s="21">
        <f t="shared" si="2"/>
        <v>1</v>
      </c>
      <c r="I19" s="21">
        <f t="shared" si="2"/>
        <v>1</v>
      </c>
      <c r="J19" s="21">
        <f t="shared" si="2"/>
        <v>1</v>
      </c>
      <c r="K19" s="22"/>
    </row>
    <row r="20" spans="1:11">
      <c r="A20" s="3">
        <f>A19+1</f>
        <v>2</v>
      </c>
      <c r="B20" s="21">
        <f t="shared" si="2"/>
        <v>1.2773519163763065</v>
      </c>
      <c r="C20" s="21">
        <f t="shared" si="2"/>
        <v>1.1481178396072014</v>
      </c>
      <c r="D20" s="21">
        <f t="shared" si="2"/>
        <v>1.034687574245664</v>
      </c>
      <c r="E20" s="21">
        <f t="shared" si="2"/>
        <v>1.0183696900114811</v>
      </c>
      <c r="F20" s="21">
        <f t="shared" si="2"/>
        <v>1.0011273957158964</v>
      </c>
      <c r="G20" s="21">
        <f t="shared" si="2"/>
        <v>1</v>
      </c>
      <c r="H20" s="21">
        <f t="shared" si="2"/>
        <v>1</v>
      </c>
      <c r="I20" s="21">
        <f t="shared" si="2"/>
        <v>1</v>
      </c>
      <c r="J20" s="22"/>
      <c r="K20" s="22"/>
    </row>
    <row r="21" spans="1:11">
      <c r="A21" s="3">
        <f t="shared" ref="A21:A28" si="3">A20+1</f>
        <v>3</v>
      </c>
      <c r="B21" s="21">
        <f t="shared" si="2"/>
        <v>1.345703125</v>
      </c>
      <c r="C21" s="21">
        <f t="shared" si="2"/>
        <v>1.1314949201741655</v>
      </c>
      <c r="D21" s="21">
        <f t="shared" si="2"/>
        <v>1.038994356080041</v>
      </c>
      <c r="E21" s="21">
        <f t="shared" si="2"/>
        <v>1.0162962962962963</v>
      </c>
      <c r="F21" s="21">
        <f t="shared" si="2"/>
        <v>1.0029154518950438</v>
      </c>
      <c r="G21" s="21">
        <f t="shared" si="2"/>
        <v>1</v>
      </c>
      <c r="H21" s="21">
        <f t="shared" si="2"/>
        <v>1</v>
      </c>
      <c r="I21" s="22"/>
      <c r="J21" s="22"/>
      <c r="K21" s="22"/>
    </row>
    <row r="22" spans="1:11">
      <c r="A22" s="3">
        <f t="shared" si="3"/>
        <v>4</v>
      </c>
      <c r="B22" s="21">
        <f t="shared" si="2"/>
        <v>1.3012552301255229</v>
      </c>
      <c r="C22" s="21">
        <f t="shared" si="2"/>
        <v>1.1421221864951769</v>
      </c>
      <c r="D22" s="21">
        <f t="shared" si="2"/>
        <v>1.0301238738738738</v>
      </c>
      <c r="E22" s="21">
        <f t="shared" si="2"/>
        <v>1.0199508062312108</v>
      </c>
      <c r="F22" s="21">
        <f t="shared" si="2"/>
        <v>1</v>
      </c>
      <c r="G22" s="21">
        <f t="shared" si="2"/>
        <v>1</v>
      </c>
      <c r="H22" s="22"/>
      <c r="I22" s="22"/>
      <c r="J22" s="22"/>
      <c r="K22" s="21"/>
    </row>
    <row r="23" spans="1:11">
      <c r="A23" s="3">
        <f t="shared" si="3"/>
        <v>5</v>
      </c>
      <c r="B23" s="21">
        <f>C10/B10</f>
        <v>1.3532293986636972</v>
      </c>
      <c r="C23" s="21">
        <f>D10/C10</f>
        <v>1.1158657011191573</v>
      </c>
      <c r="D23" s="21">
        <f>E10/D10</f>
        <v>1.0351032448377582</v>
      </c>
      <c r="E23" s="21">
        <f>F10/E10</f>
        <v>1.0196637218580793</v>
      </c>
      <c r="F23" s="21">
        <f>G10/F10</f>
        <v>1.0005589714924539</v>
      </c>
      <c r="G23" s="22"/>
      <c r="H23" s="22"/>
      <c r="I23" s="22"/>
      <c r="J23" s="21"/>
      <c r="K23" s="21"/>
    </row>
    <row r="24" spans="1:11">
      <c r="A24" s="3">
        <f t="shared" si="3"/>
        <v>6</v>
      </c>
      <c r="B24" s="21">
        <f>C11/B11</f>
        <v>1.3471698113207546</v>
      </c>
      <c r="C24" s="21">
        <f>D11/C11</f>
        <v>1.1001400560224091</v>
      </c>
      <c r="D24" s="21">
        <f>E11/D11</f>
        <v>1.0213239974538511</v>
      </c>
      <c r="E24" s="21">
        <f>F11/E11</f>
        <v>1.0174509192894983</v>
      </c>
      <c r="F24" s="22"/>
      <c r="G24" s="22"/>
      <c r="H24" s="22"/>
      <c r="I24" s="13"/>
      <c r="J24" s="21"/>
      <c r="K24" s="21"/>
    </row>
    <row r="25" spans="1:11">
      <c r="A25" s="3">
        <f t="shared" si="3"/>
        <v>7</v>
      </c>
      <c r="B25" s="21">
        <f>C12/B12</f>
        <v>1.2990338164251207</v>
      </c>
      <c r="C25" s="21">
        <f>D12/C12</f>
        <v>1.1190033469691336</v>
      </c>
      <c r="D25" s="21">
        <f>E12/D12</f>
        <v>1.02625456962446</v>
      </c>
      <c r="E25" s="22"/>
      <c r="F25" s="22"/>
      <c r="G25" s="22"/>
      <c r="H25" s="13"/>
      <c r="I25" s="13"/>
      <c r="J25" s="21"/>
      <c r="K25" s="21"/>
    </row>
    <row r="26" spans="1:11">
      <c r="A26" s="3">
        <f t="shared" si="3"/>
        <v>8</v>
      </c>
      <c r="B26" s="21">
        <f>C13/B13</f>
        <v>1.3004273504273505</v>
      </c>
      <c r="C26" s="21">
        <f>D13/C13</f>
        <v>1.1396648044692737</v>
      </c>
      <c r="D26" s="22"/>
      <c r="E26" s="22"/>
      <c r="F26" s="22"/>
      <c r="G26" s="13"/>
      <c r="H26" s="13"/>
      <c r="I26" s="13"/>
      <c r="J26" s="21"/>
      <c r="K26" s="21"/>
    </row>
    <row r="27" spans="1:11">
      <c r="A27" s="3">
        <f t="shared" si="3"/>
        <v>9</v>
      </c>
      <c r="B27" s="21">
        <f>C14/B14</f>
        <v>1.3134769750739332</v>
      </c>
      <c r="C27" s="22"/>
      <c r="D27" s="22"/>
      <c r="E27" s="22"/>
      <c r="F27" s="13"/>
      <c r="G27" s="13"/>
      <c r="H27" s="13"/>
      <c r="I27" s="13"/>
      <c r="J27" s="21"/>
      <c r="K27" s="21"/>
    </row>
    <row r="28" spans="1:11">
      <c r="A28" s="3">
        <f t="shared" si="3"/>
        <v>10</v>
      </c>
      <c r="B28" s="21"/>
      <c r="C28" s="22"/>
      <c r="D28" s="22"/>
      <c r="E28" s="13"/>
      <c r="F28" s="13"/>
      <c r="G28" s="13"/>
      <c r="H28" s="13"/>
      <c r="I28" s="13"/>
      <c r="J28" s="21"/>
      <c r="K28" s="21"/>
    </row>
    <row r="30" spans="1:11">
      <c r="B30" s="28" t="s">
        <v>20</v>
      </c>
      <c r="C30" s="28"/>
      <c r="D30" s="28"/>
      <c r="E30" s="28"/>
      <c r="F30" s="28"/>
      <c r="G30" s="28"/>
      <c r="H30" s="28"/>
      <c r="I30" s="28"/>
      <c r="J30" s="29"/>
      <c r="K30" s="13"/>
    </row>
    <row r="31" spans="1:11">
      <c r="A31" t="s">
        <v>21</v>
      </c>
      <c r="B31" s="21">
        <f>AVERAGE(B25:B27)</f>
        <v>1.3043127139754682</v>
      </c>
      <c r="C31" s="21">
        <f>AVERAGE(C24:C26)</f>
        <v>1.119602735820272</v>
      </c>
      <c r="D31" s="21">
        <f>AVERAGE(D23:D25)</f>
        <v>1.0275606039720231</v>
      </c>
      <c r="E31" s="21">
        <f>AVERAGE(E22:E24)</f>
        <v>1.0190218157929294</v>
      </c>
      <c r="F31" s="21">
        <f>AVERAGE(F21:F23)</f>
        <v>1.0011581411291659</v>
      </c>
      <c r="G31" s="21">
        <f>AVERAGE(G20:G22)</f>
        <v>1</v>
      </c>
      <c r="H31" s="21">
        <f>AVERAGE(H19:H21)</f>
        <v>1</v>
      </c>
      <c r="I31" s="21">
        <f>AVERAGE(I19:I20)</f>
        <v>1</v>
      </c>
      <c r="J31" s="21">
        <f>AVERAGE(J19:J19)</f>
        <v>1</v>
      </c>
      <c r="K31" s="13"/>
    </row>
    <row r="32" spans="1:11">
      <c r="A32" t="s">
        <v>22</v>
      </c>
      <c r="B32" s="21">
        <f>(SUM(B21:B27)-MIN(B21:B27)-MAX(B21:B27))/5</f>
        <v>1.3216064983895122</v>
      </c>
      <c r="C32" s="21">
        <f>(SUM(C20:C26)-MIN(C20:C26)-MAX(C20:C26))/5</f>
        <v>1.1296301918453813</v>
      </c>
      <c r="D32" s="21">
        <f>(SUM(D19:D25)-MIN(D19:D25)-MAX(D19:D25))/5</f>
        <v>1.0295097145853167</v>
      </c>
      <c r="E32" s="21">
        <f>(SUM(E19:E24)-MIN(E19:E24)-MAX(E19:E24))/4</f>
        <v>1.0179451568638389</v>
      </c>
      <c r="F32" s="21">
        <f>(SUM(F19:F23)-MIN(F19:F23)-MAX(F19:F23))/3</f>
        <v>1.0013767561878684</v>
      </c>
      <c r="G32" s="21">
        <f>(SUM(G19:G22)-MIN(G19:G22)-MAX(G19:G22))/2</f>
        <v>1</v>
      </c>
      <c r="H32" s="21">
        <f>(SUM(H19:H21)-MIN(H19:H21)-MAX(H19:H21))/1</f>
        <v>1</v>
      </c>
      <c r="I32" s="21">
        <f>AVERAGE(I19:I20)</f>
        <v>1</v>
      </c>
      <c r="J32" s="21">
        <f>AVERAGE(J19)</f>
        <v>1</v>
      </c>
      <c r="K32" s="21"/>
    </row>
    <row r="33" spans="1:11">
      <c r="A33" t="s">
        <v>23</v>
      </c>
      <c r="B33" s="21">
        <f>SUM(C10:C14)/SUM(B10:B14)</f>
        <v>1.3224735236043799</v>
      </c>
      <c r="C33" s="21">
        <f>SUM(D9:D13)/SUM(C9:C13)</f>
        <v>1.1238463626492943</v>
      </c>
      <c r="D33" s="21">
        <f>SUM(E8:E12)/SUM(D8:D12)</f>
        <v>1.0308398563945618</v>
      </c>
      <c r="E33" s="21">
        <f>SUM(F7:F11)/SUM(E7:E11)</f>
        <v>1.0183154083697157</v>
      </c>
      <c r="F33" s="21">
        <f>SUM(G6:G10)/SUM(F6:F10)</f>
        <v>1.0014733326785188</v>
      </c>
      <c r="G33" s="21">
        <f>SUM(H6:H9)/SUM(G6:G9)</f>
        <v>1</v>
      </c>
      <c r="H33" s="21">
        <f>SUM(I6:I8)/SUM(H6:H8)</f>
        <v>1</v>
      </c>
      <c r="I33" s="21">
        <f>SUM(J6:J7)/SUM(I6:I7)</f>
        <v>1</v>
      </c>
      <c r="J33" s="21">
        <f>SUM(K6:K6)/SUM(J6:J6)</f>
        <v>1</v>
      </c>
      <c r="K33" s="13"/>
    </row>
    <row r="34" spans="1:11">
      <c r="K34" s="21"/>
    </row>
    <row r="35" spans="1:11">
      <c r="B35" s="28" t="s">
        <v>27</v>
      </c>
      <c r="C35" s="28"/>
      <c r="D35" s="28"/>
      <c r="E35" s="28"/>
      <c r="F35" s="28"/>
      <c r="G35" s="28"/>
      <c r="H35" s="28"/>
      <c r="I35" s="28"/>
      <c r="J35" s="29"/>
      <c r="K35" s="21"/>
    </row>
    <row r="36" spans="1:11">
      <c r="A36" t="s">
        <v>21</v>
      </c>
      <c r="B36" s="21">
        <f t="shared" ref="B36:J36" si="4">C36*B31</f>
        <v>1.5308734424920063</v>
      </c>
      <c r="C36" s="21">
        <f t="shared" si="4"/>
        <v>1.1737012344424631</v>
      </c>
      <c r="D36" s="21">
        <f t="shared" si="4"/>
        <v>1.0483193698008928</v>
      </c>
      <c r="E36" s="21">
        <f t="shared" si="4"/>
        <v>1.0202019868693164</v>
      </c>
      <c r="F36" s="21">
        <f t="shared" si="4"/>
        <v>1.0011581411291659</v>
      </c>
      <c r="G36" s="21">
        <f t="shared" si="4"/>
        <v>1</v>
      </c>
      <c r="H36" s="21">
        <f t="shared" si="4"/>
        <v>1</v>
      </c>
      <c r="I36" s="21">
        <f t="shared" si="4"/>
        <v>1</v>
      </c>
      <c r="J36" s="21">
        <f t="shared" si="4"/>
        <v>1</v>
      </c>
      <c r="K36" s="21">
        <f>+J31</f>
        <v>1</v>
      </c>
    </row>
    <row r="37" spans="1:11">
      <c r="A37" t="s">
        <v>22</v>
      </c>
      <c r="B37" s="21">
        <f t="shared" ref="B37:J37" si="5">C37*B32</f>
        <v>1.5667178541743776</v>
      </c>
      <c r="C37" s="21">
        <f t="shared" si="5"/>
        <v>1.1854647023025038</v>
      </c>
      <c r="D37" s="21">
        <f t="shared" si="5"/>
        <v>1.049427246952306</v>
      </c>
      <c r="E37" s="21">
        <f t="shared" si="5"/>
        <v>1.0193466191574618</v>
      </c>
      <c r="F37" s="21">
        <f t="shared" si="5"/>
        <v>1.0013767561878684</v>
      </c>
      <c r="G37" s="21">
        <f t="shared" si="5"/>
        <v>1</v>
      </c>
      <c r="H37" s="21">
        <f t="shared" si="5"/>
        <v>1</v>
      </c>
      <c r="I37" s="21">
        <f t="shared" si="5"/>
        <v>1</v>
      </c>
      <c r="J37" s="21">
        <f t="shared" si="5"/>
        <v>1</v>
      </c>
      <c r="K37" s="21">
        <f>+J32</f>
        <v>1</v>
      </c>
    </row>
    <row r="38" spans="1:11">
      <c r="A38" t="s">
        <v>23</v>
      </c>
      <c r="B38" s="21">
        <f t="shared" ref="B38:J38" si="6">C38*B33</f>
        <v>1.562452548433958</v>
      </c>
      <c r="C38" s="21">
        <f t="shared" si="6"/>
        <v>1.1814622527757828</v>
      </c>
      <c r="D38" s="21">
        <f t="shared" si="6"/>
        <v>1.0512666962685788</v>
      </c>
      <c r="E38" s="21">
        <f t="shared" si="6"/>
        <v>1.0198157257379059</v>
      </c>
      <c r="F38" s="21">
        <f t="shared" si="6"/>
        <v>1.0014733326785188</v>
      </c>
      <c r="G38" s="21">
        <f t="shared" si="6"/>
        <v>1</v>
      </c>
      <c r="H38" s="21">
        <f t="shared" si="6"/>
        <v>1</v>
      </c>
      <c r="I38" s="21">
        <f t="shared" si="6"/>
        <v>1</v>
      </c>
      <c r="J38" s="21">
        <f t="shared" si="6"/>
        <v>1</v>
      </c>
      <c r="K38" s="21">
        <f>+J33</f>
        <v>1</v>
      </c>
    </row>
    <row r="41" spans="1:11">
      <c r="A41" s="37" t="str">
        <f>input!A2</f>
        <v>Liability - Non-Proportional and Facultative</v>
      </c>
      <c r="B41" s="37"/>
    </row>
    <row r="42" spans="1:11">
      <c r="A42" s="1" t="s">
        <v>89</v>
      </c>
      <c r="B42" s="1"/>
    </row>
    <row r="45" spans="1:11">
      <c r="A45" s="1"/>
      <c r="B45" s="3" t="s">
        <v>90</v>
      </c>
      <c r="C45" s="3" t="s">
        <v>91</v>
      </c>
      <c r="D45" s="3" t="s">
        <v>48</v>
      </c>
    </row>
    <row r="46" spans="1:11">
      <c r="A46" s="3" t="str">
        <f>input!$A$3</f>
        <v>Treaty</v>
      </c>
      <c r="B46" s="3" t="s">
        <v>92</v>
      </c>
      <c r="C46" s="3" t="s">
        <v>93</v>
      </c>
      <c r="D46" s="3" t="s">
        <v>54</v>
      </c>
    </row>
    <row r="47" spans="1:11" ht="14.65" thickBot="1">
      <c r="A47" s="6" t="str">
        <f>input!$A$4</f>
        <v>Year</v>
      </c>
      <c r="B47" s="43" t="s">
        <v>94</v>
      </c>
      <c r="C47" s="6" t="s">
        <v>95</v>
      </c>
      <c r="D47" s="43" t="s">
        <v>57</v>
      </c>
    </row>
    <row r="48" spans="1:11">
      <c r="A48" s="3">
        <f>input!$A$5</f>
        <v>1</v>
      </c>
      <c r="B48" s="44">
        <f>K6</f>
        <v>4512</v>
      </c>
      <c r="C48" s="30">
        <f>$K$38</f>
        <v>1</v>
      </c>
      <c r="D48" s="44">
        <f>B48*C48</f>
        <v>4512</v>
      </c>
    </row>
    <row r="49" spans="1:4">
      <c r="A49" s="3">
        <f>A48+1</f>
        <v>2</v>
      </c>
      <c r="B49" s="44">
        <f>J7</f>
        <v>4440</v>
      </c>
      <c r="C49" s="30">
        <f>$J$38</f>
        <v>1</v>
      </c>
      <c r="D49" s="44">
        <f t="shared" ref="D49:D57" si="7">B49*C49</f>
        <v>4440</v>
      </c>
    </row>
    <row r="50" spans="1:4">
      <c r="A50" s="3">
        <f t="shared" ref="A50:A57" si="8">A49+1</f>
        <v>3</v>
      </c>
      <c r="B50" s="44">
        <f>I8</f>
        <v>4128</v>
      </c>
      <c r="C50" s="30">
        <f>$I$38</f>
        <v>1</v>
      </c>
      <c r="D50" s="44">
        <f t="shared" si="7"/>
        <v>4128</v>
      </c>
    </row>
    <row r="51" spans="1:4">
      <c r="A51" s="3">
        <f t="shared" si="8"/>
        <v>4</v>
      </c>
      <c r="B51" s="44">
        <f>H9</f>
        <v>3732</v>
      </c>
      <c r="C51" s="30">
        <f>$H$38</f>
        <v>1</v>
      </c>
      <c r="D51" s="44">
        <f t="shared" si="7"/>
        <v>3732</v>
      </c>
    </row>
    <row r="52" spans="1:4">
      <c r="A52" s="3">
        <f t="shared" si="8"/>
        <v>5</v>
      </c>
      <c r="B52" s="44">
        <f>G10</f>
        <v>3580</v>
      </c>
      <c r="C52" s="30">
        <f>$G$38</f>
        <v>1</v>
      </c>
      <c r="D52" s="44">
        <f t="shared" si="7"/>
        <v>3580</v>
      </c>
    </row>
    <row r="53" spans="1:4">
      <c r="A53" s="3">
        <f t="shared" si="8"/>
        <v>6</v>
      </c>
      <c r="B53" s="44">
        <f>F11</f>
        <v>3265</v>
      </c>
      <c r="C53" s="30">
        <f>$F$38</f>
        <v>1.0014733326785188</v>
      </c>
      <c r="D53" s="44">
        <f t="shared" si="7"/>
        <v>3269.8104311953639</v>
      </c>
    </row>
    <row r="54" spans="1:4">
      <c r="A54" s="3">
        <f t="shared" si="8"/>
        <v>7</v>
      </c>
      <c r="B54" s="44">
        <f>E12</f>
        <v>3088</v>
      </c>
      <c r="C54" s="30">
        <f>$E$38</f>
        <v>1.0198157257379059</v>
      </c>
      <c r="D54" s="44">
        <f t="shared" si="7"/>
        <v>3149.1909610786533</v>
      </c>
    </row>
    <row r="55" spans="1:4">
      <c r="A55" s="3">
        <f t="shared" si="8"/>
        <v>8</v>
      </c>
      <c r="B55" s="44">
        <f>D13</f>
        <v>3468</v>
      </c>
      <c r="C55" s="30">
        <f>$D$38</f>
        <v>1.0512666962685788</v>
      </c>
      <c r="D55" s="44">
        <f t="shared" si="7"/>
        <v>3645.7929026594315</v>
      </c>
    </row>
    <row r="56" spans="1:4">
      <c r="A56" s="3">
        <f t="shared" si="8"/>
        <v>9</v>
      </c>
      <c r="B56" s="44">
        <f>C14</f>
        <v>3109</v>
      </c>
      <c r="C56" s="30">
        <f>$C$38</f>
        <v>1.1814622527757828</v>
      </c>
      <c r="D56" s="44">
        <f t="shared" si="7"/>
        <v>3673.1661438799088</v>
      </c>
    </row>
    <row r="57" spans="1:4">
      <c r="A57" s="3">
        <f t="shared" si="8"/>
        <v>10</v>
      </c>
      <c r="B57" s="44">
        <f>B15</f>
        <v>2378</v>
      </c>
      <c r="C57" s="30">
        <f>$B$38</f>
        <v>1.562452548433958</v>
      </c>
      <c r="D57" s="44">
        <f t="shared" si="7"/>
        <v>3715.512160175952</v>
      </c>
    </row>
    <row r="59" spans="1:4">
      <c r="A59" s="3" t="s">
        <v>59</v>
      </c>
      <c r="B59" s="44">
        <f>SUM(B48:B57)</f>
        <v>35700</v>
      </c>
      <c r="D59" s="44">
        <f>SUM(D48:D57)</f>
        <v>37845.472598989312</v>
      </c>
    </row>
    <row r="60" spans="1:4">
      <c r="A60" s="12"/>
      <c r="B60" s="12"/>
      <c r="C60" s="12"/>
    </row>
  </sheetData>
  <pageMargins left="0.7" right="0.7" top="0.75" bottom="0.75" header="0.3" footer="0.3"/>
  <pageSetup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84A61-2DE9-421E-9070-8DC26CD4F373}">
  <dimension ref="A1:G20"/>
  <sheetViews>
    <sheetView showGridLines="0" zoomScaleNormal="100" workbookViewId="0"/>
  </sheetViews>
  <sheetFormatPr defaultRowHeight="14.25"/>
  <cols>
    <col min="1" max="1" width="27.140625" bestFit="1" customWidth="1"/>
  </cols>
  <sheetData>
    <row r="1" spans="1:7">
      <c r="A1" s="1" t="s">
        <v>96</v>
      </c>
    </row>
    <row r="3" spans="1:7">
      <c r="B3" s="4" t="s">
        <v>97</v>
      </c>
      <c r="C3" s="4"/>
      <c r="D3" s="4"/>
      <c r="E3" s="4"/>
      <c r="F3" s="4"/>
      <c r="G3" s="4"/>
    </row>
    <row r="4" spans="1:7">
      <c r="B4" s="32" t="s">
        <v>10</v>
      </c>
      <c r="C4" s="32" t="s">
        <v>11</v>
      </c>
      <c r="D4" s="32" t="s">
        <v>12</v>
      </c>
      <c r="E4" s="32" t="s">
        <v>13</v>
      </c>
      <c r="F4" s="32" t="s">
        <v>14</v>
      </c>
      <c r="G4" s="32" t="s">
        <v>15</v>
      </c>
    </row>
    <row r="6" spans="1:7">
      <c r="B6" s="33" t="s">
        <v>98</v>
      </c>
      <c r="C6" s="33"/>
      <c r="D6" s="33"/>
      <c r="E6" s="33"/>
      <c r="F6" s="33"/>
      <c r="G6" s="33"/>
    </row>
    <row r="7" spans="1:7">
      <c r="A7" t="s">
        <v>38</v>
      </c>
      <c r="B7" s="34">
        <f>'rptd data'!B36</f>
        <v>0.1627276711316884</v>
      </c>
      <c r="C7" s="34">
        <f>'rptd data'!C36</f>
        <v>0.11874596488015481</v>
      </c>
      <c r="D7" s="34">
        <f>'rptd data'!D36</f>
        <v>8.3965347863521611E-2</v>
      </c>
      <c r="E7" s="34">
        <f>'rptd data'!E36</f>
        <v>6.1988889657824411E-2</v>
      </c>
      <c r="F7" s="34">
        <f>'rptd data'!F36</f>
        <v>4.7311326940512294E-2</v>
      </c>
      <c r="G7" s="34">
        <f>'rptd data'!G36</f>
        <v>2.3579954016493959E-2</v>
      </c>
    </row>
    <row r="8" spans="1:7">
      <c r="A8" t="s">
        <v>39</v>
      </c>
      <c r="B8" s="34">
        <f>'rptd data'!B80</f>
        <v>1.5292491879933139</v>
      </c>
      <c r="C8" s="34">
        <f>'rptd data'!C80</f>
        <v>0.30330363507889757</v>
      </c>
      <c r="D8" s="34">
        <f>'rptd data'!D80</f>
        <v>0.15029546747719813</v>
      </c>
      <c r="E8" s="34">
        <f>'rptd data'!E80</f>
        <v>0.40218539349580279</v>
      </c>
      <c r="F8" s="34">
        <f>'rptd data'!F80</f>
        <v>5.4942547828999003E-2</v>
      </c>
      <c r="G8" s="34">
        <f>'rptd data'!G80</f>
        <v>7.2861627582101532E-2</v>
      </c>
    </row>
    <row r="10" spans="1:7">
      <c r="B10" s="33" t="s">
        <v>99</v>
      </c>
      <c r="C10" s="33"/>
      <c r="D10" s="33"/>
      <c r="E10" s="33"/>
      <c r="F10" s="33"/>
      <c r="G10" s="33"/>
    </row>
    <row r="11" spans="1:7">
      <c r="A11" t="str">
        <f>A7</f>
        <v>Proportional</v>
      </c>
      <c r="B11" s="34">
        <f>'paid data'!B36</f>
        <v>0.83374322849091775</v>
      </c>
      <c r="C11" s="34">
        <f>'paid data'!C36</f>
        <v>0.39450810143687715</v>
      </c>
      <c r="D11" s="34">
        <f>'paid data'!D36</f>
        <v>0.19621866302572102</v>
      </c>
      <c r="E11" s="34">
        <f>'paid data'!E36</f>
        <v>9.6320784257607053E-2</v>
      </c>
      <c r="F11" s="34">
        <f>'paid data'!F36</f>
        <v>3.6664596953563132E-2</v>
      </c>
      <c r="G11" s="34">
        <f>'paid data'!G36</f>
        <v>1.1888581677068367E-2</v>
      </c>
    </row>
    <row r="12" spans="1:7">
      <c r="A12" t="str">
        <f>A8</f>
        <v>Non-Proportional and Facultative</v>
      </c>
      <c r="B12" s="34">
        <f>'paid data'!B80</f>
        <v>37.766549332284335</v>
      </c>
      <c r="C12" s="34">
        <f>'paid data'!C80</f>
        <v>0.35469661926350271</v>
      </c>
      <c r="D12" s="34">
        <f>'paid data'!D80</f>
        <v>0.38541149602827507</v>
      </c>
      <c r="E12" s="34">
        <f>'paid data'!E80</f>
        <v>0.1548340312182547</v>
      </c>
      <c r="F12" s="34">
        <f>'paid data'!F80</f>
        <v>0.19716483260990958</v>
      </c>
      <c r="G12" s="34">
        <f>'paid data'!G80</f>
        <v>0.10902473398332728</v>
      </c>
    </row>
    <row r="14" spans="1:7">
      <c r="B14" s="33" t="s">
        <v>100</v>
      </c>
      <c r="C14" s="33"/>
      <c r="D14" s="33"/>
      <c r="E14" s="33"/>
      <c r="F14" s="33"/>
      <c r="G14" s="33"/>
    </row>
    <row r="15" spans="1:7">
      <c r="A15" t="str">
        <f>A7</f>
        <v>Proportional</v>
      </c>
      <c r="B15" s="35">
        <f>'rptd data'!B37</f>
        <v>0.49888204539976222</v>
      </c>
      <c r="C15" s="35">
        <f>'rptd data'!C37</f>
        <v>0.34820145333038099</v>
      </c>
      <c r="D15" s="35">
        <f>'rptd data'!D37</f>
        <v>0.23858472765080774</v>
      </c>
      <c r="E15" s="35">
        <f>'rptd data'!E37</f>
        <v>0.17598867318657163</v>
      </c>
      <c r="F15" s="35">
        <f>'rptd data'!F37</f>
        <v>0.12652116463952301</v>
      </c>
      <c r="G15" s="35">
        <f>'rptd data'!G37</f>
        <v>5.6230252968507921E-2</v>
      </c>
    </row>
    <row r="16" spans="1:7">
      <c r="A16" t="str">
        <f>A8</f>
        <v>Non-Proportional and Facultative</v>
      </c>
      <c r="B16" s="35">
        <f>'rptd data'!B81</f>
        <v>4.8373692900385254</v>
      </c>
      <c r="C16" s="35">
        <f>'rptd data'!C81</f>
        <v>0.95307692307692315</v>
      </c>
      <c r="D16" s="35">
        <f>'rptd data'!D81</f>
        <v>0.4198498006113236</v>
      </c>
      <c r="E16" s="35">
        <f>'rptd data'!E81</f>
        <v>1.1174381484437348</v>
      </c>
      <c r="F16" s="35">
        <f>'rptd data'!F81</f>
        <v>0.14013680531681505</v>
      </c>
      <c r="G16" s="35">
        <f>'rptd data'!G81</f>
        <v>0.16321130093070146</v>
      </c>
    </row>
    <row r="18" spans="1:7">
      <c r="B18" s="33" t="s">
        <v>101</v>
      </c>
      <c r="C18" s="33"/>
      <c r="D18" s="33"/>
      <c r="E18" s="33"/>
      <c r="F18" s="33"/>
      <c r="G18" s="33"/>
    </row>
    <row r="19" spans="1:7">
      <c r="A19" t="str">
        <f>A7</f>
        <v>Proportional</v>
      </c>
      <c r="B19" s="35">
        <f>'paid data'!B37</f>
        <v>2.6274848746758854</v>
      </c>
      <c r="C19" s="35">
        <f>'paid data'!C37</f>
        <v>0.90406417112299442</v>
      </c>
      <c r="D19" s="35">
        <f>'paid data'!D37</f>
        <v>0.50333227586762552</v>
      </c>
      <c r="E19" s="35">
        <f>'paid data'!E37</f>
        <v>0.28255163620909496</v>
      </c>
      <c r="F19" s="35">
        <f>'paid data'!F37</f>
        <v>9.2200589230689634E-2</v>
      </c>
      <c r="G19" s="35">
        <f>'paid data'!G37</f>
        <v>2.8041622148169632E-2</v>
      </c>
    </row>
    <row r="20" spans="1:7">
      <c r="A20" t="str">
        <f>A8</f>
        <v>Non-Proportional and Facultative</v>
      </c>
      <c r="B20" s="35">
        <f>'paid data'!B81</f>
        <v>116.57142857142857</v>
      </c>
      <c r="C20" s="35">
        <f>'paid data'!C81</f>
        <v>1.1791666666666667</v>
      </c>
      <c r="D20" s="35">
        <f>'paid data'!D81</f>
        <v>1.1097528743227172</v>
      </c>
      <c r="E20" s="35">
        <f>'paid data'!E81</f>
        <v>0.38043757886097196</v>
      </c>
      <c r="F20" s="35">
        <f>'paid data'!F81</f>
        <v>0.50165443450294811</v>
      </c>
      <c r="G20" s="35">
        <f>'paid data'!G81</f>
        <v>0.25048123967339864</v>
      </c>
    </row>
  </sheetData>
  <pageMargins left="0.7" right="0.7" top="0.75" bottom="0.75" header="0.3" footer="0.3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6112B0AA0D04D8484B62338B160D2" ma:contentTypeVersion="28" ma:contentTypeDescription="Create a new document." ma:contentTypeScope="" ma:versionID="464b4105858ebd9e54005a503579f72a">
  <xsd:schema xmlns:xsd="http://www.w3.org/2001/XMLSchema" xmlns:xs="http://www.w3.org/2001/XMLSchema" xmlns:p="http://schemas.microsoft.com/office/2006/metadata/properties" xmlns:ns1="http://schemas.microsoft.com/sharepoint/v3" xmlns:ns2="165a40ff-fd07-453e-816e-e7b61327fe62" xmlns:ns3="abb207a8-ea6c-49cb-bf7f-5a415bf680f5" xmlns:ns4="035059a0-d0ab-420a-99f5-7e53cb92e6c1" targetNamespace="http://schemas.microsoft.com/office/2006/metadata/properties" ma:root="true" ma:fieldsID="e4b9667b6a4ed52529203751c2703fbd" ns1:_="" ns2:_="" ns3:_="" ns4:_="">
    <xsd:import namespace="http://schemas.microsoft.com/sharepoint/v3"/>
    <xsd:import namespace="165a40ff-fd07-453e-816e-e7b61327fe62"/>
    <xsd:import namespace="abb207a8-ea6c-49cb-bf7f-5a415bf680f5"/>
    <xsd:import namespace="035059a0-d0ab-420a-99f5-7e53cb92e6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ImageType" minOccurs="0"/>
                <xsd:element ref="ns2:MediaServiceObjectDetectorVersions" minOccurs="0"/>
                <xsd:element ref="ns2:Whereisit_x003f_" minOccurs="0"/>
                <xsd:element ref="ns2:ab1dd664-b2da-4dcd-bd3c-de7dcc9820caCountryOrRegion" minOccurs="0"/>
                <xsd:element ref="ns2:ab1dd664-b2da-4dcd-bd3c-de7dcc9820caState" minOccurs="0"/>
                <xsd:element ref="ns2:ab1dd664-b2da-4dcd-bd3c-de7dcc9820caCity" minOccurs="0"/>
                <xsd:element ref="ns2:ab1dd664-b2da-4dcd-bd3c-de7dcc9820caPostalCode" minOccurs="0"/>
                <xsd:element ref="ns2:ab1dd664-b2da-4dcd-bd3c-de7dcc9820caStreet" minOccurs="0"/>
                <xsd:element ref="ns2:ab1dd664-b2da-4dcd-bd3c-de7dcc9820caGeoLoc" minOccurs="0"/>
                <xsd:element ref="ns2:ab1dd664-b2da-4dcd-bd3c-de7dcc9820caDisp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5a40ff-fd07-453e-816e-e7b61327f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560b896-8886-498a-a042-c3e26b9789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mageType" ma:index="26" nillable="true" ma:displayName="Image Type" ma:format="Thumbnail" ma:internalName="ImageTyp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Whereisit_x003f_" ma:index="28" nillable="true" ma:displayName="Where is it?" ma:description="file location&#10;" ma:format="Dropdown" ma:internalName="Whereisit_x003f_">
      <xsd:simpleType>
        <xsd:restriction base="dms:Unknown"/>
      </xsd:simpleType>
    </xsd:element>
    <xsd:element name="ab1dd664-b2da-4dcd-bd3c-de7dcc9820caCountryOrRegion" ma:index="29" nillable="true" ma:displayName="Where is it?: Country/Region" ma:internalName="CountryOrRegion" ma:readOnly="true">
      <xsd:simpleType>
        <xsd:restriction base="dms:Text"/>
      </xsd:simpleType>
    </xsd:element>
    <xsd:element name="ab1dd664-b2da-4dcd-bd3c-de7dcc9820caState" ma:index="30" nillable="true" ma:displayName="Where is it?: State" ma:internalName="State" ma:readOnly="true">
      <xsd:simpleType>
        <xsd:restriction base="dms:Text"/>
      </xsd:simpleType>
    </xsd:element>
    <xsd:element name="ab1dd664-b2da-4dcd-bd3c-de7dcc9820caCity" ma:index="31" nillable="true" ma:displayName="Where is it?: City" ma:internalName="City" ma:readOnly="true">
      <xsd:simpleType>
        <xsd:restriction base="dms:Text"/>
      </xsd:simpleType>
    </xsd:element>
    <xsd:element name="ab1dd664-b2da-4dcd-bd3c-de7dcc9820caPostalCode" ma:index="32" nillable="true" ma:displayName="Where is it?: Postal Code" ma:internalName="PostalCode" ma:readOnly="true">
      <xsd:simpleType>
        <xsd:restriction base="dms:Text"/>
      </xsd:simpleType>
    </xsd:element>
    <xsd:element name="ab1dd664-b2da-4dcd-bd3c-de7dcc9820caStreet" ma:index="33" nillable="true" ma:displayName="Where is it?: Street" ma:internalName="Street" ma:readOnly="true">
      <xsd:simpleType>
        <xsd:restriction base="dms:Text"/>
      </xsd:simpleType>
    </xsd:element>
    <xsd:element name="ab1dd664-b2da-4dcd-bd3c-de7dcc9820caGeoLoc" ma:index="34" nillable="true" ma:displayName="Where is it?: Coordinates" ma:internalName="GeoLoc" ma:readOnly="true">
      <xsd:simpleType>
        <xsd:restriction base="dms:Unknown"/>
      </xsd:simpleType>
    </xsd:element>
    <xsd:element name="ab1dd664-b2da-4dcd-bd3c-de7dcc9820caDispName" ma:index="35" nillable="true" ma:displayName="Where is it?: Name" ma:internalName="DispNa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07a8-ea6c-49cb-bf7f-5a415bf680f5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59a0-d0ab-420a-99f5-7e53cb92e6c1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83201866-58c0-4721-a452-d4356fe7de4e}" ma:internalName="TaxCatchAll" ma:showField="CatchAllData" ma:web="035059a0-d0ab-420a-99f5-7e53cb92e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61C3E7-65D2-4980-9C99-B489DC862F77}"/>
</file>

<file path=customXml/itemProps2.xml><?xml version="1.0" encoding="utf-8"?>
<ds:datastoreItem xmlns:ds="http://schemas.openxmlformats.org/officeDocument/2006/customXml" ds:itemID="{B5210EE9-B700-45B0-AC5E-D76328E3BB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Friedland</dc:creator>
  <cp:keywords/>
  <dc:description/>
  <cp:lastModifiedBy>Elizabeth Smith</cp:lastModifiedBy>
  <cp:revision/>
  <dcterms:created xsi:type="dcterms:W3CDTF">2020-07-08T15:39:23Z</dcterms:created>
  <dcterms:modified xsi:type="dcterms:W3CDTF">2024-01-08T17:23:54Z</dcterms:modified>
  <cp:category/>
  <cp:contentStatus/>
</cp:coreProperties>
</file>