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edland\Documents\J Friedland Actuarial Consulting Inc\clients\CAS\reinsurance text\final exhibits\"/>
    </mc:Choice>
  </mc:AlternateContent>
  <xr:revisionPtr revIDLastSave="0" documentId="13_ncr:1_{14DA8AF5-0BED-4CAD-9CD1-7B6F4E17FE3F}" xr6:coauthVersionLast="47" xr6:coauthVersionMax="47" xr10:uidLastSave="{00000000-0000-0000-0000-000000000000}"/>
  <bookViews>
    <workbookView xWindow="-98" yWindow="-98" windowWidth="19396" windowHeight="10395" firstSheet="1" activeTab="1" xr2:uid="{C995D12F-06B0-4F78-83B3-00FBE5252F13}"/>
  </bookViews>
  <sheets>
    <sheet name="input" sheetId="11" r:id="rId1"/>
    <sheet name="rptd data" sheetId="3" r:id="rId2"/>
    <sheet name="paid data" sheetId="5" r:id="rId3"/>
    <sheet name="patterns" sheetId="12" r:id="rId4"/>
    <sheet name="ELR" sheetId="6" r:id="rId5"/>
    <sheet name="BF proj" sheetId="7" r:id="rId6"/>
    <sheet name="IBNR" sheetId="10" r:id="rId7"/>
    <sheet name="summary LDF" sheetId="8" r:id="rId8"/>
    <sheet name="ratio" sheetId="9" r:id="rId9"/>
    <sheet name="alt proj for cat" sheetId="14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4" l="1"/>
  <c r="G18" i="14" s="1"/>
  <c r="G14" i="14"/>
  <c r="G13" i="14"/>
  <c r="C16" i="14"/>
  <c r="B16" i="14"/>
  <c r="C15" i="14"/>
  <c r="B15" i="14"/>
  <c r="C14" i="14"/>
  <c r="B14" i="14"/>
  <c r="C13" i="14"/>
  <c r="B13" i="14"/>
  <c r="C12" i="14"/>
  <c r="B12" i="14"/>
  <c r="C11" i="14"/>
  <c r="B11" i="14"/>
  <c r="C10" i="14"/>
  <c r="B10" i="14"/>
  <c r="C9" i="14"/>
  <c r="B9" i="14"/>
  <c r="C8" i="14"/>
  <c r="B8" i="14"/>
  <c r="J7" i="14"/>
  <c r="C7" i="14"/>
  <c r="P7" i="14" s="1"/>
  <c r="B7" i="14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6" i="14"/>
  <c r="A5" i="14"/>
  <c r="A1" i="14"/>
  <c r="A8" i="8"/>
  <c r="A7" i="8"/>
  <c r="M7" i="14" l="1"/>
  <c r="E18" i="14"/>
  <c r="F18" i="14"/>
  <c r="B18" i="14"/>
  <c r="C18" i="14"/>
  <c r="A22" i="12"/>
  <c r="A23" i="12" s="1"/>
  <c r="A24" i="12" s="1"/>
  <c r="A25" i="12" s="1"/>
  <c r="A26" i="12" s="1"/>
  <c r="A27" i="12" s="1"/>
  <c r="A28" i="12" s="1"/>
  <c r="A29" i="12" s="1"/>
  <c r="A30" i="12" s="1"/>
  <c r="A8" i="12"/>
  <c r="A9" i="12" s="1"/>
  <c r="A10" i="12" s="1"/>
  <c r="A11" i="12" s="1"/>
  <c r="A12" i="12" s="1"/>
  <c r="A13" i="12" s="1"/>
  <c r="A14" i="12" s="1"/>
  <c r="A15" i="12" s="1"/>
  <c r="A16" i="12" s="1"/>
  <c r="A27" i="10"/>
  <c r="A34" i="10"/>
  <c r="A35" i="10" s="1"/>
  <c r="A36" i="10" s="1"/>
  <c r="A37" i="10" s="1"/>
  <c r="A38" i="10" s="1"/>
  <c r="A39" i="10" s="1"/>
  <c r="A40" i="10" s="1"/>
  <c r="A41" i="10" s="1"/>
  <c r="A42" i="10" s="1"/>
  <c r="A43" i="10" s="1"/>
  <c r="A33" i="10"/>
  <c r="A32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8" i="10"/>
  <c r="A7" i="10"/>
  <c r="A1" i="10"/>
  <c r="A21" i="7"/>
  <c r="B36" i="7"/>
  <c r="B35" i="7"/>
  <c r="B34" i="7"/>
  <c r="B33" i="7"/>
  <c r="B32" i="7"/>
  <c r="B31" i="7"/>
  <c r="B30" i="7"/>
  <c r="B29" i="7"/>
  <c r="B28" i="7"/>
  <c r="B27" i="7"/>
  <c r="A27" i="7"/>
  <c r="A28" i="7" s="1"/>
  <c r="A29" i="7" s="1"/>
  <c r="A30" i="7" s="1"/>
  <c r="A31" i="7" s="1"/>
  <c r="A32" i="7" s="1"/>
  <c r="A33" i="7" s="1"/>
  <c r="A34" i="7" s="1"/>
  <c r="A35" i="7" s="1"/>
  <c r="A36" i="7" s="1"/>
  <c r="A26" i="7"/>
  <c r="A25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7" i="7"/>
  <c r="A6" i="7"/>
  <c r="A38" i="6"/>
  <c r="A39" i="6" s="1"/>
  <c r="A40" i="6" s="1"/>
  <c r="A41" i="6" s="1"/>
  <c r="A42" i="6" s="1"/>
  <c r="A43" i="6" s="1"/>
  <c r="A44" i="6" s="1"/>
  <c r="A45" i="6" s="1"/>
  <c r="A46" i="6" s="1"/>
  <c r="A47" i="6" s="1"/>
  <c r="A37" i="6"/>
  <c r="A36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7" i="6"/>
  <c r="A6" i="6"/>
  <c r="A32" i="6"/>
  <c r="K49" i="6"/>
  <c r="C47" i="6"/>
  <c r="B47" i="6"/>
  <c r="E36" i="7" s="1"/>
  <c r="C46" i="6"/>
  <c r="B46" i="6"/>
  <c r="C45" i="6"/>
  <c r="B45" i="6"/>
  <c r="E34" i="7" s="1"/>
  <c r="C44" i="6"/>
  <c r="B44" i="6"/>
  <c r="C43" i="6"/>
  <c r="B43" i="6"/>
  <c r="E32" i="7" s="1"/>
  <c r="C42" i="6"/>
  <c r="F31" i="7" s="1"/>
  <c r="B42" i="6"/>
  <c r="E31" i="7" s="1"/>
  <c r="C41" i="6"/>
  <c r="F30" i="7" s="1"/>
  <c r="B41" i="6"/>
  <c r="C40" i="6"/>
  <c r="F29" i="7" s="1"/>
  <c r="B40" i="6"/>
  <c r="E29" i="7" s="1"/>
  <c r="C39" i="6"/>
  <c r="B39" i="6"/>
  <c r="C38" i="6"/>
  <c r="B38" i="6"/>
  <c r="A1" i="6"/>
  <c r="K22" i="9"/>
  <c r="J23" i="9"/>
  <c r="J22" i="9"/>
  <c r="I24" i="9"/>
  <c r="I23" i="9"/>
  <c r="I22" i="9"/>
  <c r="H25" i="9"/>
  <c r="H24" i="9"/>
  <c r="H23" i="9"/>
  <c r="H22" i="9"/>
  <c r="G26" i="9"/>
  <c r="G25" i="9"/>
  <c r="G24" i="9"/>
  <c r="G23" i="9"/>
  <c r="G22" i="9"/>
  <c r="F27" i="9"/>
  <c r="F26" i="9"/>
  <c r="F25" i="9"/>
  <c r="F24" i="9"/>
  <c r="F23" i="9"/>
  <c r="F22" i="9"/>
  <c r="E28" i="9"/>
  <c r="E27" i="9"/>
  <c r="E26" i="9"/>
  <c r="E25" i="9"/>
  <c r="E24" i="9"/>
  <c r="E23" i="9"/>
  <c r="E22" i="9"/>
  <c r="D29" i="9"/>
  <c r="D28" i="9"/>
  <c r="D27" i="9"/>
  <c r="D26" i="9"/>
  <c r="D25" i="9"/>
  <c r="D24" i="9"/>
  <c r="D23" i="9"/>
  <c r="D22" i="9"/>
  <c r="C30" i="9"/>
  <c r="C29" i="9"/>
  <c r="C28" i="9"/>
  <c r="C27" i="9"/>
  <c r="C26" i="9"/>
  <c r="C25" i="9"/>
  <c r="C24" i="9"/>
  <c r="C23" i="9"/>
  <c r="C22" i="9"/>
  <c r="B31" i="9"/>
  <c r="B30" i="9"/>
  <c r="B29" i="9"/>
  <c r="B28" i="9"/>
  <c r="B27" i="9"/>
  <c r="B26" i="9"/>
  <c r="B25" i="9"/>
  <c r="B24" i="9"/>
  <c r="B23" i="9"/>
  <c r="B22" i="9"/>
  <c r="A4" i="9"/>
  <c r="A3" i="9"/>
  <c r="A62" i="5"/>
  <c r="A61" i="5"/>
  <c r="A49" i="5"/>
  <c r="A48" i="5"/>
  <c r="A18" i="5"/>
  <c r="A17" i="5"/>
  <c r="A5" i="5"/>
  <c r="A4" i="5"/>
  <c r="A62" i="3"/>
  <c r="A61" i="3"/>
  <c r="A49" i="3"/>
  <c r="A48" i="3"/>
  <c r="A18" i="3"/>
  <c r="A17" i="3"/>
  <c r="A5" i="3"/>
  <c r="A4" i="3"/>
  <c r="A7" i="9"/>
  <c r="A8" i="9" s="1"/>
  <c r="A9" i="9" s="1"/>
  <c r="A10" i="9" s="1"/>
  <c r="A11" i="9" s="1"/>
  <c r="A12" i="9" s="1"/>
  <c r="A13" i="9" s="1"/>
  <c r="A14" i="9" s="1"/>
  <c r="A15" i="9" s="1"/>
  <c r="A16" i="9" s="1"/>
  <c r="A63" i="5"/>
  <c r="A64" i="5" s="1"/>
  <c r="A65" i="5" s="1"/>
  <c r="A66" i="5" s="1"/>
  <c r="A67" i="5" s="1"/>
  <c r="A68" i="5" s="1"/>
  <c r="A69" i="5" s="1"/>
  <c r="A70" i="5" s="1"/>
  <c r="A71" i="5" s="1"/>
  <c r="A72" i="5" s="1"/>
  <c r="A50" i="5"/>
  <c r="A51" i="5" s="1"/>
  <c r="A52" i="5" s="1"/>
  <c r="A53" i="5" s="1"/>
  <c r="A54" i="5" s="1"/>
  <c r="A55" i="5" s="1"/>
  <c r="A56" i="5" s="1"/>
  <c r="A57" i="5" s="1"/>
  <c r="A58" i="5" s="1"/>
  <c r="A59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50" i="3"/>
  <c r="A51" i="3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B21" i="9"/>
  <c r="B6" i="9"/>
  <c r="A45" i="5"/>
  <c r="A45" i="3"/>
  <c r="G30" i="12"/>
  <c r="F30" i="12"/>
  <c r="J77" i="5"/>
  <c r="I77" i="5"/>
  <c r="H77" i="5"/>
  <c r="G77" i="5"/>
  <c r="F77" i="5"/>
  <c r="E77" i="5"/>
  <c r="D77" i="5"/>
  <c r="C77" i="5"/>
  <c r="B77" i="5"/>
  <c r="B71" i="5"/>
  <c r="C70" i="5"/>
  <c r="B70" i="5"/>
  <c r="D69" i="5"/>
  <c r="C69" i="5"/>
  <c r="B69" i="5"/>
  <c r="E68" i="5"/>
  <c r="D68" i="5"/>
  <c r="C68" i="5"/>
  <c r="B68" i="5"/>
  <c r="F67" i="5"/>
  <c r="E67" i="5"/>
  <c r="D67" i="5"/>
  <c r="C67" i="5"/>
  <c r="B67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J63" i="5"/>
  <c r="J75" i="5" s="1"/>
  <c r="J84" i="5" s="1"/>
  <c r="F29" i="12" s="1"/>
  <c r="I63" i="5"/>
  <c r="H63" i="5"/>
  <c r="G63" i="5"/>
  <c r="F63" i="5"/>
  <c r="E63" i="5"/>
  <c r="D63" i="5"/>
  <c r="C63" i="5"/>
  <c r="B63" i="5"/>
  <c r="C49" i="5"/>
  <c r="D49" i="5" s="1"/>
  <c r="E49" i="5" s="1"/>
  <c r="F49" i="5" s="1"/>
  <c r="G49" i="5" s="1"/>
  <c r="H49" i="5" s="1"/>
  <c r="I49" i="5" s="1"/>
  <c r="J49" i="5" s="1"/>
  <c r="K49" i="5" s="1"/>
  <c r="A1" i="7"/>
  <c r="A1" i="5"/>
  <c r="A1" i="3"/>
  <c r="J77" i="3"/>
  <c r="K86" i="3" s="1"/>
  <c r="I7" i="14" s="1"/>
  <c r="O7" i="14" s="1"/>
  <c r="I77" i="3"/>
  <c r="H77" i="3"/>
  <c r="G77" i="3"/>
  <c r="F77" i="3"/>
  <c r="E77" i="3"/>
  <c r="D77" i="3"/>
  <c r="C77" i="3"/>
  <c r="B77" i="3"/>
  <c r="B71" i="3"/>
  <c r="C70" i="3"/>
  <c r="B70" i="3"/>
  <c r="D69" i="3"/>
  <c r="C69" i="3"/>
  <c r="B69" i="3"/>
  <c r="E68" i="3"/>
  <c r="D68" i="3"/>
  <c r="C68" i="3"/>
  <c r="B68" i="3"/>
  <c r="F67" i="3"/>
  <c r="E67" i="3"/>
  <c r="D67" i="3"/>
  <c r="C67" i="3"/>
  <c r="B67" i="3"/>
  <c r="G66" i="3"/>
  <c r="F66" i="3"/>
  <c r="E66" i="3"/>
  <c r="D66" i="3"/>
  <c r="C66" i="3"/>
  <c r="B66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J63" i="3"/>
  <c r="J75" i="3" s="1"/>
  <c r="K84" i="3" s="1"/>
  <c r="I63" i="3"/>
  <c r="H63" i="3"/>
  <c r="G63" i="3"/>
  <c r="F63" i="3"/>
  <c r="E63" i="3"/>
  <c r="D63" i="3"/>
  <c r="C63" i="3"/>
  <c r="B63" i="3"/>
  <c r="C49" i="3"/>
  <c r="D49" i="3" s="1"/>
  <c r="E49" i="3" s="1"/>
  <c r="F49" i="3" s="1"/>
  <c r="G49" i="3" s="1"/>
  <c r="H49" i="3" s="1"/>
  <c r="I49" i="3" s="1"/>
  <c r="J49" i="3" s="1"/>
  <c r="K49" i="3" s="1"/>
  <c r="B8" i="7"/>
  <c r="B9" i="7"/>
  <c r="B10" i="7"/>
  <c r="B11" i="7"/>
  <c r="B12" i="7"/>
  <c r="B13" i="7"/>
  <c r="B14" i="7"/>
  <c r="B15" i="7"/>
  <c r="B16" i="7"/>
  <c r="B17" i="7"/>
  <c r="A20" i="8"/>
  <c r="A19" i="8"/>
  <c r="A16" i="8"/>
  <c r="A15" i="8"/>
  <c r="A12" i="8"/>
  <c r="A11" i="8"/>
  <c r="B16" i="9"/>
  <c r="C15" i="9"/>
  <c r="B15" i="9"/>
  <c r="D14" i="9"/>
  <c r="C14" i="9"/>
  <c r="B14" i="9"/>
  <c r="E13" i="9"/>
  <c r="D13" i="9"/>
  <c r="C13" i="9"/>
  <c r="B13" i="9"/>
  <c r="F12" i="9"/>
  <c r="E12" i="9"/>
  <c r="D12" i="9"/>
  <c r="C12" i="9"/>
  <c r="B12" i="9"/>
  <c r="G11" i="9"/>
  <c r="F11" i="9"/>
  <c r="E11" i="9"/>
  <c r="D11" i="9"/>
  <c r="C11" i="9"/>
  <c r="B11" i="9"/>
  <c r="H10" i="9"/>
  <c r="G10" i="9"/>
  <c r="F10" i="9"/>
  <c r="E10" i="9"/>
  <c r="D10" i="9"/>
  <c r="C10" i="9"/>
  <c r="B10" i="9"/>
  <c r="I9" i="9"/>
  <c r="H9" i="9"/>
  <c r="G9" i="9"/>
  <c r="F9" i="9"/>
  <c r="E9" i="9"/>
  <c r="D9" i="9"/>
  <c r="C9" i="9"/>
  <c r="B9" i="9"/>
  <c r="J8" i="9"/>
  <c r="I8" i="9"/>
  <c r="H8" i="9"/>
  <c r="G8" i="9"/>
  <c r="F8" i="9"/>
  <c r="E8" i="9"/>
  <c r="D8" i="9"/>
  <c r="C8" i="9"/>
  <c r="B8" i="9"/>
  <c r="K7" i="9"/>
  <c r="J7" i="9"/>
  <c r="I7" i="9"/>
  <c r="H7" i="9"/>
  <c r="G7" i="9"/>
  <c r="F7" i="9"/>
  <c r="E7" i="9"/>
  <c r="D7" i="9"/>
  <c r="C7" i="9"/>
  <c r="B7" i="9"/>
  <c r="C4" i="9"/>
  <c r="D4" i="9" s="1"/>
  <c r="E4" i="9" s="1"/>
  <c r="F4" i="9" s="1"/>
  <c r="G4" i="9" s="1"/>
  <c r="H4" i="9" s="1"/>
  <c r="I4" i="9" s="1"/>
  <c r="J4" i="9" s="1"/>
  <c r="K4" i="9" s="1"/>
  <c r="F8" i="6"/>
  <c r="I8" i="7" s="1"/>
  <c r="C30" i="12"/>
  <c r="J33" i="5"/>
  <c r="I33" i="5"/>
  <c r="H33" i="5"/>
  <c r="G33" i="5"/>
  <c r="F33" i="5"/>
  <c r="E33" i="5"/>
  <c r="D33" i="5"/>
  <c r="C33" i="5"/>
  <c r="B33" i="5"/>
  <c r="B27" i="5"/>
  <c r="C26" i="5"/>
  <c r="B26" i="5"/>
  <c r="D25" i="5"/>
  <c r="C25" i="5"/>
  <c r="B25" i="5"/>
  <c r="E24" i="5"/>
  <c r="D24" i="5"/>
  <c r="C24" i="5"/>
  <c r="B24" i="5"/>
  <c r="F23" i="5"/>
  <c r="E23" i="5"/>
  <c r="D23" i="5"/>
  <c r="C23" i="5"/>
  <c r="B23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J19" i="5"/>
  <c r="J32" i="5" s="1"/>
  <c r="I19" i="5"/>
  <c r="H19" i="5"/>
  <c r="G19" i="5"/>
  <c r="F19" i="5"/>
  <c r="E19" i="5"/>
  <c r="D19" i="5"/>
  <c r="C19" i="5"/>
  <c r="B19" i="5"/>
  <c r="C5" i="5"/>
  <c r="D5" i="5" s="1"/>
  <c r="E5" i="5" s="1"/>
  <c r="F5" i="5" s="1"/>
  <c r="G5" i="5" s="1"/>
  <c r="H5" i="5" s="1"/>
  <c r="I5" i="5" s="1"/>
  <c r="J5" i="5" s="1"/>
  <c r="K5" i="5" s="1"/>
  <c r="C5" i="3"/>
  <c r="D5" i="3" s="1"/>
  <c r="E5" i="3" s="1"/>
  <c r="F5" i="3" s="1"/>
  <c r="G5" i="3" s="1"/>
  <c r="H5" i="3" s="1"/>
  <c r="I5" i="3" s="1"/>
  <c r="J5" i="3" s="1"/>
  <c r="K5" i="3" s="1"/>
  <c r="B19" i="3"/>
  <c r="C19" i="3"/>
  <c r="D19" i="3"/>
  <c r="E19" i="3"/>
  <c r="F19" i="3"/>
  <c r="G19" i="3"/>
  <c r="H19" i="3"/>
  <c r="I19" i="3"/>
  <c r="J19" i="3"/>
  <c r="J32" i="3" s="1"/>
  <c r="K41" i="3" s="1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B23" i="3"/>
  <c r="C23" i="3"/>
  <c r="D23" i="3"/>
  <c r="E23" i="3"/>
  <c r="F23" i="3"/>
  <c r="B24" i="3"/>
  <c r="C24" i="3"/>
  <c r="D24" i="3"/>
  <c r="E24" i="3"/>
  <c r="B25" i="3"/>
  <c r="C25" i="3"/>
  <c r="D25" i="3"/>
  <c r="B26" i="3"/>
  <c r="C26" i="3"/>
  <c r="B27" i="3"/>
  <c r="B33" i="3"/>
  <c r="C33" i="3"/>
  <c r="D33" i="3"/>
  <c r="E33" i="3"/>
  <c r="F33" i="3"/>
  <c r="G33" i="3"/>
  <c r="H33" i="3"/>
  <c r="I33" i="3"/>
  <c r="J33" i="3"/>
  <c r="K42" i="3" s="1"/>
  <c r="K19" i="6"/>
  <c r="C17" i="6"/>
  <c r="F17" i="7" s="1"/>
  <c r="B17" i="6"/>
  <c r="E17" i="7" s="1"/>
  <c r="C16" i="6"/>
  <c r="F16" i="7" s="1"/>
  <c r="B16" i="6"/>
  <c r="E16" i="7" s="1"/>
  <c r="C15" i="6"/>
  <c r="F15" i="7" s="1"/>
  <c r="B15" i="6"/>
  <c r="E15" i="7" s="1"/>
  <c r="C14" i="6"/>
  <c r="F14" i="7" s="1"/>
  <c r="B14" i="6"/>
  <c r="E14" i="7" s="1"/>
  <c r="C13" i="6"/>
  <c r="F13" i="7" s="1"/>
  <c r="B13" i="6"/>
  <c r="E13" i="7" s="1"/>
  <c r="C12" i="6"/>
  <c r="F12" i="7" s="1"/>
  <c r="B12" i="6"/>
  <c r="E12" i="7" s="1"/>
  <c r="C11" i="6"/>
  <c r="F11" i="7" s="1"/>
  <c r="B11" i="6"/>
  <c r="E11" i="7" s="1"/>
  <c r="C10" i="6"/>
  <c r="F10" i="7" s="1"/>
  <c r="B10" i="6"/>
  <c r="E10" i="7" s="1"/>
  <c r="C9" i="6"/>
  <c r="F9" i="7" s="1"/>
  <c r="B9" i="6"/>
  <c r="E9" i="7" s="1"/>
  <c r="C8" i="6"/>
  <c r="F8" i="7" s="1"/>
  <c r="B8" i="6"/>
  <c r="E8" i="7" s="1"/>
  <c r="L7" i="14" l="1"/>
  <c r="G81" i="3"/>
  <c r="G16" i="8" s="1"/>
  <c r="E31" i="3"/>
  <c r="C31" i="3"/>
  <c r="C75" i="3"/>
  <c r="H76" i="3"/>
  <c r="G75" i="5"/>
  <c r="B31" i="5"/>
  <c r="D31" i="3"/>
  <c r="F36" i="3"/>
  <c r="F7" i="8" s="1"/>
  <c r="E37" i="3"/>
  <c r="E15" i="8" s="1"/>
  <c r="F32" i="3"/>
  <c r="F31" i="3"/>
  <c r="C75" i="5"/>
  <c r="D36" i="3"/>
  <c r="D7" i="8" s="1"/>
  <c r="C32" i="5"/>
  <c r="C81" i="3"/>
  <c r="C16" i="8" s="1"/>
  <c r="D30" i="12"/>
  <c r="B31" i="3"/>
  <c r="C32" i="3"/>
  <c r="E31" i="5"/>
  <c r="B36" i="3"/>
  <c r="B7" i="8" s="1"/>
  <c r="C31" i="5"/>
  <c r="B76" i="3"/>
  <c r="J86" i="5"/>
  <c r="F38" i="6"/>
  <c r="I38" i="6" s="1"/>
  <c r="B32" i="5"/>
  <c r="D37" i="3"/>
  <c r="D15" i="8" s="1"/>
  <c r="G31" i="5"/>
  <c r="E75" i="3"/>
  <c r="B76" i="5"/>
  <c r="G31" i="3"/>
  <c r="G34" i="9"/>
  <c r="C81" i="5"/>
  <c r="C20" i="8" s="1"/>
  <c r="E80" i="5"/>
  <c r="E12" i="8" s="1"/>
  <c r="F31" i="5"/>
  <c r="F81" i="5"/>
  <c r="F20" i="8" s="1"/>
  <c r="C33" i="9"/>
  <c r="D33" i="9"/>
  <c r="F34" i="9"/>
  <c r="G33" i="9"/>
  <c r="C18" i="9"/>
  <c r="J41" i="5"/>
  <c r="C29" i="12" s="1"/>
  <c r="D31" i="5"/>
  <c r="I75" i="5"/>
  <c r="I84" i="5" s="1"/>
  <c r="F28" i="12" s="1"/>
  <c r="H76" i="5"/>
  <c r="C76" i="5"/>
  <c r="C37" i="5"/>
  <c r="C19" i="8" s="1"/>
  <c r="B37" i="5"/>
  <c r="B19" i="8" s="1"/>
  <c r="C19" i="9"/>
  <c r="B81" i="5"/>
  <c r="B20" i="8" s="1"/>
  <c r="H30" i="12"/>
  <c r="H31" i="3"/>
  <c r="D18" i="9"/>
  <c r="E19" i="9"/>
  <c r="F33" i="9"/>
  <c r="B33" i="9"/>
  <c r="B18" i="9"/>
  <c r="C34" i="9"/>
  <c r="E34" i="9"/>
  <c r="J31" i="3"/>
  <c r="K40" i="3" s="1"/>
  <c r="I32" i="3"/>
  <c r="F36" i="5"/>
  <c r="F11" i="8" s="1"/>
  <c r="C37" i="3"/>
  <c r="C15" i="8" s="1"/>
  <c r="D36" i="5"/>
  <c r="D11" i="8" s="1"/>
  <c r="G37" i="5"/>
  <c r="G19" i="8" s="1"/>
  <c r="I31" i="5"/>
  <c r="B36" i="5"/>
  <c r="B11" i="8" s="1"/>
  <c r="C36" i="5"/>
  <c r="C11" i="8" s="1"/>
  <c r="B19" i="9"/>
  <c r="D19" i="9"/>
  <c r="H32" i="5"/>
  <c r="E36" i="5"/>
  <c r="E11" i="8" s="1"/>
  <c r="F18" i="9"/>
  <c r="G18" i="9"/>
  <c r="F37" i="3"/>
  <c r="F15" i="8" s="1"/>
  <c r="E32" i="3"/>
  <c r="D32" i="3"/>
  <c r="E18" i="9"/>
  <c r="E36" i="3"/>
  <c r="E7" i="8" s="1"/>
  <c r="E37" i="5"/>
  <c r="E19" i="8" s="1"/>
  <c r="F19" i="9"/>
  <c r="F32" i="5"/>
  <c r="G19" i="9"/>
  <c r="J31" i="5"/>
  <c r="J42" i="5"/>
  <c r="I31" i="3"/>
  <c r="G32" i="3"/>
  <c r="G36" i="3"/>
  <c r="G7" i="8" s="1"/>
  <c r="E30" i="7"/>
  <c r="E28" i="7"/>
  <c r="F34" i="7"/>
  <c r="F28" i="7"/>
  <c r="E33" i="7"/>
  <c r="E27" i="7"/>
  <c r="F33" i="7"/>
  <c r="F27" i="7"/>
  <c r="F32" i="7"/>
  <c r="F36" i="7"/>
  <c r="E35" i="7"/>
  <c r="F35" i="7"/>
  <c r="B38" i="7"/>
  <c r="B49" i="6"/>
  <c r="C49" i="6"/>
  <c r="E33" i="9"/>
  <c r="D34" i="9"/>
  <c r="B34" i="9"/>
  <c r="A52" i="3"/>
  <c r="A23" i="9"/>
  <c r="A22" i="9"/>
  <c r="G81" i="5"/>
  <c r="G20" i="8" s="1"/>
  <c r="B75" i="5"/>
  <c r="H75" i="5"/>
  <c r="E75" i="5"/>
  <c r="F80" i="5"/>
  <c r="F12" i="8" s="1"/>
  <c r="D75" i="5"/>
  <c r="B80" i="5"/>
  <c r="B12" i="8" s="1"/>
  <c r="C80" i="5"/>
  <c r="C12" i="8" s="1"/>
  <c r="J76" i="5"/>
  <c r="J85" i="5" s="1"/>
  <c r="G29" i="12" s="1"/>
  <c r="D80" i="5"/>
  <c r="D12" i="8" s="1"/>
  <c r="I76" i="5"/>
  <c r="G80" i="5"/>
  <c r="G12" i="8" s="1"/>
  <c r="D76" i="5"/>
  <c r="D81" i="5"/>
  <c r="D20" i="8" s="1"/>
  <c r="F75" i="5"/>
  <c r="E76" i="5"/>
  <c r="E81" i="5"/>
  <c r="E20" i="8" s="1"/>
  <c r="F76" i="5"/>
  <c r="G76" i="5"/>
  <c r="F81" i="3"/>
  <c r="F16" i="8" s="1"/>
  <c r="I76" i="3"/>
  <c r="G80" i="3"/>
  <c r="G8" i="8" s="1"/>
  <c r="C80" i="3"/>
  <c r="C8" i="8" s="1"/>
  <c r="J76" i="3"/>
  <c r="K85" i="3" s="1"/>
  <c r="B80" i="3"/>
  <c r="B8" i="8" s="1"/>
  <c r="C76" i="3"/>
  <c r="D80" i="3"/>
  <c r="D8" i="8" s="1"/>
  <c r="E80" i="3"/>
  <c r="E8" i="8" s="1"/>
  <c r="B75" i="3"/>
  <c r="B81" i="3"/>
  <c r="B16" i="8" s="1"/>
  <c r="F80" i="3"/>
  <c r="F8" i="8" s="1"/>
  <c r="D75" i="3"/>
  <c r="D76" i="3"/>
  <c r="D81" i="3"/>
  <c r="D16" i="8" s="1"/>
  <c r="F75" i="3"/>
  <c r="E76" i="3"/>
  <c r="E81" i="3"/>
  <c r="E16" i="8" s="1"/>
  <c r="G75" i="3"/>
  <c r="F76" i="3"/>
  <c r="H75" i="3"/>
  <c r="G76" i="3"/>
  <c r="I75" i="3"/>
  <c r="F19" i="7"/>
  <c r="B19" i="7"/>
  <c r="E19" i="7"/>
  <c r="I32" i="5"/>
  <c r="G36" i="5"/>
  <c r="G11" i="8" s="1"/>
  <c r="D32" i="5"/>
  <c r="D37" i="5"/>
  <c r="D19" i="8" s="1"/>
  <c r="E32" i="5"/>
  <c r="F37" i="5"/>
  <c r="F19" i="8" s="1"/>
  <c r="H31" i="5"/>
  <c r="G32" i="5"/>
  <c r="E8" i="6"/>
  <c r="C36" i="3"/>
  <c r="C7" i="8" s="1"/>
  <c r="B37" i="3"/>
  <c r="B15" i="8" s="1"/>
  <c r="B32" i="3"/>
  <c r="H32" i="3"/>
  <c r="G37" i="3"/>
  <c r="G15" i="8" s="1"/>
  <c r="C19" i="6"/>
  <c r="I8" i="6"/>
  <c r="B19" i="6"/>
  <c r="D34" i="10" l="1"/>
  <c r="I86" i="5"/>
  <c r="F40" i="6" s="1"/>
  <c r="J8" i="14"/>
  <c r="D9" i="10"/>
  <c r="I27" i="7"/>
  <c r="J40" i="5"/>
  <c r="B29" i="12" s="1"/>
  <c r="B30" i="12"/>
  <c r="F39" i="6"/>
  <c r="H29" i="12"/>
  <c r="D29" i="12"/>
  <c r="F9" i="6"/>
  <c r="I9" i="7" s="1"/>
  <c r="H84" i="5"/>
  <c r="I42" i="5"/>
  <c r="J84" i="3"/>
  <c r="F15" i="12" s="1"/>
  <c r="F16" i="12"/>
  <c r="J41" i="3"/>
  <c r="C16" i="12"/>
  <c r="J40" i="3"/>
  <c r="B16" i="12"/>
  <c r="J42" i="3"/>
  <c r="E9" i="6" s="1"/>
  <c r="D16" i="12"/>
  <c r="I41" i="5"/>
  <c r="E38" i="7"/>
  <c r="F38" i="7"/>
  <c r="A53" i="3"/>
  <c r="A24" i="9"/>
  <c r="I85" i="5"/>
  <c r="E38" i="6"/>
  <c r="H8" i="7"/>
  <c r="M8" i="14" l="1"/>
  <c r="P8" i="14"/>
  <c r="H28" i="12"/>
  <c r="H86" i="5"/>
  <c r="J9" i="14"/>
  <c r="I40" i="5"/>
  <c r="B28" i="12" s="1"/>
  <c r="D28" i="12"/>
  <c r="F10" i="6"/>
  <c r="I10" i="7" s="1"/>
  <c r="H85" i="5"/>
  <c r="G27" i="12" s="1"/>
  <c r="G28" i="12"/>
  <c r="I28" i="7"/>
  <c r="I39" i="6"/>
  <c r="G84" i="5"/>
  <c r="F27" i="12"/>
  <c r="H42" i="5"/>
  <c r="I84" i="3"/>
  <c r="J86" i="3"/>
  <c r="H16" i="12"/>
  <c r="J85" i="3"/>
  <c r="G16" i="12"/>
  <c r="I41" i="3"/>
  <c r="C15" i="12"/>
  <c r="I42" i="3"/>
  <c r="E10" i="6" s="1"/>
  <c r="D15" i="12"/>
  <c r="I40" i="3"/>
  <c r="B15" i="12"/>
  <c r="H41" i="5"/>
  <c r="C28" i="12"/>
  <c r="A54" i="3"/>
  <c r="A25" i="9"/>
  <c r="H8" i="6"/>
  <c r="I9" i="6"/>
  <c r="H9" i="7"/>
  <c r="M9" i="14" l="1"/>
  <c r="P9" i="14"/>
  <c r="E39" i="6"/>
  <c r="I8" i="14"/>
  <c r="D35" i="10"/>
  <c r="F41" i="6"/>
  <c r="J10" i="14"/>
  <c r="G86" i="5"/>
  <c r="H27" i="12"/>
  <c r="D10" i="10"/>
  <c r="J8" i="6"/>
  <c r="C9" i="10"/>
  <c r="H40" i="5"/>
  <c r="G40" i="5" s="1"/>
  <c r="F40" i="5" s="1"/>
  <c r="G42" i="5"/>
  <c r="F12" i="6" s="1"/>
  <c r="F11" i="6"/>
  <c r="I11" i="7" s="1"/>
  <c r="G85" i="5"/>
  <c r="F85" i="5" s="1"/>
  <c r="I29" i="7"/>
  <c r="I40" i="6"/>
  <c r="F84" i="5"/>
  <c r="F26" i="12"/>
  <c r="D27" i="12"/>
  <c r="H27" i="7"/>
  <c r="H38" i="6"/>
  <c r="I85" i="3"/>
  <c r="G15" i="12"/>
  <c r="I86" i="3"/>
  <c r="H15" i="12"/>
  <c r="H84" i="3"/>
  <c r="F14" i="12"/>
  <c r="C14" i="12"/>
  <c r="H41" i="3"/>
  <c r="H40" i="3"/>
  <c r="B14" i="12"/>
  <c r="H42" i="3"/>
  <c r="E11" i="6" s="1"/>
  <c r="D14" i="12"/>
  <c r="G41" i="5"/>
  <c r="C27" i="12"/>
  <c r="A55" i="3"/>
  <c r="A26" i="9"/>
  <c r="H10" i="7"/>
  <c r="H9" i="6"/>
  <c r="I10" i="6"/>
  <c r="M10" i="14" l="1"/>
  <c r="P10" i="14"/>
  <c r="L8" i="14"/>
  <c r="O8" i="14"/>
  <c r="E40" i="6"/>
  <c r="I9" i="14"/>
  <c r="D36" i="10"/>
  <c r="F42" i="6"/>
  <c r="J11" i="14"/>
  <c r="H26" i="12"/>
  <c r="F86" i="5"/>
  <c r="D11" i="10"/>
  <c r="J9" i="6"/>
  <c r="C10" i="10"/>
  <c r="J38" i="6"/>
  <c r="C34" i="10"/>
  <c r="G26" i="12"/>
  <c r="B27" i="12"/>
  <c r="B26" i="12"/>
  <c r="F42" i="5"/>
  <c r="F13" i="6" s="1"/>
  <c r="D26" i="12"/>
  <c r="I41" i="6"/>
  <c r="I30" i="7"/>
  <c r="E84" i="5"/>
  <c r="F25" i="12"/>
  <c r="E85" i="5"/>
  <c r="G25" i="12"/>
  <c r="L9" i="6"/>
  <c r="H28" i="7"/>
  <c r="H39" i="6"/>
  <c r="H86" i="3"/>
  <c r="H14" i="12"/>
  <c r="G84" i="3"/>
  <c r="F13" i="12"/>
  <c r="H85" i="3"/>
  <c r="G14" i="12"/>
  <c r="G40" i="3"/>
  <c r="B13" i="12"/>
  <c r="G41" i="3"/>
  <c r="C13" i="12"/>
  <c r="D13" i="12"/>
  <c r="G42" i="3"/>
  <c r="E12" i="6" s="1"/>
  <c r="F41" i="5"/>
  <c r="C26" i="12"/>
  <c r="E40" i="5"/>
  <c r="B25" i="12"/>
  <c r="A56" i="3"/>
  <c r="A27" i="9"/>
  <c r="H11" i="7"/>
  <c r="H10" i="6"/>
  <c r="I12" i="7"/>
  <c r="L8" i="6"/>
  <c r="I11" i="6"/>
  <c r="E41" i="6" l="1"/>
  <c r="I10" i="14"/>
  <c r="O9" i="14"/>
  <c r="L9" i="14"/>
  <c r="M11" i="14"/>
  <c r="P11" i="14"/>
  <c r="F43" i="6"/>
  <c r="J12" i="14"/>
  <c r="H25" i="12"/>
  <c r="E86" i="5"/>
  <c r="D37" i="10"/>
  <c r="D12" i="10"/>
  <c r="J10" i="6"/>
  <c r="C11" i="10"/>
  <c r="J39" i="6"/>
  <c r="C35" i="10"/>
  <c r="D25" i="12"/>
  <c r="E42" i="5"/>
  <c r="F14" i="6" s="1"/>
  <c r="I31" i="7"/>
  <c r="I42" i="6"/>
  <c r="F24" i="12"/>
  <c r="D84" i="5"/>
  <c r="D85" i="5"/>
  <c r="G24" i="12"/>
  <c r="G85" i="3"/>
  <c r="G13" i="12"/>
  <c r="F84" i="3"/>
  <c r="F12" i="12"/>
  <c r="L38" i="6"/>
  <c r="H29" i="7"/>
  <c r="H40" i="6"/>
  <c r="G86" i="3"/>
  <c r="H13" i="12"/>
  <c r="L39" i="6"/>
  <c r="F42" i="3"/>
  <c r="E13" i="6" s="1"/>
  <c r="D12" i="12"/>
  <c r="F41" i="3"/>
  <c r="C12" i="12"/>
  <c r="F40" i="3"/>
  <c r="B12" i="12"/>
  <c r="D40" i="5"/>
  <c r="B24" i="12"/>
  <c r="E41" i="5"/>
  <c r="C25" i="12"/>
  <c r="A57" i="3"/>
  <c r="A28" i="9"/>
  <c r="H12" i="7"/>
  <c r="H11" i="6"/>
  <c r="I12" i="6"/>
  <c r="I13" i="7"/>
  <c r="O10" i="14" l="1"/>
  <c r="L10" i="14"/>
  <c r="E42" i="6"/>
  <c r="I11" i="14"/>
  <c r="M12" i="14"/>
  <c r="P12" i="14"/>
  <c r="F44" i="6"/>
  <c r="J13" i="14"/>
  <c r="D86" i="5"/>
  <c r="H24" i="12"/>
  <c r="D38" i="10"/>
  <c r="D13" i="10"/>
  <c r="J40" i="6"/>
  <c r="L40" i="6" s="1"/>
  <c r="C36" i="10"/>
  <c r="J11" i="6"/>
  <c r="L11" i="6" s="1"/>
  <c r="C12" i="10"/>
  <c r="D24" i="12"/>
  <c r="D42" i="5"/>
  <c r="F15" i="6" s="1"/>
  <c r="I32" i="7"/>
  <c r="I43" i="6"/>
  <c r="C84" i="5"/>
  <c r="F23" i="12"/>
  <c r="C85" i="5"/>
  <c r="G23" i="12"/>
  <c r="H30" i="7"/>
  <c r="H41" i="6"/>
  <c r="F85" i="3"/>
  <c r="G12" i="12"/>
  <c r="F86" i="3"/>
  <c r="H12" i="12"/>
  <c r="E84" i="3"/>
  <c r="F11" i="12"/>
  <c r="E41" i="3"/>
  <c r="C11" i="12"/>
  <c r="E40" i="3"/>
  <c r="B11" i="12"/>
  <c r="E42" i="3"/>
  <c r="E14" i="6" s="1"/>
  <c r="D11" i="12"/>
  <c r="D41" i="5"/>
  <c r="C24" i="12"/>
  <c r="C40" i="5"/>
  <c r="B23" i="12"/>
  <c r="A58" i="3"/>
  <c r="A29" i="9"/>
  <c r="I14" i="7"/>
  <c r="L10" i="6"/>
  <c r="I13" i="6"/>
  <c r="H13" i="7"/>
  <c r="H12" i="6"/>
  <c r="E43" i="6" l="1"/>
  <c r="I12" i="14"/>
  <c r="L11" i="14"/>
  <c r="O11" i="14"/>
  <c r="M13" i="14"/>
  <c r="P13" i="14"/>
  <c r="F45" i="6"/>
  <c r="J14" i="14"/>
  <c r="C86" i="5"/>
  <c r="H23" i="12"/>
  <c r="D39" i="10"/>
  <c r="D14" i="10"/>
  <c r="J12" i="6"/>
  <c r="C13" i="10"/>
  <c r="J41" i="6"/>
  <c r="L41" i="6" s="1"/>
  <c r="C37" i="10"/>
  <c r="D23" i="12"/>
  <c r="C42" i="5"/>
  <c r="F16" i="6" s="1"/>
  <c r="I33" i="7"/>
  <c r="I44" i="6"/>
  <c r="B85" i="5"/>
  <c r="G21" i="12" s="1"/>
  <c r="G22" i="12"/>
  <c r="B84" i="5"/>
  <c r="F21" i="12" s="1"/>
  <c r="F22" i="12"/>
  <c r="H31" i="7"/>
  <c r="H42" i="6"/>
  <c r="E86" i="3"/>
  <c r="H11" i="12"/>
  <c r="D84" i="3"/>
  <c r="F10" i="12"/>
  <c r="E85" i="3"/>
  <c r="G11" i="12"/>
  <c r="D40" i="3"/>
  <c r="B10" i="12"/>
  <c r="D42" i="3"/>
  <c r="E15" i="6" s="1"/>
  <c r="D10" i="12"/>
  <c r="D41" i="3"/>
  <c r="C10" i="12"/>
  <c r="B40" i="5"/>
  <c r="B21" i="12" s="1"/>
  <c r="B22" i="12"/>
  <c r="C41" i="5"/>
  <c r="C23" i="12"/>
  <c r="A59" i="3"/>
  <c r="A30" i="9"/>
  <c r="H13" i="6"/>
  <c r="I15" i="7"/>
  <c r="I14" i="6"/>
  <c r="H14" i="7"/>
  <c r="M14" i="14" l="1"/>
  <c r="P14" i="14"/>
  <c r="E44" i="6"/>
  <c r="I13" i="14"/>
  <c r="L12" i="14"/>
  <c r="O12" i="14"/>
  <c r="F46" i="6"/>
  <c r="J15" i="14"/>
  <c r="B86" i="5"/>
  <c r="H22" i="12"/>
  <c r="D40" i="10"/>
  <c r="D15" i="10"/>
  <c r="J42" i="6"/>
  <c r="L42" i="6" s="1"/>
  <c r="C38" i="10"/>
  <c r="J13" i="6"/>
  <c r="L13" i="6" s="1"/>
  <c r="C14" i="10"/>
  <c r="B42" i="5"/>
  <c r="D21" i="12" s="1"/>
  <c r="D22" i="12"/>
  <c r="I45" i="6"/>
  <c r="I34" i="7"/>
  <c r="D85" i="3"/>
  <c r="G10" i="12"/>
  <c r="D86" i="3"/>
  <c r="H10" i="12"/>
  <c r="H32" i="7"/>
  <c r="H43" i="6"/>
  <c r="C84" i="3"/>
  <c r="F9" i="12"/>
  <c r="D9" i="12"/>
  <c r="C42" i="3"/>
  <c r="E16" i="6" s="1"/>
  <c r="C41" i="3"/>
  <c r="C9" i="12"/>
  <c r="C40" i="3"/>
  <c r="B9" i="12"/>
  <c r="B41" i="5"/>
  <c r="C21" i="12" s="1"/>
  <c r="C22" i="12"/>
  <c r="A31" i="9"/>
  <c r="L12" i="6"/>
  <c r="I15" i="6"/>
  <c r="I16" i="7"/>
  <c r="H15" i="7"/>
  <c r="H14" i="6"/>
  <c r="C15" i="10" s="1"/>
  <c r="M15" i="14" l="1"/>
  <c r="P15" i="14"/>
  <c r="E45" i="6"/>
  <c r="I14" i="14"/>
  <c r="L13" i="14"/>
  <c r="O13" i="14"/>
  <c r="J16" i="14"/>
  <c r="H21" i="12"/>
  <c r="F47" i="6"/>
  <c r="I36" i="7" s="1"/>
  <c r="D41" i="10"/>
  <c r="D16" i="10"/>
  <c r="J43" i="6"/>
  <c r="C39" i="10"/>
  <c r="J14" i="6"/>
  <c r="L14" i="6" s="1"/>
  <c r="F17" i="6"/>
  <c r="I17" i="7" s="1"/>
  <c r="I46" i="6"/>
  <c r="I35" i="7"/>
  <c r="H33" i="7"/>
  <c r="H44" i="6"/>
  <c r="C85" i="3"/>
  <c r="G9" i="12"/>
  <c r="B84" i="3"/>
  <c r="F7" i="12" s="1"/>
  <c r="F8" i="12"/>
  <c r="C86" i="3"/>
  <c r="H9" i="12"/>
  <c r="B40" i="3"/>
  <c r="B7" i="12" s="1"/>
  <c r="B8" i="12"/>
  <c r="B41" i="3"/>
  <c r="C7" i="12" s="1"/>
  <c r="C8" i="12"/>
  <c r="B42" i="3"/>
  <c r="D8" i="12"/>
  <c r="I16" i="6"/>
  <c r="H15" i="6"/>
  <c r="C16" i="10" s="1"/>
  <c r="H16" i="7"/>
  <c r="M16" i="14" l="1"/>
  <c r="M18" i="14" s="1"/>
  <c r="P16" i="14"/>
  <c r="P18" i="14" s="1"/>
  <c r="L14" i="14"/>
  <c r="O14" i="14"/>
  <c r="E46" i="6"/>
  <c r="I15" i="14"/>
  <c r="D42" i="10"/>
  <c r="I47" i="6"/>
  <c r="D17" i="10"/>
  <c r="J44" i="6"/>
  <c r="L44" i="6" s="1"/>
  <c r="C40" i="10"/>
  <c r="J15" i="6"/>
  <c r="L15" i="6" s="1"/>
  <c r="L28" i="6" s="1"/>
  <c r="I17" i="6"/>
  <c r="D7" i="12"/>
  <c r="E17" i="6"/>
  <c r="H17" i="7" s="1"/>
  <c r="H34" i="7"/>
  <c r="H45" i="6"/>
  <c r="B86" i="3"/>
  <c r="I16" i="14" s="1"/>
  <c r="H8" i="12"/>
  <c r="L43" i="6"/>
  <c r="B85" i="3"/>
  <c r="G7" i="12" s="1"/>
  <c r="G8" i="12"/>
  <c r="H16" i="6"/>
  <c r="C17" i="10" s="1"/>
  <c r="L15" i="14" l="1"/>
  <c r="O15" i="14"/>
  <c r="O16" i="14"/>
  <c r="O18" i="14" s="1"/>
  <c r="L16" i="14"/>
  <c r="L18" i="14" s="1"/>
  <c r="D43" i="10"/>
  <c r="D45" i="10" s="1"/>
  <c r="D49" i="10" s="1"/>
  <c r="I49" i="6"/>
  <c r="J45" i="6"/>
  <c r="L45" i="6" s="1"/>
  <c r="L52" i="6" s="1"/>
  <c r="C41" i="10"/>
  <c r="D18" i="10"/>
  <c r="D20" i="10" s="1"/>
  <c r="J16" i="6"/>
  <c r="L16" i="6" s="1"/>
  <c r="I19" i="6"/>
  <c r="H7" i="12"/>
  <c r="E47" i="6"/>
  <c r="H36" i="7" s="1"/>
  <c r="H17" i="6"/>
  <c r="C18" i="10" s="1"/>
  <c r="H35" i="7"/>
  <c r="H46" i="6"/>
  <c r="L24" i="6"/>
  <c r="L27" i="6"/>
  <c r="L23" i="6"/>
  <c r="L30" i="6" s="1"/>
  <c r="L22" i="6"/>
  <c r="L25" i="6"/>
  <c r="D48" i="10" l="1"/>
  <c r="D24" i="10"/>
  <c r="D23" i="10"/>
  <c r="J46" i="6"/>
  <c r="C42" i="10"/>
  <c r="C20" i="10"/>
  <c r="C23" i="10" s="1"/>
  <c r="J17" i="6"/>
  <c r="L17" i="6" s="1"/>
  <c r="L54" i="6"/>
  <c r="H19" i="6"/>
  <c r="H47" i="6"/>
  <c r="L58" i="6"/>
  <c r="L53" i="6"/>
  <c r="L60" i="6" s="1"/>
  <c r="C33" i="7" s="1"/>
  <c r="D33" i="7" s="1"/>
  <c r="E40" i="10" s="1"/>
  <c r="L55" i="6"/>
  <c r="L57" i="6"/>
  <c r="C17" i="7"/>
  <c r="D17" i="7" s="1"/>
  <c r="E18" i="10" s="1"/>
  <c r="C16" i="7"/>
  <c r="D16" i="7" s="1"/>
  <c r="E17" i="10" s="1"/>
  <c r="C15" i="7"/>
  <c r="D15" i="7" s="1"/>
  <c r="E16" i="10" s="1"/>
  <c r="C14" i="7"/>
  <c r="D14" i="7" s="1"/>
  <c r="E15" i="10" s="1"/>
  <c r="C13" i="7"/>
  <c r="D13" i="7" s="1"/>
  <c r="E14" i="10" s="1"/>
  <c r="C12" i="7"/>
  <c r="D12" i="7" s="1"/>
  <c r="E13" i="10" s="1"/>
  <c r="C11" i="7"/>
  <c r="D11" i="7" s="1"/>
  <c r="E12" i="10" s="1"/>
  <c r="C10" i="7"/>
  <c r="D10" i="7" s="1"/>
  <c r="E11" i="10" s="1"/>
  <c r="L46" i="6"/>
  <c r="C8" i="7"/>
  <c r="D8" i="7" s="1"/>
  <c r="E9" i="10" s="1"/>
  <c r="C9" i="7"/>
  <c r="D9" i="7" s="1"/>
  <c r="E10" i="10" s="1"/>
  <c r="J47" i="6" l="1"/>
  <c r="L47" i="6" s="1"/>
  <c r="C43" i="10"/>
  <c r="C45" i="10" s="1"/>
  <c r="C24" i="10"/>
  <c r="C31" i="7"/>
  <c r="D31" i="7" s="1"/>
  <c r="H49" i="6"/>
  <c r="C28" i="7"/>
  <c r="D28" i="7" s="1"/>
  <c r="J19" i="6"/>
  <c r="C34" i="7"/>
  <c r="D34" i="7" s="1"/>
  <c r="C36" i="7"/>
  <c r="D36" i="7" s="1"/>
  <c r="C27" i="7"/>
  <c r="D27" i="7" s="1"/>
  <c r="C29" i="7"/>
  <c r="D29" i="7" s="1"/>
  <c r="C35" i="7"/>
  <c r="D35" i="7" s="1"/>
  <c r="E42" i="10" s="1"/>
  <c r="C30" i="7"/>
  <c r="D30" i="7" s="1"/>
  <c r="E37" i="10" s="1"/>
  <c r="C32" i="7"/>
  <c r="D32" i="7" s="1"/>
  <c r="E39" i="10" s="1"/>
  <c r="J49" i="6"/>
  <c r="L33" i="7"/>
  <c r="G40" i="10" s="1"/>
  <c r="K33" i="7"/>
  <c r="F40" i="10" s="1"/>
  <c r="E20" i="10"/>
  <c r="L13" i="7"/>
  <c r="G14" i="10" s="1"/>
  <c r="K13" i="7"/>
  <c r="F14" i="10" s="1"/>
  <c r="L12" i="7"/>
  <c r="G13" i="10" s="1"/>
  <c r="K12" i="7"/>
  <c r="F13" i="10" s="1"/>
  <c r="L16" i="7"/>
  <c r="G17" i="10" s="1"/>
  <c r="K16" i="7"/>
  <c r="F17" i="10" s="1"/>
  <c r="K14" i="7"/>
  <c r="F15" i="10" s="1"/>
  <c r="L14" i="7"/>
  <c r="G15" i="10" s="1"/>
  <c r="L17" i="7"/>
  <c r="G18" i="10" s="1"/>
  <c r="K17" i="7"/>
  <c r="F18" i="10" s="1"/>
  <c r="K9" i="7"/>
  <c r="F10" i="10" s="1"/>
  <c r="L9" i="7"/>
  <c r="G10" i="10" s="1"/>
  <c r="L11" i="7"/>
  <c r="G12" i="10" s="1"/>
  <c r="K11" i="7"/>
  <c r="F12" i="10" s="1"/>
  <c r="K8" i="7"/>
  <c r="F9" i="10" s="1"/>
  <c r="L8" i="7"/>
  <c r="G9" i="10" s="1"/>
  <c r="D19" i="7"/>
  <c r="L15" i="7"/>
  <c r="G16" i="10" s="1"/>
  <c r="K15" i="7"/>
  <c r="F16" i="10" s="1"/>
  <c r="K10" i="7"/>
  <c r="F11" i="10" s="1"/>
  <c r="L10" i="7"/>
  <c r="G11" i="10" s="1"/>
  <c r="L28" i="7" l="1"/>
  <c r="G35" i="10" s="1"/>
  <c r="E35" i="10"/>
  <c r="L31" i="7"/>
  <c r="G38" i="10" s="1"/>
  <c r="E38" i="10"/>
  <c r="L29" i="7"/>
  <c r="G36" i="10" s="1"/>
  <c r="E36" i="10"/>
  <c r="K27" i="7"/>
  <c r="F34" i="10" s="1"/>
  <c r="E34" i="10"/>
  <c r="L36" i="7"/>
  <c r="G43" i="10" s="1"/>
  <c r="E43" i="10"/>
  <c r="K34" i="7"/>
  <c r="F41" i="10" s="1"/>
  <c r="E41" i="10"/>
  <c r="K28" i="7"/>
  <c r="F35" i="10" s="1"/>
  <c r="K31" i="7"/>
  <c r="F38" i="10" s="1"/>
  <c r="L30" i="7"/>
  <c r="G37" i="10" s="1"/>
  <c r="K32" i="7"/>
  <c r="F39" i="10" s="1"/>
  <c r="L35" i="7"/>
  <c r="G42" i="10" s="1"/>
  <c r="K30" i="7"/>
  <c r="F37" i="10" s="1"/>
  <c r="K35" i="7"/>
  <c r="F42" i="10" s="1"/>
  <c r="K29" i="7"/>
  <c r="F36" i="10" s="1"/>
  <c r="D38" i="7"/>
  <c r="L32" i="7"/>
  <c r="G39" i="10" s="1"/>
  <c r="L27" i="7"/>
  <c r="G34" i="10" s="1"/>
  <c r="K36" i="7"/>
  <c r="F43" i="10" s="1"/>
  <c r="L34" i="7"/>
  <c r="G41" i="10" s="1"/>
  <c r="C49" i="10"/>
  <c r="C48" i="10"/>
  <c r="F20" i="10"/>
  <c r="F23" i="10" s="1"/>
  <c r="G20" i="10"/>
  <c r="E24" i="10"/>
  <c r="E23" i="10"/>
  <c r="L19" i="7"/>
  <c r="K19" i="7"/>
  <c r="K38" i="7" l="1"/>
  <c r="F45" i="10"/>
  <c r="F48" i="10" s="1"/>
  <c r="E45" i="10"/>
  <c r="E48" i="10" s="1"/>
  <c r="L38" i="7"/>
  <c r="G45" i="10"/>
  <c r="G48" i="10" s="1"/>
  <c r="F24" i="10"/>
  <c r="G24" i="10"/>
  <c r="G23" i="10"/>
  <c r="E49" i="10" l="1"/>
  <c r="F49" i="10"/>
  <c r="G49" i="10"/>
</calcChain>
</file>

<file path=xl/sharedStrings.xml><?xml version="1.0" encoding="utf-8"?>
<sst xmlns="http://schemas.openxmlformats.org/spreadsheetml/2006/main" count="320" uniqueCount="99">
  <si>
    <t>Property Reinsurance excluding Catastrophe</t>
  </si>
  <si>
    <t>Property Reinsurance Catastrophe</t>
  </si>
  <si>
    <t>Treaty</t>
  </si>
  <si>
    <t>Year</t>
  </si>
  <si>
    <t>Exhibit III</t>
  </si>
  <si>
    <t>Net Reported Losses</t>
  </si>
  <si>
    <t>Sheet 1</t>
  </si>
  <si>
    <t>Net Reported Losses as of (months)</t>
  </si>
  <si>
    <t>Age-to-Age Factors</t>
  </si>
  <si>
    <t>12-24</t>
  </si>
  <si>
    <t>24-36</t>
  </si>
  <si>
    <t>36-48</t>
  </si>
  <si>
    <t>48-60</t>
  </si>
  <si>
    <t>60-72</t>
  </si>
  <si>
    <t>72-84</t>
  </si>
  <si>
    <t>84-96</t>
  </si>
  <si>
    <t>96-108</t>
  </si>
  <si>
    <t>108-120</t>
  </si>
  <si>
    <t>120-ult</t>
  </si>
  <si>
    <t>Average Age-to-Age Factors</t>
  </si>
  <si>
    <t>Simple 3</t>
  </si>
  <si>
    <t>Medial 7</t>
  </si>
  <si>
    <t>Vol Wtd 5</t>
  </si>
  <si>
    <t>Variability in Age-to-Age Factors as Measured by</t>
  </si>
  <si>
    <t>Std Dev</t>
  </si>
  <si>
    <t>Abs Diff</t>
  </si>
  <si>
    <t>Cumulative Development Factors</t>
  </si>
  <si>
    <t xml:space="preserve">Net Reported Losses </t>
  </si>
  <si>
    <t>Sheet 2</t>
  </si>
  <si>
    <t xml:space="preserve">Net Paid Losses </t>
  </si>
  <si>
    <t>Sheet 3</t>
  </si>
  <si>
    <t>Net Paid Losses as of (months)</t>
  </si>
  <si>
    <t>Sheet 4</t>
  </si>
  <si>
    <t>Property Reinsurance</t>
  </si>
  <si>
    <t>Sheet 5</t>
  </si>
  <si>
    <t>% Reported</t>
  </si>
  <si>
    <t>As Of</t>
  </si>
  <si>
    <t>Excluding Catastrophe</t>
  </si>
  <si>
    <t>Catastrophe</t>
  </si>
  <si>
    <t>Month</t>
  </si>
  <si>
    <t>% Paid</t>
  </si>
  <si>
    <t>Projection of Ultimate Losses based on Development Method and Selection of Expected Loss Ratio</t>
  </si>
  <si>
    <t>Sheet 6</t>
  </si>
  <si>
    <t>Losses at</t>
  </si>
  <si>
    <t>Cum Dev Factor</t>
  </si>
  <si>
    <t>Projected Ultimate</t>
  </si>
  <si>
    <t>Initial</t>
  </si>
  <si>
    <t>Projected</t>
  </si>
  <si>
    <t>Indicated</t>
  </si>
  <si>
    <t>12/31/10</t>
  </si>
  <si>
    <t>at 12/31/10</t>
  </si>
  <si>
    <t>Losses Based on</t>
  </si>
  <si>
    <t>Selected</t>
  </si>
  <si>
    <t>Ultimate</t>
  </si>
  <si>
    <t>Reported</t>
  </si>
  <si>
    <t>Paid</t>
  </si>
  <si>
    <t>Premium</t>
  </si>
  <si>
    <t>Loss Ratio</t>
  </si>
  <si>
    <t>Total</t>
  </si>
  <si>
    <t>Average Indicated Ultimate Loss Ratio excl Treaty Years 9 and 10</t>
  </si>
  <si>
    <t xml:space="preserve">   Latest 3 years</t>
  </si>
  <si>
    <t xml:space="preserve">   Latest 5 years</t>
  </si>
  <si>
    <t xml:space="preserve">   Latest 7 years</t>
  </si>
  <si>
    <t xml:space="preserve">   Latest 5 years excluding high and low</t>
  </si>
  <si>
    <t>Standard Deviation Treaty Years 1-8</t>
  </si>
  <si>
    <t>Absolute Difference Treaty Years 1-8</t>
  </si>
  <si>
    <t>Selected Expected Loss Ratio</t>
  </si>
  <si>
    <t>Projection of Ultimate Losses based on Expected Loss and Bornhuetter-Ferguson Methods</t>
  </si>
  <si>
    <t>Sheet 7</t>
  </si>
  <si>
    <t>Percentage at</t>
  </si>
  <si>
    <t>Expected</t>
  </si>
  <si>
    <t>Losses</t>
  </si>
  <si>
    <t>Unrptd</t>
  </si>
  <si>
    <t>Unpaid</t>
  </si>
  <si>
    <t xml:space="preserve">Development of Indicated IBNR and Total Unpaid for All Years Combined </t>
  </si>
  <si>
    <t>Sheet 8</t>
  </si>
  <si>
    <t>Projected Ultimate Losses at 12/31/10 based on</t>
  </si>
  <si>
    <t>Adjustment</t>
  </si>
  <si>
    <t>Bornhuetter-</t>
  </si>
  <si>
    <t>for Earnings</t>
  </si>
  <si>
    <t>Development</t>
  </si>
  <si>
    <t>Ferguson</t>
  </si>
  <si>
    <t>Indicated at 12/31/10</t>
  </si>
  <si>
    <t>IBNR</t>
  </si>
  <si>
    <t>Total Unpaid</t>
  </si>
  <si>
    <t>Property</t>
  </si>
  <si>
    <t>Age-to-Age Interval</t>
  </si>
  <si>
    <t>Standard Deviation - Reported Age-to-Age Factors</t>
  </si>
  <si>
    <t>Standard Deviation - Paid Age-to-Age Factors</t>
  </si>
  <si>
    <t>Absolute Difference - Reported Age-to-Age Factors</t>
  </si>
  <si>
    <t>Absolute Difference - Paid Age-to-Age Factors</t>
  </si>
  <si>
    <t>Ratio Paid-to-Reported Losses</t>
  </si>
  <si>
    <t>Ratios Paid-to-Reported Losses as of (months)</t>
  </si>
  <si>
    <t>Catastrophe Losses at 12/31/10</t>
  </si>
  <si>
    <t xml:space="preserve"> </t>
  </si>
  <si>
    <t>Losses with Cat Adj</t>
  </si>
  <si>
    <t>Losses without Cat Adj</t>
  </si>
  <si>
    <t>Estimated</t>
  </si>
  <si>
    <t>Based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</si>
</sst>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#,##0.000_ ;\-#,##0.000\ "/>
    <numFmt numFmtId="168" formatCode="#,##0_ ;\-#,##0\ "/>
    <numFmt numFmtId="169" formatCode="#,##0.00_ ;\-#,##0.00\ "/>
    <numFmt numFmtId="170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center"/>
    </xf>
    <xf numFmtId="15" fontId="0" fillId="0" borderId="1" xfId="0" quotePrefix="1" applyNumberFormat="1" applyBorder="1" applyAlignment="1">
      <alignment horizontal="centerContinuous"/>
    </xf>
    <xf numFmtId="0" fontId="0" fillId="0" borderId="2" xfId="0" applyBorder="1"/>
    <xf numFmtId="3" fontId="4" fillId="0" borderId="0" xfId="3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9" fontId="0" fillId="0" borderId="0" xfId="2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/>
    <xf numFmtId="0" fontId="0" fillId="0" borderId="2" xfId="0" quotePrefix="1" applyBorder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3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Continuous"/>
    </xf>
    <xf numFmtId="168" fontId="0" fillId="0" borderId="0" xfId="1" applyNumberFormat="1" applyFont="1" applyAlignment="1">
      <alignment horizontal="right"/>
    </xf>
    <xf numFmtId="2" fontId="0" fillId="0" borderId="0" xfId="2" applyNumberFormat="1" applyFont="1" applyAlignment="1">
      <alignment horizontal="center"/>
    </xf>
    <xf numFmtId="9" fontId="5" fillId="0" borderId="0" xfId="2" applyFont="1" applyAlignment="1">
      <alignment horizontal="center"/>
    </xf>
    <xf numFmtId="167" fontId="0" fillId="0" borderId="1" xfId="0" applyNumberFormat="1" applyBorder="1" applyAlignment="1">
      <alignment horizontal="centerContinuous"/>
    </xf>
    <xf numFmtId="167" fontId="4" fillId="0" borderId="1" xfId="1" applyNumberFormat="1" applyFont="1" applyBorder="1" applyAlignment="1">
      <alignment horizontal="centerContinuous"/>
    </xf>
    <xf numFmtId="167" fontId="0" fillId="0" borderId="0" xfId="0" applyNumberFormat="1" applyAlignment="1">
      <alignment horizontal="center"/>
    </xf>
    <xf numFmtId="169" fontId="4" fillId="0" borderId="0" xfId="1" applyNumberFormat="1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Continuous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9" fontId="0" fillId="0" borderId="0" xfId="0" applyNumberFormat="1"/>
    <xf numFmtId="164" fontId="0" fillId="0" borderId="0" xfId="1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Standard 4" xfId="3" xr:uid="{E76F3E98-FD8E-48BA-A199-837D3ED6D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BECF-D958-4277-B423-CCC3457E5D3C}">
  <dimension ref="A1:A5"/>
  <sheetViews>
    <sheetView workbookViewId="0"/>
  </sheetViews>
  <sheetFormatPr defaultRowHeight="14.25"/>
  <sheetData>
    <row r="1" spans="1:1">
      <c r="A1" s="36" t="s">
        <v>0</v>
      </c>
    </row>
    <row r="2" spans="1:1">
      <c r="A2" s="36" t="s">
        <v>1</v>
      </c>
    </row>
    <row r="3" spans="1:1">
      <c r="A3" s="36" t="s">
        <v>2</v>
      </c>
    </row>
    <row r="4" spans="1:1">
      <c r="A4" s="36" t="s">
        <v>3</v>
      </c>
    </row>
    <row r="5" spans="1:1">
      <c r="A5" s="36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5BF88-616C-4C2E-8F30-5EE67903C600}">
  <dimension ref="A1:P20"/>
  <sheetViews>
    <sheetView showGridLines="0" zoomScaleNormal="100" workbookViewId="0"/>
  </sheetViews>
  <sheetFormatPr defaultRowHeight="14.25"/>
  <cols>
    <col min="1" max="3" width="8.5703125" customWidth="1"/>
    <col min="4" max="4" width="0.85546875" customWidth="1"/>
    <col min="5" max="7" width="9.5703125" customWidth="1"/>
    <col min="8" max="8" width="0.85546875" customWidth="1"/>
    <col min="9" max="10" width="8.5703125" customWidth="1"/>
    <col min="11" max="11" width="0.85546875" customWidth="1"/>
    <col min="12" max="13" width="8.5703125" customWidth="1"/>
    <col min="14" max="14" width="0.85546875" customWidth="1"/>
    <col min="15" max="15" width="11" bestFit="1" customWidth="1"/>
    <col min="16" max="16" width="9.85546875" bestFit="1" customWidth="1"/>
  </cols>
  <sheetData>
    <row r="1" spans="1:16">
      <c r="A1" s="37" t="str">
        <f>input!A2</f>
        <v>Property Reinsurance Catastrophe</v>
      </c>
    </row>
    <row r="2" spans="1:16">
      <c r="A2" s="1"/>
    </row>
    <row r="3" spans="1:16">
      <c r="L3" s="2" t="s">
        <v>45</v>
      </c>
      <c r="M3" s="2"/>
      <c r="O3" s="2" t="s">
        <v>45</v>
      </c>
      <c r="P3" s="2"/>
    </row>
    <row r="4" spans="1:16">
      <c r="A4" s="1"/>
      <c r="B4" s="2" t="s">
        <v>43</v>
      </c>
      <c r="C4" s="2"/>
      <c r="E4" s="7" t="s">
        <v>93</v>
      </c>
      <c r="F4" s="7"/>
      <c r="G4" s="4"/>
      <c r="H4" s="2" t="s">
        <v>94</v>
      </c>
      <c r="I4" s="2" t="s">
        <v>44</v>
      </c>
      <c r="J4" s="2"/>
      <c r="L4" s="2" t="s">
        <v>95</v>
      </c>
      <c r="M4" s="2"/>
      <c r="O4" s="2" t="s">
        <v>96</v>
      </c>
      <c r="P4" s="2"/>
    </row>
    <row r="5" spans="1:16">
      <c r="A5" s="3" t="str">
        <f>input!$A$3</f>
        <v>Treaty</v>
      </c>
      <c r="B5" s="7" t="s">
        <v>49</v>
      </c>
      <c r="C5" s="4"/>
      <c r="G5" s="3" t="s">
        <v>97</v>
      </c>
      <c r="I5" s="7" t="s">
        <v>50</v>
      </c>
      <c r="J5" s="4"/>
      <c r="L5" s="4" t="s">
        <v>98</v>
      </c>
      <c r="M5" s="4"/>
      <c r="O5" s="4" t="s">
        <v>98</v>
      </c>
      <c r="P5" s="4"/>
    </row>
    <row r="6" spans="1:16" ht="14.65" thickBot="1">
      <c r="A6" s="6" t="str">
        <f>input!$A$4</f>
        <v>Year</v>
      </c>
      <c r="B6" s="6" t="s">
        <v>54</v>
      </c>
      <c r="C6" s="6" t="s">
        <v>55</v>
      </c>
      <c r="D6" s="8"/>
      <c r="E6" s="6" t="s">
        <v>54</v>
      </c>
      <c r="F6" s="6" t="s">
        <v>55</v>
      </c>
      <c r="G6" s="6" t="s">
        <v>53</v>
      </c>
      <c r="H6" s="8"/>
      <c r="I6" s="6" t="s">
        <v>54</v>
      </c>
      <c r="J6" s="6" t="s">
        <v>55</v>
      </c>
      <c r="L6" s="6" t="s">
        <v>54</v>
      </c>
      <c r="M6" s="6" t="s">
        <v>55</v>
      </c>
      <c r="O6" s="6" t="s">
        <v>54</v>
      </c>
      <c r="P6" s="6" t="s">
        <v>55</v>
      </c>
    </row>
    <row r="7" spans="1:16">
      <c r="A7" s="3">
        <f>input!$A$5</f>
        <v>1</v>
      </c>
      <c r="B7" s="12">
        <f>'rptd data'!K50</f>
        <v>32467</v>
      </c>
      <c r="C7" s="12">
        <f>'paid data'!K50</f>
        <v>32438</v>
      </c>
      <c r="E7" s="12">
        <v>28500</v>
      </c>
      <c r="F7" s="12">
        <v>28500</v>
      </c>
      <c r="G7" s="12">
        <v>28500</v>
      </c>
      <c r="I7" s="13">
        <f>'rptd data'!K86</f>
        <v>0.99953820577550645</v>
      </c>
      <c r="J7" s="13">
        <f>'paid data'!K86</f>
        <v>1.01</v>
      </c>
      <c r="L7" s="12">
        <f>(B7-E7)*I7+$G7</f>
        <v>32465.168062311433</v>
      </c>
      <c r="M7" s="12">
        <f t="shared" ref="M7:M16" si="0">(C7-F7)*J7+$G7</f>
        <v>32477.38</v>
      </c>
      <c r="O7" s="12">
        <f>B7*I7</f>
        <v>32452.006926913367</v>
      </c>
      <c r="P7" s="12">
        <f t="shared" ref="P7:P16" si="1">C7*J7</f>
        <v>32762.38</v>
      </c>
    </row>
    <row r="8" spans="1:16">
      <c r="A8" s="3">
        <f>A7+1</f>
        <v>2</v>
      </c>
      <c r="B8" s="12">
        <f>'rptd data'!J51</f>
        <v>3914</v>
      </c>
      <c r="C8" s="12">
        <f>'paid data'!J51</f>
        <v>3817</v>
      </c>
      <c r="E8" s="12">
        <v>0</v>
      </c>
      <c r="F8" s="12">
        <v>0</v>
      </c>
      <c r="G8" s="12">
        <v>0</v>
      </c>
      <c r="H8" s="12"/>
      <c r="I8" s="13">
        <f>'rptd data'!J86</f>
        <v>0.99907662480491866</v>
      </c>
      <c r="J8" s="13">
        <f>'paid data'!J86</f>
        <v>1.0101868524913666</v>
      </c>
      <c r="L8" s="12">
        <f t="shared" ref="L8:L16" si="2">(B8-E8)*I8+$G8</f>
        <v>3910.3859094864515</v>
      </c>
      <c r="M8" s="12">
        <f t="shared" si="0"/>
        <v>3855.8832159595463</v>
      </c>
      <c r="O8" s="12">
        <f t="shared" ref="O8:O16" si="3">B8*I8</f>
        <v>3910.3859094864515</v>
      </c>
      <c r="P8" s="12">
        <f t="shared" si="1"/>
        <v>3855.8832159595463</v>
      </c>
    </row>
    <row r="9" spans="1:16">
      <c r="A9" s="3">
        <f t="shared" ref="A9:A16" si="4">A8+1</f>
        <v>3</v>
      </c>
      <c r="B9" s="12">
        <f>'rptd data'!I52</f>
        <v>6600</v>
      </c>
      <c r="C9" s="12">
        <f>'paid data'!I52</f>
        <v>6443</v>
      </c>
      <c r="E9" s="12">
        <v>0</v>
      </c>
      <c r="F9" s="12">
        <v>0</v>
      </c>
      <c r="G9" s="12">
        <v>0</v>
      </c>
      <c r="H9" s="12"/>
      <c r="I9" s="13">
        <f>'rptd data'!I86</f>
        <v>0.99672147460116822</v>
      </c>
      <c r="J9" s="13">
        <f>'paid data'!I86</f>
        <v>1.0119455926590268</v>
      </c>
      <c r="L9" s="12">
        <f t="shared" si="2"/>
        <v>6578.3617323677099</v>
      </c>
      <c r="M9" s="12">
        <f t="shared" si="0"/>
        <v>6519.96545350211</v>
      </c>
      <c r="O9" s="12">
        <f t="shared" si="3"/>
        <v>6578.3617323677099</v>
      </c>
      <c r="P9" s="12">
        <f t="shared" si="1"/>
        <v>6519.96545350211</v>
      </c>
    </row>
    <row r="10" spans="1:16">
      <c r="A10" s="3">
        <f t="shared" si="4"/>
        <v>4</v>
      </c>
      <c r="B10" s="12">
        <f>'rptd data'!H53</f>
        <v>16742</v>
      </c>
      <c r="C10" s="12">
        <f>'paid data'!H53</f>
        <v>16563</v>
      </c>
      <c r="E10" s="12">
        <v>0</v>
      </c>
      <c r="F10" s="12">
        <v>0</v>
      </c>
      <c r="G10" s="12">
        <v>0</v>
      </c>
      <c r="H10" s="12"/>
      <c r="I10" s="13">
        <f>'rptd data'!H86</f>
        <v>0.99727703490100628</v>
      </c>
      <c r="J10" s="13">
        <f>'paid data'!H86</f>
        <v>1.0164042380062595</v>
      </c>
      <c r="L10" s="12">
        <f t="shared" si="2"/>
        <v>16696.412118312648</v>
      </c>
      <c r="M10" s="12">
        <f t="shared" si="0"/>
        <v>16834.703394097676</v>
      </c>
      <c r="O10" s="12">
        <f t="shared" si="3"/>
        <v>16696.412118312648</v>
      </c>
      <c r="P10" s="12">
        <f t="shared" si="1"/>
        <v>16834.703394097676</v>
      </c>
    </row>
    <row r="11" spans="1:16">
      <c r="A11" s="3">
        <f t="shared" si="4"/>
        <v>5</v>
      </c>
      <c r="B11" s="12">
        <f>'rptd data'!G54</f>
        <v>8912</v>
      </c>
      <c r="C11" s="12">
        <f>'paid data'!G54</f>
        <v>8647</v>
      </c>
      <c r="E11" s="12">
        <v>0</v>
      </c>
      <c r="F11" s="12">
        <v>0</v>
      </c>
      <c r="G11" s="12">
        <v>0</v>
      </c>
      <c r="H11" s="12"/>
      <c r="I11" s="13">
        <f>'rptd data'!G86</f>
        <v>0.99746051425981663</v>
      </c>
      <c r="J11" s="13">
        <f>'paid data'!G86</f>
        <v>0.99414733387858201</v>
      </c>
      <c r="L11" s="12">
        <f t="shared" si="2"/>
        <v>8889.368103083485</v>
      </c>
      <c r="M11" s="12">
        <f t="shared" si="0"/>
        <v>8596.391996048098</v>
      </c>
      <c r="O11" s="12">
        <f t="shared" si="3"/>
        <v>8889.368103083485</v>
      </c>
      <c r="P11" s="12">
        <f t="shared" si="1"/>
        <v>8596.391996048098</v>
      </c>
    </row>
    <row r="12" spans="1:16">
      <c r="A12" s="3">
        <f t="shared" si="4"/>
        <v>6</v>
      </c>
      <c r="B12" s="12">
        <f>'rptd data'!F55</f>
        <v>59903</v>
      </c>
      <c r="C12" s="12">
        <f>'paid data'!F55</f>
        <v>54576</v>
      </c>
      <c r="E12" s="12">
        <v>50000</v>
      </c>
      <c r="F12" s="12">
        <v>49000</v>
      </c>
      <c r="G12" s="12">
        <v>50500</v>
      </c>
      <c r="H12" s="12"/>
      <c r="I12" s="13">
        <f>'rptd data'!F86</f>
        <v>1.0066181149033973</v>
      </c>
      <c r="J12" s="13">
        <f>'paid data'!F86</f>
        <v>1.0417228637346738</v>
      </c>
      <c r="L12" s="12">
        <f t="shared" si="2"/>
        <v>60468.53919188834</v>
      </c>
      <c r="M12" s="12">
        <f t="shared" si="0"/>
        <v>56308.646688184541</v>
      </c>
      <c r="O12" s="12">
        <f t="shared" si="3"/>
        <v>60299.444937058208</v>
      </c>
      <c r="P12" s="12">
        <f t="shared" si="1"/>
        <v>56853.067011183557</v>
      </c>
    </row>
    <row r="13" spans="1:16">
      <c r="A13" s="3">
        <f t="shared" si="4"/>
        <v>7</v>
      </c>
      <c r="B13" s="12">
        <f>'rptd data'!E56</f>
        <v>16540</v>
      </c>
      <c r="C13" s="12">
        <f>'paid data'!E56</f>
        <v>12558</v>
      </c>
      <c r="E13" s="12">
        <v>0</v>
      </c>
      <c r="F13" s="12">
        <v>0</v>
      </c>
      <c r="G13" s="12">
        <f>'paid data'!J56</f>
        <v>0</v>
      </c>
      <c r="H13" s="12"/>
      <c r="I13" s="13">
        <f>'rptd data'!E86</f>
        <v>1.0315357884937315</v>
      </c>
      <c r="J13" s="13">
        <f>'paid data'!E86</f>
        <v>1.0998152526418199</v>
      </c>
      <c r="L13" s="12">
        <f t="shared" si="2"/>
        <v>17061.60194168632</v>
      </c>
      <c r="M13" s="12">
        <f t="shared" si="0"/>
        <v>13811.479942675975</v>
      </c>
      <c r="O13" s="12">
        <f t="shared" si="3"/>
        <v>17061.60194168632</v>
      </c>
      <c r="P13" s="12">
        <f t="shared" si="1"/>
        <v>13811.479942675975</v>
      </c>
    </row>
    <row r="14" spans="1:16">
      <c r="A14" s="3">
        <f t="shared" si="4"/>
        <v>8</v>
      </c>
      <c r="B14" s="12">
        <f>'rptd data'!D57</f>
        <v>4211</v>
      </c>
      <c r="C14" s="12">
        <f>'paid data'!D57</f>
        <v>3167</v>
      </c>
      <c r="E14" s="12">
        <v>0</v>
      </c>
      <c r="F14" s="12">
        <v>0</v>
      </c>
      <c r="G14" s="12">
        <f>'paid data'!I57</f>
        <v>0</v>
      </c>
      <c r="H14" s="12"/>
      <c r="I14" s="13">
        <f>'rptd data'!D86</f>
        <v>1.0757017849948476</v>
      </c>
      <c r="J14" s="13">
        <f>'paid data'!D86</f>
        <v>1.2970743012843722</v>
      </c>
      <c r="L14" s="12">
        <f t="shared" si="2"/>
        <v>4529.7802166133033</v>
      </c>
      <c r="M14" s="12">
        <f t="shared" si="0"/>
        <v>4107.8343121676071</v>
      </c>
      <c r="O14" s="12">
        <f t="shared" si="3"/>
        <v>4529.7802166133033</v>
      </c>
      <c r="P14" s="12">
        <f t="shared" si="1"/>
        <v>4107.8343121676071</v>
      </c>
    </row>
    <row r="15" spans="1:16">
      <c r="A15" s="3">
        <f t="shared" si="4"/>
        <v>9</v>
      </c>
      <c r="B15" s="12">
        <f>'rptd data'!C58</f>
        <v>18677</v>
      </c>
      <c r="C15" s="12">
        <f>'paid data'!C58</f>
        <v>15577</v>
      </c>
      <c r="E15" s="12">
        <v>13000</v>
      </c>
      <c r="F15" s="12">
        <v>8900</v>
      </c>
      <c r="G15" s="12">
        <v>20000</v>
      </c>
      <c r="H15" s="12"/>
      <c r="I15" s="13">
        <f>'rptd data'!C86</f>
        <v>1.244426831919764</v>
      </c>
      <c r="J15" s="13">
        <f>'paid data'!C86</f>
        <v>1.8975313995379075</v>
      </c>
      <c r="L15" s="12">
        <f t="shared" si="2"/>
        <v>27064.6111248085</v>
      </c>
      <c r="M15" s="12">
        <f t="shared" si="0"/>
        <v>32669.817154714608</v>
      </c>
      <c r="O15" s="12">
        <f t="shared" si="3"/>
        <v>23242.159939765432</v>
      </c>
      <c r="P15" s="12">
        <f t="shared" si="1"/>
        <v>29557.846610601984</v>
      </c>
    </row>
    <row r="16" spans="1:16">
      <c r="A16" s="3">
        <f t="shared" si="4"/>
        <v>10</v>
      </c>
      <c r="B16" s="12">
        <f>'rptd data'!B59</f>
        <v>920</v>
      </c>
      <c r="C16" s="12">
        <f>'paid data'!B59</f>
        <v>179</v>
      </c>
      <c r="E16" s="12">
        <v>0</v>
      </c>
      <c r="F16" s="12">
        <v>0</v>
      </c>
      <c r="G16" s="12">
        <f>'paid data'!G59</f>
        <v>0</v>
      </c>
      <c r="H16" s="12"/>
      <c r="I16" s="13">
        <f>'rptd data'!B86</f>
        <v>2.9883024387878154</v>
      </c>
      <c r="J16" s="13">
        <f>'paid data'!B86</f>
        <v>6.6255996708117637</v>
      </c>
      <c r="L16" s="12">
        <f t="shared" si="2"/>
        <v>2749.2382436847902</v>
      </c>
      <c r="M16" s="12">
        <f t="shared" si="0"/>
        <v>1185.9823410753056</v>
      </c>
      <c r="O16" s="12">
        <f t="shared" si="3"/>
        <v>2749.2382436847902</v>
      </c>
      <c r="P16" s="12">
        <f t="shared" si="1"/>
        <v>1185.9823410753056</v>
      </c>
    </row>
    <row r="17" spans="1:16">
      <c r="B17" s="12"/>
      <c r="C17" s="12"/>
      <c r="E17" s="12"/>
      <c r="F17" s="12"/>
      <c r="G17" s="12"/>
      <c r="H17" s="12"/>
      <c r="L17" s="12"/>
      <c r="M17" s="12"/>
      <c r="O17" s="12"/>
      <c r="P17" s="12"/>
    </row>
    <row r="18" spans="1:16">
      <c r="A18" s="3" t="s">
        <v>58</v>
      </c>
      <c r="B18" s="12">
        <f>SUM(B7:B16)</f>
        <v>168886</v>
      </c>
      <c r="C18" s="12">
        <f>SUM(C7:C16)</f>
        <v>153965</v>
      </c>
      <c r="E18" s="12">
        <f>SUM(E7:E16)</f>
        <v>91500</v>
      </c>
      <c r="F18" s="12">
        <f>SUM(F7:F16)</f>
        <v>86400</v>
      </c>
      <c r="G18" s="12">
        <f>SUM(G7:G16)</f>
        <v>99000</v>
      </c>
      <c r="H18" s="12"/>
      <c r="L18" s="12">
        <f>SUM(L7:L16)</f>
        <v>180413.46664424296</v>
      </c>
      <c r="M18" s="12">
        <f>SUM(M7:M16)</f>
        <v>176368.08449842548</v>
      </c>
      <c r="O18" s="12">
        <f>SUM(O7:O16)</f>
        <v>176408.76006897169</v>
      </c>
      <c r="P18" s="12">
        <f>SUM(P7:P16)</f>
        <v>174085.53427731188</v>
      </c>
    </row>
    <row r="20" spans="1:16">
      <c r="L20" s="17"/>
      <c r="M20" s="17"/>
      <c r="O20" s="17"/>
      <c r="P20" s="17"/>
    </row>
  </sheetData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2767-E649-4635-A3F1-07CAA687DDA4}">
  <dimension ref="A1:V86"/>
  <sheetViews>
    <sheetView showGridLines="0" tabSelected="1" zoomScaleNormal="100" workbookViewId="0"/>
  </sheetViews>
  <sheetFormatPr defaultRowHeight="14.25"/>
  <cols>
    <col min="1" max="1" width="8.5703125" customWidth="1"/>
  </cols>
  <sheetData>
    <row r="1" spans="1:22">
      <c r="A1" s="37" t="str">
        <f>input!$A$1</f>
        <v>Property Reinsurance excluding Catastrophe</v>
      </c>
      <c r="K1" s="42" t="s">
        <v>4</v>
      </c>
    </row>
    <row r="2" spans="1:22">
      <c r="A2" s="1" t="s">
        <v>5</v>
      </c>
      <c r="K2" s="42" t="s">
        <v>6</v>
      </c>
    </row>
    <row r="3" spans="1:22">
      <c r="A3" s="1"/>
    </row>
    <row r="4" spans="1:22">
      <c r="A4" s="3" t="str">
        <f>input!$A$3</f>
        <v>Treaty</v>
      </c>
      <c r="B4" s="4" t="s">
        <v>7</v>
      </c>
      <c r="C4" s="4"/>
      <c r="D4" s="4"/>
      <c r="E4" s="4"/>
      <c r="F4" s="4"/>
      <c r="G4" s="4"/>
      <c r="H4" s="4"/>
      <c r="I4" s="4"/>
      <c r="J4" s="4"/>
      <c r="K4" s="4"/>
    </row>
    <row r="5" spans="1:22" ht="14.65" thickBot="1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</row>
    <row r="6" spans="1:22">
      <c r="A6" s="3">
        <f>input!$A$5</f>
        <v>1</v>
      </c>
      <c r="B6" s="9">
        <v>2182</v>
      </c>
      <c r="C6" s="9">
        <v>7819</v>
      </c>
      <c r="D6" s="9">
        <v>8361</v>
      </c>
      <c r="E6" s="9">
        <v>8657</v>
      </c>
      <c r="F6" s="9">
        <v>8704</v>
      </c>
      <c r="G6" s="9">
        <v>8744</v>
      </c>
      <c r="H6" s="9">
        <v>8731</v>
      </c>
      <c r="I6" s="9">
        <v>8795</v>
      </c>
      <c r="J6" s="9">
        <v>8817</v>
      </c>
      <c r="K6" s="9">
        <v>8862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3">
        <f>A6+1</f>
        <v>2</v>
      </c>
      <c r="B7" s="9">
        <v>1703</v>
      </c>
      <c r="C7" s="9">
        <v>4349</v>
      </c>
      <c r="D7" s="9">
        <v>4788</v>
      </c>
      <c r="E7" s="9">
        <v>5015</v>
      </c>
      <c r="F7" s="9">
        <v>5033</v>
      </c>
      <c r="G7" s="9">
        <v>5040</v>
      </c>
      <c r="H7" s="9">
        <v>5010</v>
      </c>
      <c r="I7" s="9">
        <v>5011</v>
      </c>
      <c r="J7" s="9">
        <v>4987</v>
      </c>
      <c r="K7" s="9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3">
        <f t="shared" ref="A8:A15" si="1">A7+1</f>
        <v>3</v>
      </c>
      <c r="B8" s="9">
        <v>1712</v>
      </c>
      <c r="C8" s="9">
        <v>4454</v>
      </c>
      <c r="D8" s="9">
        <v>5095</v>
      </c>
      <c r="E8" s="9">
        <v>5259</v>
      </c>
      <c r="F8" s="9">
        <v>5204</v>
      </c>
      <c r="G8" s="9">
        <v>5187</v>
      </c>
      <c r="H8" s="9">
        <v>5150</v>
      </c>
      <c r="I8" s="9">
        <v>5138</v>
      </c>
      <c r="J8" s="9"/>
      <c r="K8" s="9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3">
        <f t="shared" si="1"/>
        <v>4</v>
      </c>
      <c r="B9" s="9">
        <v>2044</v>
      </c>
      <c r="C9" s="9">
        <v>7388</v>
      </c>
      <c r="D9" s="9">
        <v>9100</v>
      </c>
      <c r="E9" s="9">
        <v>9768</v>
      </c>
      <c r="F9" s="9">
        <v>9901</v>
      </c>
      <c r="G9" s="9">
        <v>9833</v>
      </c>
      <c r="H9" s="9">
        <v>9769</v>
      </c>
      <c r="I9" s="9"/>
      <c r="J9" s="9"/>
      <c r="K9" s="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A10" s="3">
        <f t="shared" si="1"/>
        <v>5</v>
      </c>
      <c r="B10" s="9">
        <v>2231</v>
      </c>
      <c r="C10" s="9">
        <v>5056</v>
      </c>
      <c r="D10" s="9">
        <v>5852</v>
      </c>
      <c r="E10" s="9">
        <v>5793</v>
      </c>
      <c r="F10" s="9">
        <v>5793</v>
      </c>
      <c r="G10" s="9">
        <v>5799</v>
      </c>
      <c r="H10" s="9"/>
      <c r="I10" s="9"/>
      <c r="J10" s="9"/>
      <c r="K10" s="9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3">
        <f t="shared" si="1"/>
        <v>6</v>
      </c>
      <c r="B11" s="9">
        <v>1455</v>
      </c>
      <c r="C11" s="9">
        <v>5136</v>
      </c>
      <c r="D11" s="9">
        <v>5985</v>
      </c>
      <c r="E11" s="9">
        <v>6128</v>
      </c>
      <c r="F11" s="9">
        <v>6122</v>
      </c>
      <c r="G11" s="9"/>
      <c r="H11" s="9"/>
      <c r="I11" s="9"/>
      <c r="J11" s="9"/>
      <c r="K11" s="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3">
        <f t="shared" si="1"/>
        <v>7</v>
      </c>
      <c r="B12" s="9">
        <v>2913</v>
      </c>
      <c r="C12" s="9">
        <v>5273</v>
      </c>
      <c r="D12" s="9">
        <v>6357</v>
      </c>
      <c r="E12" s="9">
        <v>6552</v>
      </c>
      <c r="F12" s="9"/>
      <c r="G12" s="9"/>
      <c r="H12" s="9"/>
      <c r="I12" s="9"/>
      <c r="J12" s="9"/>
      <c r="K12" s="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3">
        <f t="shared" si="1"/>
        <v>8</v>
      </c>
      <c r="B13" s="9">
        <v>2209</v>
      </c>
      <c r="C13" s="9">
        <v>6283</v>
      </c>
      <c r="D13" s="9">
        <v>6942</v>
      </c>
      <c r="E13" s="9"/>
      <c r="F13" s="9"/>
      <c r="G13" s="9"/>
      <c r="H13" s="9"/>
      <c r="I13" s="9"/>
      <c r="J13" s="9"/>
      <c r="K13" s="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3">
        <f t="shared" si="1"/>
        <v>9</v>
      </c>
      <c r="B14" s="9">
        <v>2060</v>
      </c>
      <c r="C14" s="9">
        <v>4569</v>
      </c>
      <c r="D14" s="9"/>
      <c r="E14" s="9"/>
      <c r="F14" s="9"/>
      <c r="G14" s="9"/>
      <c r="H14" s="9"/>
      <c r="I14" s="9"/>
      <c r="J14" s="9"/>
      <c r="K14" s="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3">
        <f t="shared" si="1"/>
        <v>10</v>
      </c>
      <c r="B15" s="9">
        <v>1974</v>
      </c>
      <c r="C15" s="9"/>
      <c r="D15" s="9"/>
      <c r="E15" s="9"/>
      <c r="F15" s="9"/>
      <c r="G15" s="9"/>
      <c r="H15" s="9"/>
      <c r="I15" s="9"/>
      <c r="J15" s="9"/>
      <c r="K15" s="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3" t="str">
        <f>input!$A$3</f>
        <v>Treaty</v>
      </c>
      <c r="B17" s="4" t="s">
        <v>8</v>
      </c>
      <c r="C17" s="4"/>
      <c r="D17" s="4"/>
      <c r="E17" s="4"/>
      <c r="F17" s="4"/>
      <c r="G17" s="4"/>
      <c r="H17" s="4"/>
      <c r="I17" s="4"/>
      <c r="J17" s="4"/>
      <c r="K17" s="4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65" thickBot="1">
      <c r="A18" s="6" t="str">
        <f>input!$A$4</f>
        <v>Year</v>
      </c>
      <c r="B18" s="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8" t="s">
        <v>17</v>
      </c>
      <c r="K18" s="18" t="s">
        <v>18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3">
        <f>input!$A$5</f>
        <v>1</v>
      </c>
      <c r="B19" s="21">
        <f t="shared" ref="B19:J19" si="2">C6/B6</f>
        <v>3.583409715857012</v>
      </c>
      <c r="C19" s="21">
        <f t="shared" si="2"/>
        <v>1.0693183271518096</v>
      </c>
      <c r="D19" s="21">
        <f t="shared" si="2"/>
        <v>1.0354024638201171</v>
      </c>
      <c r="E19" s="21">
        <f t="shared" si="2"/>
        <v>1.0054291324939355</v>
      </c>
      <c r="F19" s="21">
        <f t="shared" si="2"/>
        <v>1.0045955882352942</v>
      </c>
      <c r="G19" s="21">
        <f t="shared" si="2"/>
        <v>0.99851326623970726</v>
      </c>
      <c r="H19" s="21">
        <f t="shared" si="2"/>
        <v>1.0073302027259192</v>
      </c>
      <c r="I19" s="21">
        <f t="shared" si="2"/>
        <v>1.0025014212620806</v>
      </c>
      <c r="J19" s="21">
        <f t="shared" si="2"/>
        <v>1.0051037767948281</v>
      </c>
      <c r="K19" s="2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3">
        <f>A19+1</f>
        <v>2</v>
      </c>
      <c r="B20" s="21">
        <f t="shared" ref="B20:I20" si="3">C7/B7</f>
        <v>2.5537287140340577</v>
      </c>
      <c r="C20" s="21">
        <f t="shared" si="3"/>
        <v>1.1009427454587262</v>
      </c>
      <c r="D20" s="21">
        <f t="shared" si="3"/>
        <v>1.0474101921470342</v>
      </c>
      <c r="E20" s="21">
        <f t="shared" si="3"/>
        <v>1.0035892323030908</v>
      </c>
      <c r="F20" s="21">
        <f t="shared" si="3"/>
        <v>1.0013908205841446</v>
      </c>
      <c r="G20" s="21">
        <f t="shared" si="3"/>
        <v>0.99404761904761907</v>
      </c>
      <c r="H20" s="21">
        <f t="shared" si="3"/>
        <v>1.0001996007984031</v>
      </c>
      <c r="I20" s="21">
        <f t="shared" si="3"/>
        <v>0.99521053681899818</v>
      </c>
      <c r="J20" s="22"/>
      <c r="K20" s="2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>
      <c r="A21" s="3">
        <f t="shared" ref="A21:A28" si="4">A20+1</f>
        <v>3</v>
      </c>
      <c r="B21" s="21">
        <f t="shared" ref="B21:H21" si="5">C8/B8</f>
        <v>2.6016355140186915</v>
      </c>
      <c r="C21" s="21">
        <f t="shared" si="5"/>
        <v>1.1439155814997755</v>
      </c>
      <c r="D21" s="21">
        <f t="shared" si="5"/>
        <v>1.0321884200196272</v>
      </c>
      <c r="E21" s="21">
        <f t="shared" si="5"/>
        <v>0.98954173797299871</v>
      </c>
      <c r="F21" s="21">
        <f t="shared" si="5"/>
        <v>0.99673328209069945</v>
      </c>
      <c r="G21" s="21">
        <f t="shared" si="5"/>
        <v>0.99286678234046655</v>
      </c>
      <c r="H21" s="21">
        <f t="shared" si="5"/>
        <v>0.99766990291262136</v>
      </c>
      <c r="I21" s="22"/>
      <c r="J21" s="22"/>
      <c r="K21" s="2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>
      <c r="A22" s="3">
        <f t="shared" si="4"/>
        <v>4</v>
      </c>
      <c r="B22" s="21">
        <f t="shared" ref="B22:G22" si="6">C9/B9</f>
        <v>3.6144814090019568</v>
      </c>
      <c r="C22" s="21">
        <f t="shared" si="6"/>
        <v>1.2317271250676773</v>
      </c>
      <c r="D22" s="21">
        <f t="shared" si="6"/>
        <v>1.0734065934065935</v>
      </c>
      <c r="E22" s="21">
        <f t="shared" si="6"/>
        <v>1.0136158886158886</v>
      </c>
      <c r="F22" s="21">
        <f t="shared" si="6"/>
        <v>0.99313200686799308</v>
      </c>
      <c r="G22" s="21">
        <f t="shared" si="6"/>
        <v>0.99349130478999292</v>
      </c>
      <c r="H22" s="22"/>
      <c r="I22" s="22"/>
      <c r="J22" s="22"/>
      <c r="K22" s="2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>
      <c r="A23" s="3">
        <f t="shared" si="4"/>
        <v>5</v>
      </c>
      <c r="B23" s="21">
        <f>C10/B10</f>
        <v>2.2662483191393994</v>
      </c>
      <c r="C23" s="21">
        <f>D10/C10</f>
        <v>1.1574367088607596</v>
      </c>
      <c r="D23" s="21">
        <f>E10/D10</f>
        <v>0.98991797676008197</v>
      </c>
      <c r="E23" s="21">
        <f>F10/E10</f>
        <v>1</v>
      </c>
      <c r="F23" s="21">
        <f>G10/F10</f>
        <v>1.0010357327809425</v>
      </c>
      <c r="G23" s="22"/>
      <c r="H23" s="22"/>
      <c r="I23" s="22"/>
      <c r="J23" s="21"/>
      <c r="K23" s="21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>
      <c r="A24" s="3">
        <f t="shared" si="4"/>
        <v>6</v>
      </c>
      <c r="B24" s="21">
        <f>C11/B11</f>
        <v>3.5298969072164947</v>
      </c>
      <c r="C24" s="21">
        <f>D11/C11</f>
        <v>1.1653037383177569</v>
      </c>
      <c r="D24" s="21">
        <f>E11/D11</f>
        <v>1.0238930659983292</v>
      </c>
      <c r="E24" s="21">
        <f>F11/E11</f>
        <v>0.99902088772845954</v>
      </c>
      <c r="F24" s="22"/>
      <c r="G24" s="22"/>
      <c r="H24" s="22"/>
      <c r="I24" s="13"/>
      <c r="J24" s="21"/>
      <c r="K24" s="21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3">
        <f t="shared" si="4"/>
        <v>7</v>
      </c>
      <c r="B25" s="21">
        <f>C12/B12</f>
        <v>1.8101613456917267</v>
      </c>
      <c r="C25" s="21">
        <f>D12/C12</f>
        <v>1.2055755736772236</v>
      </c>
      <c r="D25" s="21">
        <f>E12/D12</f>
        <v>1.0306748466257669</v>
      </c>
      <c r="E25" s="22"/>
      <c r="F25" s="22"/>
      <c r="G25" s="22"/>
      <c r="H25" s="13"/>
      <c r="I25" s="13"/>
      <c r="J25" s="21"/>
      <c r="K25" s="21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>
      <c r="A26" s="3">
        <f t="shared" si="4"/>
        <v>8</v>
      </c>
      <c r="B26" s="21">
        <f>C13/B13</f>
        <v>2.8442734268899956</v>
      </c>
      <c r="C26" s="21">
        <f>D13/C13</f>
        <v>1.104886200859462</v>
      </c>
      <c r="D26" s="22"/>
      <c r="E26" s="22"/>
      <c r="F26" s="22"/>
      <c r="G26" s="13"/>
      <c r="H26" s="13"/>
      <c r="I26" s="13"/>
      <c r="J26" s="21"/>
      <c r="K26" s="21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>
      <c r="A27" s="3">
        <f t="shared" si="4"/>
        <v>9</v>
      </c>
      <c r="B27" s="21">
        <f>C14/B14</f>
        <v>2.2179611650485436</v>
      </c>
      <c r="C27" s="22"/>
      <c r="D27" s="22"/>
      <c r="E27" s="22"/>
      <c r="F27" s="13"/>
      <c r="G27" s="13"/>
      <c r="H27" s="13"/>
      <c r="I27" s="13"/>
      <c r="J27" s="21"/>
      <c r="K27" s="21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>
      <c r="A28" s="3">
        <f t="shared" si="4"/>
        <v>10</v>
      </c>
      <c r="B28" s="21"/>
      <c r="C28" s="22"/>
      <c r="D28" s="22"/>
      <c r="E28" s="13"/>
      <c r="F28" s="13"/>
      <c r="G28" s="13"/>
      <c r="H28" s="13"/>
      <c r="I28" s="13"/>
      <c r="J28" s="21"/>
      <c r="K28" s="21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B30" s="28" t="s">
        <v>19</v>
      </c>
      <c r="C30" s="28"/>
      <c r="D30" s="28"/>
      <c r="E30" s="28"/>
      <c r="F30" s="28"/>
      <c r="G30" s="28"/>
      <c r="H30" s="28"/>
      <c r="I30" s="28"/>
      <c r="J30" s="29"/>
      <c r="K30" s="13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t="s">
        <v>20</v>
      </c>
      <c r="B31" s="21">
        <f>AVERAGE(B25:B27)</f>
        <v>2.2907986458767553</v>
      </c>
      <c r="C31" s="21">
        <f>AVERAGE(C24:C26)</f>
        <v>1.1585885042848141</v>
      </c>
      <c r="D31" s="21">
        <f>AVERAGE(D23:D25)</f>
        <v>1.014828629794726</v>
      </c>
      <c r="E31" s="21">
        <f>AVERAGE(E22:E24)</f>
        <v>1.0042122587814493</v>
      </c>
      <c r="F31" s="21">
        <f>AVERAGE(F21:F23)</f>
        <v>0.99696700724654497</v>
      </c>
      <c r="G31" s="21">
        <f>AVERAGE(G20:G22)</f>
        <v>0.99346856872602618</v>
      </c>
      <c r="H31" s="21">
        <f>AVERAGE(H19:H21)</f>
        <v>1.0017332354789812</v>
      </c>
      <c r="I31" s="21">
        <f>AVERAGE(I19:I20)</f>
        <v>0.99885597904053935</v>
      </c>
      <c r="J31" s="21">
        <f>AVERAGE(J19:J19)</f>
        <v>1.0051037767948281</v>
      </c>
      <c r="K31" s="13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t="s">
        <v>21</v>
      </c>
      <c r="B32" s="21">
        <f>(SUM(B21:B27)-MIN(B21:B27)-MAX(B21:B27))/5</f>
        <v>2.6920030664626244</v>
      </c>
      <c r="C32" s="21">
        <f>(SUM(C20:C26)-MIN(C20:C26)-MAX(C20:C26))/5</f>
        <v>1.1554235606429957</v>
      </c>
      <c r="D32" s="21">
        <f>(SUM(D19:D25)-MIN(D19:D25)-MAX(D19:D25))/5</f>
        <v>1.0339137977221751</v>
      </c>
      <c r="E32" s="21">
        <f>(SUM(E19:E24)-MIN(E19:E24)-MAX(E19:E24))/4</f>
        <v>1.0020098131313717</v>
      </c>
      <c r="F32" s="21">
        <f>(SUM(F19:F23)-MIN(F19:F23)-MAX(F19:F23))/3</f>
        <v>0.99971994515192864</v>
      </c>
      <c r="G32" s="21">
        <f>(SUM(G19:G22)-MIN(G19:G22)-MAX(G19:G22))/2</f>
        <v>0.993769461918806</v>
      </c>
      <c r="H32" s="21">
        <f>(SUM(H19:H21)-MIN(H19:H21)-MAX(H19:H21))/1</f>
        <v>1.0001996007984033</v>
      </c>
      <c r="I32" s="21">
        <f>AVERAGE(I19:I20)</f>
        <v>0.99885597904053935</v>
      </c>
      <c r="J32" s="21">
        <f>AVERAGE(J19)</f>
        <v>1.0051037767948281</v>
      </c>
      <c r="K32" s="21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t="s">
        <v>22</v>
      </c>
      <c r="B33" s="21">
        <f>SUM(C10:C14)/SUM(B10:B14)</f>
        <v>2.4215126978284873</v>
      </c>
      <c r="C33" s="21">
        <f>SUM(D9:D13)/SUM(C9:C13)</f>
        <v>1.1750411861614498</v>
      </c>
      <c r="D33" s="21">
        <f>SUM(E8:E12)/SUM(D8:D12)</f>
        <v>1.0343017691191454</v>
      </c>
      <c r="E33" s="21">
        <f>SUM(F7:F11)/SUM(E7:E11)</f>
        <v>1.0028157557175483</v>
      </c>
      <c r="F33" s="21">
        <f>SUM(G6:G10)/SUM(F6:F10)</f>
        <v>0.99907607911072616</v>
      </c>
      <c r="G33" s="21">
        <f>SUM(H6:H9)/SUM(G6:G9)</f>
        <v>0.9950006943480072</v>
      </c>
      <c r="H33" s="21">
        <f>SUM(I6:I8)/SUM(H6:H8)</f>
        <v>1.0028055687893707</v>
      </c>
      <c r="I33" s="21">
        <f>SUM(J6:J7)/SUM(I6:I7)</f>
        <v>0.9998551354483558</v>
      </c>
      <c r="J33" s="21">
        <f>SUM(K6:K6)/SUM(J6:J6)</f>
        <v>1.0051037767948281</v>
      </c>
      <c r="K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K34" s="21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B35" s="28" t="s">
        <v>23</v>
      </c>
      <c r="C35" s="28"/>
      <c r="D35" s="28"/>
      <c r="E35" s="28"/>
      <c r="F35" s="28"/>
      <c r="G35" s="28"/>
      <c r="K35" s="21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>
      <c r="A36" t="s">
        <v>24</v>
      </c>
      <c r="B36" s="26">
        <f>_xlfn.STDEV.S(B19:B27)</f>
        <v>0.66254533066005283</v>
      </c>
      <c r="C36" s="26">
        <f>_xlfn.STDEV.S(C19:C26)</f>
        <v>5.4760945526654274E-2</v>
      </c>
      <c r="D36" s="26">
        <f>_xlfn.STDEV.S(D19:D25)</f>
        <v>2.5135194485461716E-2</v>
      </c>
      <c r="E36" s="26">
        <f>_xlfn.STDEV.S(E19:E24)</f>
        <v>7.9647897579859794E-3</v>
      </c>
      <c r="F36" s="26">
        <f>_xlfn.STDEV.S(F19:F23)</f>
        <v>4.4729663919622475E-3</v>
      </c>
      <c r="G36" s="26">
        <f>_xlfn.STDEV.S(G19:G22)</f>
        <v>2.5680532711758884E-3</v>
      </c>
      <c r="K36" s="21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t="s">
        <v>25</v>
      </c>
      <c r="B37" s="30">
        <f>MAX(B19:B27)-MIN(B19:B27)</f>
        <v>1.8043200633102301</v>
      </c>
      <c r="C37" s="30">
        <f>MAX(C19:C26)-MIN(C19:C26)</f>
        <v>0.16240879791586771</v>
      </c>
      <c r="D37" s="30">
        <f>MAX(D19:D25)-MIN(D19:D25)</f>
        <v>8.3488616646511526E-2</v>
      </c>
      <c r="E37" s="30">
        <f>MAX(E19:E24)-MIN(E19:E24)</f>
        <v>2.4074150642889869E-2</v>
      </c>
      <c r="F37" s="30">
        <f>MAX(F19:F23)-MIN(F19:F23)</f>
        <v>1.1463581367301079E-2</v>
      </c>
      <c r="G37" s="30">
        <f>MAX(G19:G22)-MIN(G19:G22)</f>
        <v>5.6464838992407174E-3</v>
      </c>
      <c r="K37" s="21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K38" s="21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B39" s="28" t="s">
        <v>26</v>
      </c>
      <c r="C39" s="28"/>
      <c r="D39" s="28"/>
      <c r="E39" s="28"/>
      <c r="F39" s="28"/>
      <c r="G39" s="28"/>
      <c r="H39" s="28"/>
      <c r="I39" s="28"/>
      <c r="J39" s="29"/>
      <c r="K39" s="21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t="s">
        <v>20</v>
      </c>
      <c r="B40" s="21">
        <f t="shared" ref="B40:J40" si="7">C40*B31</f>
        <v>2.7079837039398851</v>
      </c>
      <c r="C40" s="21">
        <f t="shared" si="7"/>
        <v>1.1821133685468288</v>
      </c>
      <c r="D40" s="21">
        <f t="shared" si="7"/>
        <v>1.0203047623681856</v>
      </c>
      <c r="E40" s="21">
        <f t="shared" si="7"/>
        <v>1.0053961155732936</v>
      </c>
      <c r="F40" s="21">
        <f t="shared" si="7"/>
        <v>1.001178890997886</v>
      </c>
      <c r="G40" s="21">
        <f t="shared" si="7"/>
        <v>1.0042246972274174</v>
      </c>
      <c r="H40" s="21">
        <f t="shared" si="7"/>
        <v>1.010826843284216</v>
      </c>
      <c r="I40" s="21">
        <f t="shared" si="7"/>
        <v>1.0090778737124426</v>
      </c>
      <c r="J40" s="21">
        <f t="shared" si="7"/>
        <v>1.0102336021272276</v>
      </c>
      <c r="K40" s="21">
        <f>+J31</f>
        <v>1.0051037767948281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t="s">
        <v>21</v>
      </c>
      <c r="B41" s="21">
        <f t="shared" ref="B41:J41" si="8">C41*B32</f>
        <v>3.2310854170644849</v>
      </c>
      <c r="C41" s="21">
        <f t="shared" si="8"/>
        <v>1.2002532453687846</v>
      </c>
      <c r="D41" s="21">
        <f t="shared" si="8"/>
        <v>1.0387993513831768</v>
      </c>
      <c r="E41" s="21">
        <f t="shared" si="8"/>
        <v>1.0047253007666259</v>
      </c>
      <c r="F41" s="21">
        <f t="shared" si="8"/>
        <v>1.0027100409593475</v>
      </c>
      <c r="G41" s="21">
        <f t="shared" si="8"/>
        <v>1.0029909334328269</v>
      </c>
      <c r="H41" s="21">
        <f t="shared" si="8"/>
        <v>1.0092792864616866</v>
      </c>
      <c r="I41" s="21">
        <f t="shared" si="8"/>
        <v>1.0090778737124426</v>
      </c>
      <c r="J41" s="21">
        <f t="shared" si="8"/>
        <v>1.0102336021272276</v>
      </c>
      <c r="K41" s="21">
        <f t="shared" ref="K41:K42" si="9">+J32</f>
        <v>1.0051037767948281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t="s">
        <v>22</v>
      </c>
      <c r="B42" s="21">
        <f t="shared" ref="B42:J42" si="10">C42*B33</f>
        <v>2.9717059186226571</v>
      </c>
      <c r="C42" s="21">
        <f t="shared" si="10"/>
        <v>1.2272105454113704</v>
      </c>
      <c r="D42" s="21">
        <f t="shared" si="10"/>
        <v>1.0443978984433253</v>
      </c>
      <c r="E42" s="21">
        <f t="shared" si="10"/>
        <v>1.0097612994830107</v>
      </c>
      <c r="F42" s="21">
        <f t="shared" si="10"/>
        <v>1.0069260417238783</v>
      </c>
      <c r="G42" s="21">
        <f t="shared" si="10"/>
        <v>1.0078572220647495</v>
      </c>
      <c r="H42" s="21">
        <f t="shared" si="10"/>
        <v>1.0129211243668195</v>
      </c>
      <c r="I42" s="21">
        <f t="shared" si="10"/>
        <v>1.0100872550893996</v>
      </c>
      <c r="J42" s="21">
        <f t="shared" si="10"/>
        <v>1.0102336021272276</v>
      </c>
      <c r="K42" s="21">
        <f t="shared" si="9"/>
        <v>1.0051037767948281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37" t="str">
        <f>input!$A$2</f>
        <v>Property Reinsurance Catastrophe</v>
      </c>
      <c r="K45" s="42" t="s">
        <v>4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" t="s">
        <v>27</v>
      </c>
      <c r="K46" s="42" t="s">
        <v>28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3" t="str">
        <f>input!$A$3</f>
        <v>Treaty</v>
      </c>
      <c r="B48" s="4" t="s">
        <v>7</v>
      </c>
      <c r="C48" s="4"/>
      <c r="D48" s="4"/>
      <c r="E48" s="4"/>
      <c r="F48" s="4"/>
      <c r="G48" s="4"/>
      <c r="H48" s="4"/>
      <c r="I48" s="4"/>
      <c r="J48" s="4"/>
      <c r="K48" s="4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65" thickBot="1">
      <c r="A49" s="6" t="str">
        <f>input!$A$4</f>
        <v>Year</v>
      </c>
      <c r="B49" s="6">
        <v>12</v>
      </c>
      <c r="C49" s="6">
        <f t="shared" ref="C49:K49" si="11">B49+12</f>
        <v>24</v>
      </c>
      <c r="D49" s="6">
        <f t="shared" si="11"/>
        <v>36</v>
      </c>
      <c r="E49" s="6">
        <f t="shared" si="11"/>
        <v>48</v>
      </c>
      <c r="F49" s="6">
        <f t="shared" si="11"/>
        <v>60</v>
      </c>
      <c r="G49" s="6">
        <f t="shared" si="11"/>
        <v>72</v>
      </c>
      <c r="H49" s="6">
        <f t="shared" si="11"/>
        <v>84</v>
      </c>
      <c r="I49" s="6">
        <f t="shared" si="11"/>
        <v>96</v>
      </c>
      <c r="J49" s="6">
        <f t="shared" si="11"/>
        <v>108</v>
      </c>
      <c r="K49" s="6">
        <f t="shared" si="11"/>
        <v>120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3">
        <f>input!$A$5</f>
        <v>1</v>
      </c>
      <c r="B50" s="9">
        <v>13440</v>
      </c>
      <c r="C50" s="9">
        <v>30393</v>
      </c>
      <c r="D50" s="9">
        <v>31135</v>
      </c>
      <c r="E50" s="9">
        <v>31714</v>
      </c>
      <c r="F50" s="9">
        <v>32019</v>
      </c>
      <c r="G50" s="9">
        <v>32358</v>
      </c>
      <c r="H50" s="9">
        <v>32523</v>
      </c>
      <c r="I50" s="9">
        <v>32577</v>
      </c>
      <c r="J50" s="9">
        <v>32482</v>
      </c>
      <c r="K50" s="9">
        <v>32467</v>
      </c>
      <c r="L50" s="12"/>
      <c r="M50" s="12"/>
      <c r="N50" s="9"/>
      <c r="O50" s="9"/>
      <c r="P50" s="9"/>
      <c r="Q50" s="9"/>
      <c r="R50" s="12"/>
      <c r="S50" s="12"/>
      <c r="T50" s="12"/>
      <c r="U50" s="12"/>
      <c r="V50" s="12"/>
    </row>
    <row r="51" spans="1:22">
      <c r="A51" s="3">
        <f>A50+1</f>
        <v>2</v>
      </c>
      <c r="B51" s="9">
        <v>2905</v>
      </c>
      <c r="C51" s="9">
        <v>4172</v>
      </c>
      <c r="D51" s="9">
        <v>4024</v>
      </c>
      <c r="E51" s="9">
        <v>3966</v>
      </c>
      <c r="F51" s="9">
        <v>3944</v>
      </c>
      <c r="G51" s="9">
        <v>3910</v>
      </c>
      <c r="H51" s="9">
        <v>3890</v>
      </c>
      <c r="I51" s="9">
        <v>3905</v>
      </c>
      <c r="J51" s="9">
        <v>3914</v>
      </c>
      <c r="K51" s="9"/>
      <c r="L51" s="12"/>
      <c r="M51" s="12"/>
      <c r="N51" s="9"/>
      <c r="O51" s="9"/>
      <c r="P51" s="9"/>
      <c r="Q51" s="9"/>
      <c r="R51" s="12"/>
      <c r="S51" s="12"/>
      <c r="T51" s="12"/>
      <c r="U51" s="12"/>
      <c r="V51" s="12"/>
    </row>
    <row r="52" spans="1:22">
      <c r="A52" s="3">
        <f t="shared" ref="A52:A59" si="12">A51+1</f>
        <v>3</v>
      </c>
      <c r="B52" s="9">
        <v>4240</v>
      </c>
      <c r="C52" s="9">
        <v>6040</v>
      </c>
      <c r="D52" s="9">
        <v>6416</v>
      </c>
      <c r="E52" s="9">
        <v>6282</v>
      </c>
      <c r="F52" s="9">
        <v>6343</v>
      </c>
      <c r="G52" s="9">
        <v>6715</v>
      </c>
      <c r="H52" s="9">
        <v>6645</v>
      </c>
      <c r="I52" s="9">
        <v>6600</v>
      </c>
      <c r="J52" s="9"/>
      <c r="K52" s="9"/>
      <c r="L52" s="12"/>
      <c r="M52" s="12"/>
      <c r="N52" s="9"/>
      <c r="O52" s="9"/>
      <c r="P52" s="9"/>
      <c r="Q52" s="9"/>
      <c r="R52" s="12"/>
      <c r="S52" s="12"/>
      <c r="T52" s="12"/>
      <c r="U52" s="12"/>
      <c r="V52" s="12"/>
    </row>
    <row r="53" spans="1:22">
      <c r="A53" s="3">
        <f t="shared" si="12"/>
        <v>4</v>
      </c>
      <c r="B53" s="9">
        <v>13080</v>
      </c>
      <c r="C53" s="9">
        <v>14350</v>
      </c>
      <c r="D53" s="9">
        <v>16228</v>
      </c>
      <c r="E53" s="9">
        <v>16786</v>
      </c>
      <c r="F53" s="9">
        <v>16807</v>
      </c>
      <c r="G53" s="9">
        <v>16806</v>
      </c>
      <c r="H53" s="9">
        <v>16742</v>
      </c>
      <c r="I53" s="9"/>
      <c r="J53" s="9"/>
      <c r="K53" s="9"/>
      <c r="L53" s="12"/>
      <c r="M53" s="12"/>
      <c r="N53" s="9"/>
      <c r="O53" s="9"/>
      <c r="P53" s="9"/>
      <c r="Q53" s="9"/>
      <c r="R53" s="12"/>
      <c r="S53" s="12"/>
      <c r="T53" s="12"/>
      <c r="U53" s="12"/>
      <c r="V53" s="12"/>
    </row>
    <row r="54" spans="1:22">
      <c r="A54" s="3">
        <f t="shared" si="12"/>
        <v>5</v>
      </c>
      <c r="B54" s="9">
        <v>4892</v>
      </c>
      <c r="C54" s="9">
        <v>9050</v>
      </c>
      <c r="D54" s="9">
        <v>9448</v>
      </c>
      <c r="E54" s="9">
        <v>9066</v>
      </c>
      <c r="F54" s="9">
        <v>8963</v>
      </c>
      <c r="G54" s="9">
        <v>8912</v>
      </c>
      <c r="H54" s="9"/>
      <c r="I54" s="9"/>
      <c r="J54" s="9"/>
      <c r="K54" s="9"/>
      <c r="L54" s="12"/>
      <c r="M54" s="12"/>
      <c r="N54" s="9"/>
      <c r="O54" s="9"/>
      <c r="P54" s="9"/>
      <c r="Q54" s="9"/>
      <c r="R54" s="12"/>
      <c r="S54" s="12"/>
      <c r="T54" s="12"/>
      <c r="U54" s="12"/>
      <c r="V54" s="12"/>
    </row>
    <row r="55" spans="1:22">
      <c r="A55" s="3">
        <f t="shared" si="12"/>
        <v>6</v>
      </c>
      <c r="B55" s="9">
        <v>5531</v>
      </c>
      <c r="C55" s="9">
        <v>44749</v>
      </c>
      <c r="D55" s="9">
        <v>55431</v>
      </c>
      <c r="E55" s="9">
        <v>57542</v>
      </c>
      <c r="F55" s="9">
        <v>59903</v>
      </c>
      <c r="G55" s="9"/>
      <c r="H55" s="9"/>
      <c r="I55" s="9"/>
      <c r="J55" s="9"/>
      <c r="K55" s="9"/>
      <c r="L55" s="12"/>
      <c r="M55" s="12"/>
      <c r="N55" s="9"/>
      <c r="O55" s="9"/>
      <c r="P55" s="9"/>
      <c r="Q55" s="9"/>
      <c r="R55" s="12"/>
      <c r="S55" s="12"/>
      <c r="T55" s="12"/>
      <c r="U55" s="12"/>
      <c r="V55" s="12"/>
    </row>
    <row r="56" spans="1:22">
      <c r="A56" s="3">
        <f t="shared" si="12"/>
        <v>7</v>
      </c>
      <c r="B56" s="9">
        <v>10150</v>
      </c>
      <c r="C56" s="9">
        <v>13806</v>
      </c>
      <c r="D56" s="9">
        <v>14332</v>
      </c>
      <c r="E56" s="9">
        <v>16540</v>
      </c>
      <c r="F56" s="9"/>
      <c r="G56" s="9"/>
      <c r="H56" s="9"/>
      <c r="I56" s="9"/>
      <c r="J56" s="9"/>
      <c r="K56" s="9"/>
      <c r="L56" s="12"/>
      <c r="M56" s="12"/>
      <c r="N56" s="9"/>
      <c r="O56" s="9"/>
      <c r="P56" s="9"/>
      <c r="Q56" s="9"/>
      <c r="R56" s="12"/>
      <c r="S56" s="12"/>
      <c r="T56" s="12"/>
      <c r="U56" s="12"/>
      <c r="V56" s="12"/>
    </row>
    <row r="57" spans="1:22">
      <c r="A57" s="3">
        <f t="shared" si="12"/>
        <v>8</v>
      </c>
      <c r="B57" s="9">
        <v>1546</v>
      </c>
      <c r="C57" s="9">
        <v>4184</v>
      </c>
      <c r="D57" s="9">
        <v>4211</v>
      </c>
      <c r="E57" s="9"/>
      <c r="F57" s="9"/>
      <c r="G57" s="9"/>
      <c r="H57" s="9"/>
      <c r="I57" s="9"/>
      <c r="J57" s="9"/>
      <c r="K57" s="9"/>
      <c r="L57" s="12"/>
      <c r="M57" s="12"/>
      <c r="N57" s="9"/>
      <c r="O57" s="9"/>
      <c r="P57" s="9"/>
      <c r="Q57" s="12"/>
      <c r="R57" s="12"/>
      <c r="S57" s="12"/>
      <c r="T57" s="12"/>
      <c r="U57" s="12"/>
      <c r="V57" s="12"/>
    </row>
    <row r="58" spans="1:22">
      <c r="A58" s="3">
        <f t="shared" si="12"/>
        <v>9</v>
      </c>
      <c r="B58" s="9">
        <v>15554</v>
      </c>
      <c r="C58" s="9">
        <v>18677</v>
      </c>
      <c r="D58" s="9"/>
      <c r="E58" s="9"/>
      <c r="F58" s="9"/>
      <c r="G58" s="9"/>
      <c r="H58" s="9"/>
      <c r="I58" s="9"/>
      <c r="J58" s="9"/>
      <c r="K58" s="9"/>
      <c r="L58" s="12"/>
      <c r="M58" s="12"/>
      <c r="N58" s="9"/>
      <c r="O58" s="9"/>
      <c r="P58" s="9"/>
      <c r="Q58" s="12"/>
      <c r="R58" s="12"/>
      <c r="S58" s="12"/>
      <c r="T58" s="12"/>
      <c r="U58" s="12"/>
      <c r="V58" s="12"/>
    </row>
    <row r="59" spans="1:22">
      <c r="A59" s="3">
        <f t="shared" si="12"/>
        <v>10</v>
      </c>
      <c r="B59" s="9">
        <v>920</v>
      </c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9"/>
      <c r="O59" s="9"/>
      <c r="P59" s="9"/>
      <c r="Q59" s="12"/>
      <c r="R59" s="12"/>
      <c r="S59" s="12"/>
      <c r="T59" s="12"/>
      <c r="U59" s="12"/>
      <c r="V59" s="12"/>
    </row>
    <row r="60" spans="1:22"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3" t="str">
        <f>input!$A$3</f>
        <v>Treaty</v>
      </c>
      <c r="B61" s="4" t="s">
        <v>8</v>
      </c>
      <c r="C61" s="4"/>
      <c r="D61" s="4"/>
      <c r="E61" s="4"/>
      <c r="F61" s="4"/>
      <c r="G61" s="4"/>
      <c r="H61" s="4"/>
      <c r="I61" s="4"/>
      <c r="J61" s="4"/>
      <c r="K61" s="4"/>
    </row>
    <row r="62" spans="1:22" ht="14.65" thickBot="1">
      <c r="A62" s="6" t="str">
        <f>input!$A$4</f>
        <v>Year</v>
      </c>
      <c r="B62" s="18" t="s">
        <v>9</v>
      </c>
      <c r="C62" s="18" t="s">
        <v>10</v>
      </c>
      <c r="D62" s="18" t="s">
        <v>11</v>
      </c>
      <c r="E62" s="18" t="s">
        <v>12</v>
      </c>
      <c r="F62" s="18" t="s">
        <v>13</v>
      </c>
      <c r="G62" s="18" t="s">
        <v>14</v>
      </c>
      <c r="H62" s="18" t="s">
        <v>15</v>
      </c>
      <c r="I62" s="18" t="s">
        <v>16</v>
      </c>
      <c r="J62" s="18" t="s">
        <v>17</v>
      </c>
      <c r="K62" s="18" t="s">
        <v>18</v>
      </c>
    </row>
    <row r="63" spans="1:22">
      <c r="A63" s="3">
        <f>input!$A$5</f>
        <v>1</v>
      </c>
      <c r="B63" s="21">
        <f t="shared" ref="B63:J63" si="13">C50/B50</f>
        <v>2.2613839285714286</v>
      </c>
      <c r="C63" s="21">
        <f t="shared" si="13"/>
        <v>1.0244135162701937</v>
      </c>
      <c r="D63" s="21">
        <f t="shared" si="13"/>
        <v>1.0185964348803598</v>
      </c>
      <c r="E63" s="21">
        <f t="shared" si="13"/>
        <v>1.0096172037585924</v>
      </c>
      <c r="F63" s="21">
        <f t="shared" si="13"/>
        <v>1.010587463693432</v>
      </c>
      <c r="G63" s="21">
        <f t="shared" si="13"/>
        <v>1.005099202670128</v>
      </c>
      <c r="H63" s="21">
        <f t="shared" si="13"/>
        <v>1.0016603634351076</v>
      </c>
      <c r="I63" s="21">
        <f t="shared" si="13"/>
        <v>0.99708383215151797</v>
      </c>
      <c r="J63" s="21">
        <f t="shared" si="13"/>
        <v>0.99953820577550645</v>
      </c>
      <c r="K63" s="22"/>
    </row>
    <row r="64" spans="1:22">
      <c r="A64" s="3">
        <f>A63+1</f>
        <v>2</v>
      </c>
      <c r="B64" s="21">
        <f t="shared" ref="B64:I64" si="14">C51/B51</f>
        <v>1.4361445783132529</v>
      </c>
      <c r="C64" s="21">
        <f t="shared" si="14"/>
        <v>0.96452540747842763</v>
      </c>
      <c r="D64" s="21">
        <f t="shared" si="14"/>
        <v>0.98558648111332003</v>
      </c>
      <c r="E64" s="21">
        <f t="shared" si="14"/>
        <v>0.99445284921835597</v>
      </c>
      <c r="F64" s="21">
        <f t="shared" si="14"/>
        <v>0.99137931034482762</v>
      </c>
      <c r="G64" s="21">
        <f t="shared" si="14"/>
        <v>0.99488491048593353</v>
      </c>
      <c r="H64" s="21">
        <f t="shared" si="14"/>
        <v>1.0038560411311055</v>
      </c>
      <c r="I64" s="21">
        <f t="shared" si="14"/>
        <v>1.002304737516005</v>
      </c>
      <c r="J64" s="22"/>
      <c r="K64" s="22"/>
    </row>
    <row r="65" spans="1:11">
      <c r="A65" s="3">
        <f t="shared" ref="A65:A72" si="15">A64+1</f>
        <v>3</v>
      </c>
      <c r="B65" s="21">
        <f t="shared" ref="B65:H65" si="16">C52/B52</f>
        <v>1.4245283018867925</v>
      </c>
      <c r="C65" s="21">
        <f t="shared" si="16"/>
        <v>1.062251655629139</v>
      </c>
      <c r="D65" s="21">
        <f t="shared" si="16"/>
        <v>0.97911471321695764</v>
      </c>
      <c r="E65" s="21">
        <f t="shared" si="16"/>
        <v>1.0097102833492517</v>
      </c>
      <c r="F65" s="21">
        <f t="shared" si="16"/>
        <v>1.0586473277628883</v>
      </c>
      <c r="G65" s="21">
        <f t="shared" si="16"/>
        <v>0.98957557706626953</v>
      </c>
      <c r="H65" s="21">
        <f t="shared" si="16"/>
        <v>0.99322799097065462</v>
      </c>
      <c r="I65" s="22"/>
      <c r="J65" s="22"/>
      <c r="K65" s="22"/>
    </row>
    <row r="66" spans="1:11">
      <c r="A66" s="3">
        <f t="shared" si="15"/>
        <v>4</v>
      </c>
      <c r="B66" s="21">
        <f t="shared" ref="B66:G66" si="17">C53/B53</f>
        <v>1.0970948012232415</v>
      </c>
      <c r="C66" s="21">
        <f t="shared" si="17"/>
        <v>1.1308710801393729</v>
      </c>
      <c r="D66" s="21">
        <f t="shared" si="17"/>
        <v>1.0343850135568153</v>
      </c>
      <c r="E66" s="21">
        <f t="shared" si="17"/>
        <v>1.0012510425354462</v>
      </c>
      <c r="F66" s="21">
        <f t="shared" si="17"/>
        <v>0.99994050098173382</v>
      </c>
      <c r="G66" s="21">
        <f t="shared" si="17"/>
        <v>0.99619183624895868</v>
      </c>
      <c r="H66" s="22"/>
      <c r="I66" s="22"/>
      <c r="J66" s="22"/>
      <c r="K66" s="21"/>
    </row>
    <row r="67" spans="1:11">
      <c r="A67" s="3">
        <f t="shared" si="15"/>
        <v>5</v>
      </c>
      <c r="B67" s="21">
        <f>C54/B54</f>
        <v>1.8499591169255929</v>
      </c>
      <c r="C67" s="21">
        <f>D54/C54</f>
        <v>1.0439779005524863</v>
      </c>
      <c r="D67" s="21">
        <f>E54/D54</f>
        <v>0.95956816257408972</v>
      </c>
      <c r="E67" s="21">
        <f>F54/E54</f>
        <v>0.98863887050518418</v>
      </c>
      <c r="F67" s="21">
        <f>G54/F54</f>
        <v>0.99430994086801294</v>
      </c>
      <c r="G67" s="22"/>
      <c r="H67" s="22"/>
      <c r="I67" s="22"/>
      <c r="J67" s="21"/>
      <c r="K67" s="21"/>
    </row>
    <row r="68" spans="1:11">
      <c r="A68" s="3">
        <f t="shared" si="15"/>
        <v>6</v>
      </c>
      <c r="B68" s="21">
        <f>C55/B55</f>
        <v>8.0905803652142474</v>
      </c>
      <c r="C68" s="21">
        <f>D55/C55</f>
        <v>1.2387092448993273</v>
      </c>
      <c r="D68" s="21">
        <f>E55/D55</f>
        <v>1.0380833829445617</v>
      </c>
      <c r="E68" s="21">
        <f>F55/E55</f>
        <v>1.0410308991693025</v>
      </c>
      <c r="F68" s="22"/>
      <c r="G68" s="22"/>
      <c r="H68" s="22"/>
      <c r="I68" s="13"/>
      <c r="J68" s="21"/>
      <c r="K68" s="21"/>
    </row>
    <row r="69" spans="1:11">
      <c r="A69" s="3">
        <f t="shared" si="15"/>
        <v>7</v>
      </c>
      <c r="B69" s="21">
        <f>C56/B56</f>
        <v>1.3601970443349753</v>
      </c>
      <c r="C69" s="21">
        <f>D56/C56</f>
        <v>1.0380993770824278</v>
      </c>
      <c r="D69" s="21">
        <f>E56/D56</f>
        <v>1.1540608428691042</v>
      </c>
      <c r="E69" s="22"/>
      <c r="F69" s="22"/>
      <c r="G69" s="22"/>
      <c r="H69" s="13"/>
      <c r="I69" s="13"/>
      <c r="J69" s="21"/>
      <c r="K69" s="21"/>
    </row>
    <row r="70" spans="1:11">
      <c r="A70" s="3">
        <f t="shared" si="15"/>
        <v>8</v>
      </c>
      <c r="B70" s="21">
        <f>C57/B57</f>
        <v>2.7063389391979302</v>
      </c>
      <c r="C70" s="21">
        <f>D57/C57</f>
        <v>1.006453154875717</v>
      </c>
      <c r="D70" s="22"/>
      <c r="E70" s="22"/>
      <c r="F70" s="22"/>
      <c r="G70" s="13"/>
      <c r="H70" s="13"/>
      <c r="I70" s="13"/>
      <c r="J70" s="21"/>
      <c r="K70" s="21"/>
    </row>
    <row r="71" spans="1:11">
      <c r="A71" s="3">
        <f t="shared" si="15"/>
        <v>9</v>
      </c>
      <c r="B71" s="21">
        <f>C58/B58</f>
        <v>1.2007843641507008</v>
      </c>
      <c r="C71" s="22"/>
      <c r="D71" s="22"/>
      <c r="E71" s="22"/>
      <c r="F71" s="13"/>
      <c r="G71" s="13"/>
      <c r="H71" s="13"/>
      <c r="I71" s="13"/>
      <c r="J71" s="21"/>
      <c r="K71" s="21"/>
    </row>
    <row r="72" spans="1:11">
      <c r="A72" s="3">
        <f t="shared" si="15"/>
        <v>10</v>
      </c>
      <c r="B72" s="21"/>
      <c r="C72" s="22"/>
      <c r="D72" s="22"/>
      <c r="E72" s="13"/>
      <c r="F72" s="13"/>
      <c r="G72" s="13"/>
      <c r="H72" s="13"/>
      <c r="I72" s="13"/>
      <c r="J72" s="21"/>
      <c r="K72" s="21"/>
    </row>
    <row r="74" spans="1:11">
      <c r="B74" s="28" t="s">
        <v>19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11">
      <c r="A75" t="s">
        <v>20</v>
      </c>
      <c r="B75" s="21">
        <f>AVERAGE(B69:B71)</f>
        <v>1.7557734492278687</v>
      </c>
      <c r="C75" s="21">
        <f>AVERAGE(C68:C70)</f>
        <v>1.0944205922858241</v>
      </c>
      <c r="D75" s="21">
        <f>AVERAGE(D67:D69)</f>
        <v>1.0505707961292519</v>
      </c>
      <c r="E75" s="21">
        <f>AVERAGE(E66:E68)</f>
        <v>1.0103069374033111</v>
      </c>
      <c r="F75" s="21">
        <f>AVERAGE(F65:F67)</f>
        <v>1.0176325898708782</v>
      </c>
      <c r="G75" s="21">
        <f>AVERAGE(G64:G66)</f>
        <v>0.99355077460038721</v>
      </c>
      <c r="H75" s="21">
        <f>AVERAGE(H63:H65)</f>
        <v>0.99958146517895585</v>
      </c>
      <c r="I75" s="21">
        <f>AVERAGE(I63:I64)</f>
        <v>0.99969428483376155</v>
      </c>
      <c r="J75" s="21">
        <f>AVERAGE(J63:J63)</f>
        <v>0.99953820577550645</v>
      </c>
      <c r="K75" s="13"/>
    </row>
    <row r="76" spans="1:11">
      <c r="A76" t="s">
        <v>21</v>
      </c>
      <c r="B76" s="21">
        <f>(SUM(B65:B71)-MIN(B65:B71)-MAX(B65:B71))/5</f>
        <v>1.7083615532991978</v>
      </c>
      <c r="C76" s="21">
        <f>(SUM(C64:C70)-MIN(C64:C70)-MAX(C64:C70))/5</f>
        <v>1.0563306336558287</v>
      </c>
      <c r="D76" s="21">
        <f>(SUM(D63:D69)-MIN(D63:D69)-MAX(D63:D69))/5</f>
        <v>1.0111532051424028</v>
      </c>
      <c r="E76" s="21">
        <f>(SUM(E63:E68)-MIN(E63:E68)-MAX(E63:E68))/4</f>
        <v>1.0037578447154116</v>
      </c>
      <c r="F76" s="21">
        <f>(SUM(F63:F67)-MIN(F63:F67)-MAX(F63:F67))/3</f>
        <v>1.0016126351810597</v>
      </c>
      <c r="G76" s="21">
        <f>(SUM(G63:G66)-MIN(G63:G66)-MAX(G63:G66))/2</f>
        <v>0.99553837336744577</v>
      </c>
      <c r="H76" s="21">
        <f>(SUM(H63:H65)-MIN(H63:H65)-MAX(H63:H65))/1</f>
        <v>1.0016603634351076</v>
      </c>
      <c r="I76" s="21">
        <f>AVERAGE(I63:I64)</f>
        <v>0.99969428483376155</v>
      </c>
      <c r="J76" s="21">
        <f>AVERAGE(J63)</f>
        <v>0.99953820577550645</v>
      </c>
      <c r="K76" s="21"/>
    </row>
    <row r="77" spans="1:11">
      <c r="A77" t="s">
        <v>22</v>
      </c>
      <c r="B77" s="21">
        <f>SUM(C54:C58)/SUM(B54:B58)</f>
        <v>2.4013484458365406</v>
      </c>
      <c r="C77" s="21">
        <f>SUM(D53:D57)/SUM(C53:C57)</f>
        <v>1.1568511359546778</v>
      </c>
      <c r="D77" s="21">
        <f>SUM(E52:E56)/SUM(D52:D56)</f>
        <v>1.0428157675126406</v>
      </c>
      <c r="E77" s="21">
        <f>SUM(F51:F55)/SUM(E51:E55)</f>
        <v>1.0247538497682664</v>
      </c>
      <c r="F77" s="21">
        <f>SUM(G50:G54)/SUM(F50:F54)</f>
        <v>1.0091809154474412</v>
      </c>
      <c r="G77" s="21">
        <f>SUM(H50:H53)/SUM(G50:G53)</f>
        <v>1.0001839803308301</v>
      </c>
      <c r="H77" s="21">
        <f>SUM(I50:I52)/SUM(H50:H52)</f>
        <v>1.000557387709601</v>
      </c>
      <c r="I77" s="21">
        <f>SUM(J50:J51)/SUM(I50:I51)</f>
        <v>0.99764267309906252</v>
      </c>
      <c r="J77" s="21">
        <f>SUM(K50:K50)/SUM(J50:J50)</f>
        <v>0.99953820577550645</v>
      </c>
      <c r="K77" s="13"/>
    </row>
    <row r="78" spans="1:11">
      <c r="K78" s="21"/>
    </row>
    <row r="79" spans="1:11">
      <c r="B79" s="28" t="s">
        <v>23</v>
      </c>
      <c r="C79" s="28"/>
      <c r="D79" s="28"/>
      <c r="E79" s="28"/>
      <c r="F79" s="28"/>
      <c r="G79" s="28"/>
      <c r="K79" s="21"/>
    </row>
    <row r="80" spans="1:11">
      <c r="A80" t="s">
        <v>24</v>
      </c>
      <c r="B80" s="26">
        <f>_xlfn.STDEV.S(B63:B71)</f>
        <v>2.2048927245699037</v>
      </c>
      <c r="C80" s="26">
        <f>_xlfn.STDEV.S(C63:C70)</f>
        <v>8.5224793794769382E-2</v>
      </c>
      <c r="D80" s="26">
        <f>_xlfn.STDEV.S(D63:D69)</f>
        <v>6.4411027273422503E-2</v>
      </c>
      <c r="E80" s="26">
        <f>_xlfn.STDEV.S(E63:E68)</f>
        <v>1.8432004973458708E-2</v>
      </c>
      <c r="F80" s="26">
        <f>_xlfn.STDEV.S(F63:F67)</f>
        <v>2.764179993403415E-2</v>
      </c>
      <c r="G80" s="26">
        <f>_xlfn.STDEV.S(G63:G66)</f>
        <v>6.4441695557404073E-3</v>
      </c>
      <c r="K80" s="21"/>
    </row>
    <row r="81" spans="1:11">
      <c r="A81" t="s">
        <v>25</v>
      </c>
      <c r="B81" s="30">
        <f>MAX(B63:B71)-MIN(B63:B71)</f>
        <v>6.9934855639910056</v>
      </c>
      <c r="C81" s="30">
        <f>MAX(C63:C70)-MIN(C63:C70)</f>
        <v>0.27418383742089969</v>
      </c>
      <c r="D81" s="30">
        <f>MAX(D63:D69)-MIN(D63:D69)</f>
        <v>0.19449268029501443</v>
      </c>
      <c r="E81" s="30">
        <f>MAX(E63:E68)-MIN(E63:E68)</f>
        <v>5.2392028664118295E-2</v>
      </c>
      <c r="F81" s="30">
        <f>MAX(F63:F67)-MIN(F63:F67)</f>
        <v>6.7268017418060655E-2</v>
      </c>
      <c r="G81" s="30">
        <f>MAX(G63:G66)-MIN(G63:G66)</f>
        <v>1.5523625603858449E-2</v>
      </c>
      <c r="K81" s="21"/>
    </row>
    <row r="82" spans="1:11">
      <c r="K82" s="21"/>
    </row>
    <row r="83" spans="1:11">
      <c r="B83" s="28" t="s">
        <v>26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>
      <c r="A84" t="s">
        <v>20</v>
      </c>
      <c r="B84" s="21">
        <f t="shared" ref="B84:J84" si="18">C84*B75</f>
        <v>2.0587170798542882</v>
      </c>
      <c r="C84" s="21">
        <f t="shared" si="18"/>
        <v>1.1725414123101383</v>
      </c>
      <c r="D84" s="21">
        <f t="shared" si="18"/>
        <v>1.07138098513036</v>
      </c>
      <c r="E84" s="21">
        <f t="shared" si="18"/>
        <v>1.0198084594372714</v>
      </c>
      <c r="F84" s="21">
        <f t="shared" si="18"/>
        <v>1.0094045895184893</v>
      </c>
      <c r="G84" s="21">
        <f t="shared" si="18"/>
        <v>0.99191456677558554</v>
      </c>
      <c r="H84" s="21">
        <f t="shared" si="18"/>
        <v>0.99835317140640367</v>
      </c>
      <c r="I84" s="21">
        <f t="shared" si="18"/>
        <v>0.99877119192848152</v>
      </c>
      <c r="J84" s="21">
        <f t="shared" si="18"/>
        <v>0.99907662480491866</v>
      </c>
      <c r="K84" s="21">
        <f>+J75</f>
        <v>0.99953820577550645</v>
      </c>
    </row>
    <row r="85" spans="1:11">
      <c r="A85" t="s">
        <v>21</v>
      </c>
      <c r="B85" s="21">
        <f t="shared" ref="B85:J85" si="19">C85*B76</f>
        <v>1.8271317905825908</v>
      </c>
      <c r="C85" s="21">
        <f t="shared" si="19"/>
        <v>1.0695228928876461</v>
      </c>
      <c r="D85" s="21">
        <f t="shared" si="19"/>
        <v>1.0124887594958414</v>
      </c>
      <c r="E85" s="21">
        <f t="shared" si="19"/>
        <v>1.0013208229441852</v>
      </c>
      <c r="F85" s="21">
        <f t="shared" si="19"/>
        <v>0.99757210189284506</v>
      </c>
      <c r="G85" s="21">
        <f t="shared" si="19"/>
        <v>0.99596597212705462</v>
      </c>
      <c r="H85" s="21">
        <f t="shared" si="19"/>
        <v>1.0004295150955984</v>
      </c>
      <c r="I85" s="21">
        <f t="shared" si="19"/>
        <v>0.99877119192848152</v>
      </c>
      <c r="J85" s="21">
        <f t="shared" si="19"/>
        <v>0.99907662480491866</v>
      </c>
      <c r="K85" s="21">
        <f t="shared" ref="K85:K86" si="20">+J76</f>
        <v>0.99953820577550645</v>
      </c>
    </row>
    <row r="86" spans="1:11">
      <c r="A86" t="s">
        <v>22</v>
      </c>
      <c r="B86" s="21">
        <f t="shared" ref="B86:J86" si="21">C86*B77</f>
        <v>2.9883024387878154</v>
      </c>
      <c r="C86" s="21">
        <f t="shared" si="21"/>
        <v>1.244426831919764</v>
      </c>
      <c r="D86" s="21">
        <f t="shared" si="21"/>
        <v>1.0757017849948476</v>
      </c>
      <c r="E86" s="21">
        <f t="shared" si="21"/>
        <v>1.0315357884937315</v>
      </c>
      <c r="F86" s="21">
        <f t="shared" si="21"/>
        <v>1.0066181149033973</v>
      </c>
      <c r="G86" s="21">
        <f t="shared" si="21"/>
        <v>0.99746051425981663</v>
      </c>
      <c r="H86" s="21">
        <f t="shared" si="21"/>
        <v>0.99727703490100628</v>
      </c>
      <c r="I86" s="21">
        <f t="shared" si="21"/>
        <v>0.99672147460116822</v>
      </c>
      <c r="J86" s="21">
        <f t="shared" si="21"/>
        <v>0.99907662480491866</v>
      </c>
      <c r="K86" s="21">
        <f t="shared" si="20"/>
        <v>0.99953820577550645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CDBC-E316-4943-B4B8-03527E3564EF}">
  <dimension ref="A1:V86"/>
  <sheetViews>
    <sheetView showGridLines="0" zoomScaleNormal="100" workbookViewId="0"/>
  </sheetViews>
  <sheetFormatPr defaultRowHeight="14.25"/>
  <cols>
    <col min="1" max="1" width="8.5703125" customWidth="1"/>
    <col min="12" max="12" width="10.5703125" customWidth="1"/>
    <col min="13" max="17" width="9.5703125" customWidth="1"/>
  </cols>
  <sheetData>
    <row r="1" spans="1:22">
      <c r="A1" s="37" t="str">
        <f>input!$A$1</f>
        <v>Property Reinsurance excluding Catastrophe</v>
      </c>
      <c r="K1" s="42" t="s">
        <v>4</v>
      </c>
      <c r="L1" s="3"/>
      <c r="M1" s="25"/>
      <c r="N1" s="25"/>
      <c r="O1" s="25"/>
      <c r="P1" s="25"/>
      <c r="Q1" s="25"/>
    </row>
    <row r="2" spans="1:22">
      <c r="A2" s="1" t="s">
        <v>29</v>
      </c>
      <c r="K2" s="42" t="s">
        <v>30</v>
      </c>
      <c r="L2" s="3"/>
      <c r="M2" s="25"/>
      <c r="N2" s="25"/>
      <c r="O2" s="25"/>
      <c r="P2" s="25"/>
      <c r="Q2" s="25"/>
    </row>
    <row r="3" spans="1:22">
      <c r="A3" s="1"/>
      <c r="L3" s="3"/>
      <c r="M3" s="25"/>
      <c r="N3" s="25"/>
      <c r="O3" s="25"/>
      <c r="P3" s="25"/>
      <c r="Q3" s="25"/>
    </row>
    <row r="4" spans="1:22">
      <c r="A4" s="3" t="str">
        <f>input!$A$3</f>
        <v>Treaty</v>
      </c>
      <c r="B4" s="4" t="s">
        <v>31</v>
      </c>
      <c r="C4" s="4"/>
      <c r="D4" s="4"/>
      <c r="E4" s="4"/>
      <c r="F4" s="4"/>
      <c r="G4" s="4"/>
      <c r="H4" s="4"/>
      <c r="I4" s="4"/>
      <c r="J4" s="4"/>
      <c r="K4" s="4"/>
      <c r="L4" s="3"/>
      <c r="M4" s="25"/>
      <c r="N4" s="25"/>
      <c r="O4" s="25"/>
      <c r="P4" s="25"/>
      <c r="Q4" s="25"/>
    </row>
    <row r="5" spans="1:22" ht="14.65" thickBot="1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  <c r="L5" s="3"/>
      <c r="M5" s="25"/>
      <c r="N5" s="25"/>
      <c r="O5" s="25"/>
      <c r="P5" s="25"/>
      <c r="Q5" s="25"/>
    </row>
    <row r="6" spans="1:22">
      <c r="A6" s="3">
        <f>input!$A$5</f>
        <v>1</v>
      </c>
      <c r="B6" s="9">
        <v>614</v>
      </c>
      <c r="C6" s="9">
        <v>4783</v>
      </c>
      <c r="D6" s="9">
        <v>7013</v>
      </c>
      <c r="E6" s="9">
        <v>7855</v>
      </c>
      <c r="F6" s="9">
        <v>8192</v>
      </c>
      <c r="G6" s="9">
        <v>8603</v>
      </c>
      <c r="H6" s="9">
        <v>8668</v>
      </c>
      <c r="I6" s="9">
        <v>8716</v>
      </c>
      <c r="J6" s="9">
        <v>8761</v>
      </c>
      <c r="K6" s="9">
        <v>8828</v>
      </c>
      <c r="L6" s="3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3">
        <f>A6+1</f>
        <v>2</v>
      </c>
      <c r="B7" s="9">
        <v>504</v>
      </c>
      <c r="C7" s="9">
        <v>2599</v>
      </c>
      <c r="D7" s="9">
        <v>3928</v>
      </c>
      <c r="E7" s="9">
        <v>4518</v>
      </c>
      <c r="F7" s="9">
        <v>4787</v>
      </c>
      <c r="G7" s="9">
        <v>4878</v>
      </c>
      <c r="H7" s="9">
        <v>4876</v>
      </c>
      <c r="I7" s="9">
        <v>4895</v>
      </c>
      <c r="J7" s="9">
        <v>4894</v>
      </c>
      <c r="K7" s="9"/>
      <c r="L7" s="3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3">
        <f t="shared" ref="A8:A15" si="1">A7+1</f>
        <v>3</v>
      </c>
      <c r="B8" s="9">
        <v>448</v>
      </c>
      <c r="C8" s="9">
        <v>2734</v>
      </c>
      <c r="D8" s="9">
        <v>4013</v>
      </c>
      <c r="E8" s="9">
        <v>4717</v>
      </c>
      <c r="F8" s="9">
        <v>4977</v>
      </c>
      <c r="G8" s="9">
        <v>5062</v>
      </c>
      <c r="H8" s="9">
        <v>5092</v>
      </c>
      <c r="I8" s="9">
        <v>5089</v>
      </c>
      <c r="J8" s="9"/>
      <c r="K8" s="9"/>
      <c r="L8" s="3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3">
        <f t="shared" si="1"/>
        <v>4</v>
      </c>
      <c r="B9" s="9">
        <v>423</v>
      </c>
      <c r="C9" s="9">
        <v>4787</v>
      </c>
      <c r="D9" s="9">
        <v>7521</v>
      </c>
      <c r="E9" s="9">
        <v>9124</v>
      </c>
      <c r="F9" s="9">
        <v>9487</v>
      </c>
      <c r="G9" s="9">
        <v>9582</v>
      </c>
      <c r="H9" s="9">
        <v>9654</v>
      </c>
      <c r="I9" s="9"/>
      <c r="J9" s="9"/>
      <c r="K9" s="9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A10" s="3">
        <f t="shared" si="1"/>
        <v>5</v>
      </c>
      <c r="B10" s="9">
        <v>587</v>
      </c>
      <c r="C10" s="9">
        <v>2905</v>
      </c>
      <c r="D10" s="9">
        <v>4807</v>
      </c>
      <c r="E10" s="9">
        <v>5342</v>
      </c>
      <c r="F10" s="9">
        <v>5563</v>
      </c>
      <c r="G10" s="9">
        <v>5676</v>
      </c>
      <c r="H10" s="9"/>
      <c r="I10" s="9"/>
      <c r="J10" s="9"/>
      <c r="K10" s="9"/>
      <c r="L10" s="3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3">
        <f t="shared" si="1"/>
        <v>6</v>
      </c>
      <c r="B11" s="9">
        <v>480</v>
      </c>
      <c r="C11" s="9">
        <v>2788</v>
      </c>
      <c r="D11" s="9">
        <v>4697</v>
      </c>
      <c r="E11" s="9">
        <v>5551</v>
      </c>
      <c r="F11" s="9">
        <v>5819</v>
      </c>
      <c r="G11" s="9"/>
      <c r="H11" s="9"/>
      <c r="I11" s="9"/>
      <c r="J11" s="9"/>
      <c r="K11" s="9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3">
        <f t="shared" si="1"/>
        <v>7</v>
      </c>
      <c r="B12" s="9">
        <v>878</v>
      </c>
      <c r="C12" s="9">
        <v>3372</v>
      </c>
      <c r="D12" s="9">
        <v>4895</v>
      </c>
      <c r="E12" s="9">
        <v>5983</v>
      </c>
      <c r="F12" s="9"/>
      <c r="G12" s="9"/>
      <c r="H12" s="9"/>
      <c r="I12" s="9"/>
      <c r="J12" s="9"/>
      <c r="K12" s="9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3">
        <f t="shared" si="1"/>
        <v>8</v>
      </c>
      <c r="B13" s="9">
        <v>621</v>
      </c>
      <c r="C13" s="9">
        <v>3590</v>
      </c>
      <c r="D13" s="9">
        <v>5376</v>
      </c>
      <c r="E13" s="9"/>
      <c r="F13" s="9"/>
      <c r="G13" s="9"/>
      <c r="H13" s="9"/>
      <c r="I13" s="9"/>
      <c r="J13" s="9"/>
      <c r="K13" s="9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3">
        <f t="shared" si="1"/>
        <v>9</v>
      </c>
      <c r="B14" s="9">
        <v>667</v>
      </c>
      <c r="C14" s="9">
        <v>3057</v>
      </c>
      <c r="D14" s="9"/>
      <c r="E14" s="9"/>
      <c r="F14" s="9"/>
      <c r="G14" s="9"/>
      <c r="H14" s="9"/>
      <c r="I14" s="9"/>
      <c r="J14" s="9"/>
      <c r="K14" s="9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3">
        <f t="shared" si="1"/>
        <v>10</v>
      </c>
      <c r="B15" s="9">
        <v>779</v>
      </c>
      <c r="C15" s="9"/>
      <c r="D15" s="9"/>
      <c r="E15" s="9"/>
      <c r="F15" s="9"/>
      <c r="G15" s="9"/>
      <c r="H15" s="9"/>
      <c r="I15" s="9"/>
      <c r="J15" s="9"/>
      <c r="K15" s="9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3" t="str">
        <f>input!$A$3</f>
        <v>Treaty</v>
      </c>
      <c r="B17" s="4" t="s">
        <v>8</v>
      </c>
      <c r="C17" s="4"/>
      <c r="D17" s="4"/>
      <c r="E17" s="4"/>
      <c r="F17" s="4"/>
      <c r="G17" s="4"/>
      <c r="H17" s="4"/>
      <c r="I17" s="4"/>
      <c r="J17" s="4"/>
      <c r="K17" s="4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65" thickBot="1">
      <c r="A18" s="6" t="str">
        <f>input!$A$4</f>
        <v>Year</v>
      </c>
      <c r="B18" s="18" t="s">
        <v>9</v>
      </c>
      <c r="C18" s="18" t="s">
        <v>10</v>
      </c>
      <c r="D18" s="18" t="s">
        <v>11</v>
      </c>
      <c r="E18" s="18" t="s">
        <v>12</v>
      </c>
      <c r="F18" s="18" t="s">
        <v>13</v>
      </c>
      <c r="G18" s="18" t="s">
        <v>14</v>
      </c>
      <c r="H18" s="18" t="s">
        <v>15</v>
      </c>
      <c r="I18" s="18" t="s">
        <v>16</v>
      </c>
      <c r="J18" s="18" t="s">
        <v>17</v>
      </c>
      <c r="K18" s="18" t="s">
        <v>18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3">
        <f>input!$A$5</f>
        <v>1</v>
      </c>
      <c r="B19" s="21">
        <f t="shared" ref="B19:J19" si="2">C6/B6</f>
        <v>7.7899022801302928</v>
      </c>
      <c r="C19" s="21">
        <f t="shared" si="2"/>
        <v>1.466234580807025</v>
      </c>
      <c r="D19" s="21">
        <f t="shared" si="2"/>
        <v>1.1200627406245545</v>
      </c>
      <c r="E19" s="21">
        <f t="shared" si="2"/>
        <v>1.0429026098026735</v>
      </c>
      <c r="F19" s="21">
        <f t="shared" si="2"/>
        <v>1.0501708984375</v>
      </c>
      <c r="G19" s="21">
        <f t="shared" si="2"/>
        <v>1.0075555038939905</v>
      </c>
      <c r="H19" s="21">
        <f t="shared" si="2"/>
        <v>1.0055376095985233</v>
      </c>
      <c r="I19" s="21">
        <f t="shared" si="2"/>
        <v>1.0051629187700779</v>
      </c>
      <c r="J19" s="21">
        <f t="shared" si="2"/>
        <v>1.0076475288209108</v>
      </c>
      <c r="K19" s="9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3">
        <f>A19+1</f>
        <v>2</v>
      </c>
      <c r="B20" s="21">
        <f t="shared" ref="B20:I20" si="3">C7/B7</f>
        <v>5.1567460317460316</v>
      </c>
      <c r="C20" s="21">
        <f t="shared" si="3"/>
        <v>1.5113505194305503</v>
      </c>
      <c r="D20" s="21">
        <f t="shared" si="3"/>
        <v>1.1502036659877801</v>
      </c>
      <c r="E20" s="21">
        <f t="shared" si="3"/>
        <v>1.0595396193005755</v>
      </c>
      <c r="F20" s="21">
        <f t="shared" si="3"/>
        <v>1.0190098182577816</v>
      </c>
      <c r="G20" s="21">
        <f t="shared" si="3"/>
        <v>0.99958999589995901</v>
      </c>
      <c r="H20" s="21">
        <f t="shared" si="3"/>
        <v>1.0038966365873667</v>
      </c>
      <c r="I20" s="21">
        <f t="shared" si="3"/>
        <v>0.99979570990806943</v>
      </c>
      <c r="J20" s="22"/>
      <c r="K20" s="9"/>
      <c r="M20" s="12"/>
      <c r="N20" s="40"/>
      <c r="O20" s="40"/>
      <c r="P20" s="40"/>
      <c r="Q20" s="40"/>
      <c r="R20" s="40"/>
      <c r="S20" s="40"/>
      <c r="T20" s="12"/>
      <c r="U20" s="12"/>
      <c r="V20" s="12"/>
    </row>
    <row r="21" spans="1:22">
      <c r="A21" s="3">
        <f t="shared" ref="A21:A28" si="4">A20+1</f>
        <v>3</v>
      </c>
      <c r="B21" s="21">
        <f t="shared" ref="B21:H21" si="5">C8/B8</f>
        <v>6.1026785714285712</v>
      </c>
      <c r="C21" s="21">
        <f t="shared" si="5"/>
        <v>1.4678127286027798</v>
      </c>
      <c r="D21" s="21">
        <f t="shared" si="5"/>
        <v>1.175429852977822</v>
      </c>
      <c r="E21" s="21">
        <f t="shared" si="5"/>
        <v>1.055119779520882</v>
      </c>
      <c r="F21" s="21">
        <f t="shared" si="5"/>
        <v>1.0170785613823587</v>
      </c>
      <c r="G21" s="21">
        <f t="shared" si="5"/>
        <v>1.0059265112603715</v>
      </c>
      <c r="H21" s="21">
        <f t="shared" si="5"/>
        <v>0.99941084053417129</v>
      </c>
      <c r="I21" s="22"/>
      <c r="J21" s="22"/>
      <c r="K21" s="9"/>
      <c r="M21" s="12"/>
      <c r="N21" s="40"/>
      <c r="O21" s="40"/>
      <c r="P21" s="40"/>
      <c r="Q21" s="40"/>
      <c r="R21" s="40"/>
      <c r="S21" s="40"/>
      <c r="T21" s="12"/>
      <c r="U21" s="12"/>
      <c r="V21" s="12"/>
    </row>
    <row r="22" spans="1:22">
      <c r="A22" s="3">
        <f t="shared" si="4"/>
        <v>4</v>
      </c>
      <c r="B22" s="21">
        <f t="shared" ref="B22:G22" si="6">C9/B9</f>
        <v>11.31678486997636</v>
      </c>
      <c r="C22" s="21">
        <f t="shared" si="6"/>
        <v>1.5711301441403802</v>
      </c>
      <c r="D22" s="21">
        <f t="shared" si="6"/>
        <v>1.2131365509905598</v>
      </c>
      <c r="E22" s="21">
        <f t="shared" si="6"/>
        <v>1.0397851819377466</v>
      </c>
      <c r="F22" s="21">
        <f t="shared" si="6"/>
        <v>1.010013702961948</v>
      </c>
      <c r="G22" s="21">
        <f t="shared" si="6"/>
        <v>1.0075140889167189</v>
      </c>
      <c r="H22" s="22"/>
      <c r="I22" s="22"/>
      <c r="J22" s="22"/>
      <c r="K22" s="3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>
      <c r="A23" s="3">
        <f t="shared" si="4"/>
        <v>5</v>
      </c>
      <c r="B23" s="21">
        <f>C10/B10</f>
        <v>4.9488926746166948</v>
      </c>
      <c r="C23" s="21">
        <f>D10/C10</f>
        <v>1.6547332185886403</v>
      </c>
      <c r="D23" s="21">
        <f>E10/D10</f>
        <v>1.1112960266278344</v>
      </c>
      <c r="E23" s="21">
        <f>F10/E10</f>
        <v>1.0413702733058781</v>
      </c>
      <c r="F23" s="21">
        <f>G10/F10</f>
        <v>1.0203127808736294</v>
      </c>
      <c r="G23" s="22"/>
      <c r="H23" s="22"/>
      <c r="I23" s="22"/>
      <c r="J23" s="21"/>
      <c r="K23" s="31"/>
      <c r="M23" s="12"/>
      <c r="N23" s="17"/>
      <c r="O23" s="17"/>
      <c r="P23" s="17"/>
      <c r="Q23" s="17"/>
      <c r="R23" s="17"/>
      <c r="S23" s="17"/>
      <c r="T23" s="12"/>
      <c r="U23" s="12"/>
      <c r="V23" s="12"/>
    </row>
    <row r="24" spans="1:22">
      <c r="A24" s="3">
        <f t="shared" si="4"/>
        <v>6</v>
      </c>
      <c r="B24" s="21">
        <f>C11/B11</f>
        <v>5.8083333333333336</v>
      </c>
      <c r="C24" s="21">
        <f>D11/C11</f>
        <v>1.6847202295552368</v>
      </c>
      <c r="D24" s="21">
        <f>E11/D11</f>
        <v>1.1818181818181819</v>
      </c>
      <c r="E24" s="21">
        <f>F11/E11</f>
        <v>1.0482795892631958</v>
      </c>
      <c r="F24" s="22"/>
      <c r="G24" s="22"/>
      <c r="H24" s="22"/>
      <c r="I24" s="13"/>
      <c r="J24" s="21"/>
      <c r="K24" s="31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3">
        <f t="shared" si="4"/>
        <v>7</v>
      </c>
      <c r="B25" s="21">
        <f>C12/B12</f>
        <v>3.8405466970387243</v>
      </c>
      <c r="C25" s="21">
        <f>D12/C12</f>
        <v>1.4516607354685647</v>
      </c>
      <c r="D25" s="21">
        <f>E12/D12</f>
        <v>1.222267620020429</v>
      </c>
      <c r="E25" s="22"/>
      <c r="F25" s="22"/>
      <c r="G25" s="22"/>
      <c r="H25" s="13"/>
      <c r="I25" s="13"/>
      <c r="J25" s="21"/>
      <c r="K25" s="31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>
      <c r="A26" s="3">
        <f t="shared" si="4"/>
        <v>8</v>
      </c>
      <c r="B26" s="21">
        <f>C13/B13</f>
        <v>5.7809983896940418</v>
      </c>
      <c r="C26" s="21">
        <f>D13/C13</f>
        <v>1.4974930362116992</v>
      </c>
      <c r="D26" s="22"/>
      <c r="E26" s="22"/>
      <c r="F26" s="22"/>
      <c r="G26" s="13"/>
      <c r="H26" s="13"/>
      <c r="I26" s="13"/>
      <c r="J26" s="21"/>
      <c r="K26" s="31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>
      <c r="A27" s="3">
        <f t="shared" si="4"/>
        <v>9</v>
      </c>
      <c r="B27" s="21">
        <f>C14/B14</f>
        <v>4.5832083958020986</v>
      </c>
      <c r="C27" s="22"/>
      <c r="D27" s="22"/>
      <c r="E27" s="22"/>
      <c r="F27" s="13"/>
      <c r="G27" s="13"/>
      <c r="H27" s="13"/>
      <c r="I27" s="13"/>
      <c r="J27" s="21"/>
      <c r="K27" s="31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>
      <c r="A28" s="3">
        <f t="shared" si="4"/>
        <v>10</v>
      </c>
      <c r="B28" s="31"/>
      <c r="C28" s="9"/>
      <c r="D28" s="9"/>
      <c r="J28" s="31"/>
      <c r="K28" s="31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B30" s="28" t="s">
        <v>19</v>
      </c>
      <c r="C30" s="28"/>
      <c r="D30" s="28"/>
      <c r="E30" s="28"/>
      <c r="F30" s="28"/>
      <c r="G30" s="28"/>
      <c r="H30" s="28"/>
      <c r="I30" s="28"/>
      <c r="J30" s="29"/>
      <c r="K30" s="13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t="s">
        <v>20</v>
      </c>
      <c r="B31" s="21">
        <f>AVERAGE(B25:B27)</f>
        <v>4.7349178275116222</v>
      </c>
      <c r="C31" s="21">
        <f>AVERAGE(C24:C26)</f>
        <v>1.5446246670785</v>
      </c>
      <c r="D31" s="21">
        <f>AVERAGE(D23:D25)</f>
        <v>1.1717939428221484</v>
      </c>
      <c r="E31" s="21">
        <f>AVERAGE(E22:E24)</f>
        <v>1.0431450148356067</v>
      </c>
      <c r="F31" s="21">
        <f>AVERAGE(F21:F23)</f>
        <v>1.0158016817393121</v>
      </c>
      <c r="G31" s="21">
        <f>AVERAGE(G20:G22)</f>
        <v>1.0043435320256833</v>
      </c>
      <c r="H31" s="21">
        <f>AVERAGE(H19:H21)</f>
        <v>1.0029483622400204</v>
      </c>
      <c r="I31" s="21">
        <f>AVERAGE(I19:I20)</f>
        <v>1.0024793143390736</v>
      </c>
      <c r="J31" s="21">
        <f>AVERAGE(J19:J19)</f>
        <v>1.0076475288209108</v>
      </c>
      <c r="K31" s="13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t="s">
        <v>21</v>
      </c>
      <c r="B32" s="21">
        <f>(SUM(B21:B27)-MIN(B21:B27)-MAX(B21:B27))/5</f>
        <v>5.444822272974946</v>
      </c>
      <c r="C32" s="21">
        <f>(SUM(C20:C26)-MIN(C20:C26)-MAX(C20:C26))/5</f>
        <v>1.5405039293948102</v>
      </c>
      <c r="D32" s="21">
        <f>(SUM(D19:D25)-MIN(D19:D25)-MAX(D19:D25))/5</f>
        <v>1.1681301984797794</v>
      </c>
      <c r="E32" s="21">
        <f>(SUM(E19:E24)-MIN(E19:E24)-MAX(E19:E24))/4</f>
        <v>1.0469180629731574</v>
      </c>
      <c r="F32" s="21">
        <f>(SUM(F19:F23)-MIN(F19:F23)-MAX(F19:F23))/3</f>
        <v>1.0188003868379232</v>
      </c>
      <c r="G32" s="21">
        <f>(SUM(G19:G22)-MIN(G19:G22)-MAX(G19:G22))/2</f>
        <v>1.0067203000885452</v>
      </c>
      <c r="H32" s="21">
        <f>(SUM(H19:H21)-MIN(H19:H21)-MAX(H19:H21))/1</f>
        <v>1.0038966365873667</v>
      </c>
      <c r="I32" s="21">
        <f>AVERAGE(I19:I20)</f>
        <v>1.0024793143390736</v>
      </c>
      <c r="J32" s="21">
        <f>AVERAGE(J19)</f>
        <v>1.0076475288209108</v>
      </c>
      <c r="K32" s="21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t="s">
        <v>22</v>
      </c>
      <c r="B33" s="21">
        <f>SUM(C10:C14)/SUM(B10:B14)</f>
        <v>4.8598824621094963</v>
      </c>
      <c r="C33" s="21">
        <f>SUM(D9:D13)/SUM(C9:C13)</f>
        <v>1.5649581470014906</v>
      </c>
      <c r="D33" s="21">
        <f>SUM(E8:E12)/SUM(D8:D12)</f>
        <v>1.1844753788609108</v>
      </c>
      <c r="E33" s="21">
        <f>SUM(F7:F11)/SUM(E7:E11)</f>
        <v>1.047210447148913</v>
      </c>
      <c r="F33" s="21">
        <f>SUM(G6:G10)/SUM(F6:F10)</f>
        <v>1.0240865297218686</v>
      </c>
      <c r="G33" s="21">
        <f>SUM(H6:H9)/SUM(G6:G9)</f>
        <v>1.0058666666666667</v>
      </c>
      <c r="H33" s="21">
        <f>SUM(I6:I8)/SUM(H6:H8)</f>
        <v>1.0034342133505043</v>
      </c>
      <c r="I33" s="21">
        <f>SUM(J6:J7)/SUM(I6:I7)</f>
        <v>1.0032326794504445</v>
      </c>
      <c r="J33" s="21">
        <f>SUM(K6:K6)/SUM(J6:J6)</f>
        <v>1.0076475288209108</v>
      </c>
      <c r="K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K34" s="21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B35" s="28" t="s">
        <v>23</v>
      </c>
      <c r="C35" s="28"/>
      <c r="D35" s="28"/>
      <c r="E35" s="28"/>
      <c r="F35" s="28"/>
      <c r="G35" s="28"/>
      <c r="K35" s="21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>
      <c r="A36" t="s">
        <v>24</v>
      </c>
      <c r="B36" s="26">
        <f>_xlfn.STDEV.S(B19:B27)</f>
        <v>2.2320856952516959</v>
      </c>
      <c r="C36" s="26">
        <f>_xlfn.STDEV.S(C19:C26)</f>
        <v>8.9548806675192369E-2</v>
      </c>
      <c r="D36" s="26">
        <f>_xlfn.STDEV.S(D19:D25)</f>
        <v>4.2930182195100981E-2</v>
      </c>
      <c r="E36" s="26">
        <f>_xlfn.STDEV.S(E19:E24)</f>
        <v>8.014792479397936E-3</v>
      </c>
      <c r="F36" s="26">
        <f>_xlfn.STDEV.S(F19:F23)</f>
        <v>1.5529044052709207E-2</v>
      </c>
      <c r="G36" s="26">
        <f>_xlfn.STDEV.S(G19:G22)</f>
        <v>3.781178494306228E-3</v>
      </c>
      <c r="K36" s="21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t="s">
        <v>25</v>
      </c>
      <c r="B37" s="30">
        <f>MAX(B19:B27)-MIN(B19:B27)</f>
        <v>7.4762381729376353</v>
      </c>
      <c r="C37" s="30">
        <f>MAX(C19:C26)-MIN(C19:C26)</f>
        <v>0.23305949408667215</v>
      </c>
      <c r="D37" s="30">
        <f>MAX(D19:D25)-MIN(D19:D25)</f>
        <v>0.11097159339259455</v>
      </c>
      <c r="E37" s="30">
        <f>MAX(E19:E24)-MIN(E19:E24)</f>
        <v>1.9754437362828892E-2</v>
      </c>
      <c r="F37" s="30">
        <f>MAX(F19:F23)-MIN(F19:F23)</f>
        <v>4.0157195475551966E-2</v>
      </c>
      <c r="G37" s="30">
        <f>MAX(G19:G22)-MIN(G19:G22)</f>
        <v>7.9655079940315066E-3</v>
      </c>
      <c r="K37" s="21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K38" s="21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B39" s="28" t="s">
        <v>26</v>
      </c>
      <c r="C39" s="28"/>
      <c r="D39" s="28"/>
      <c r="E39" s="28"/>
      <c r="F39" s="28"/>
      <c r="G39" s="28"/>
      <c r="H39" s="28"/>
      <c r="I39" s="28"/>
      <c r="J39" s="29"/>
      <c r="K39" s="21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t="s">
        <v>20</v>
      </c>
      <c r="B40" s="21">
        <f t="shared" ref="B40:J40" si="7">C40*B31</f>
        <v>9.3326842798290528</v>
      </c>
      <c r="C40" s="21">
        <f t="shared" si="7"/>
        <v>1.9710340537702067</v>
      </c>
      <c r="D40" s="21">
        <f t="shared" si="7"/>
        <v>1.276060194932803</v>
      </c>
      <c r="E40" s="21">
        <f t="shared" si="7"/>
        <v>1.0889800231084483</v>
      </c>
      <c r="F40" s="21">
        <f t="shared" si="7"/>
        <v>1.0439392487343333</v>
      </c>
      <c r="G40" s="21">
        <f t="shared" si="7"/>
        <v>1.0276998625822735</v>
      </c>
      <c r="H40" s="21">
        <f t="shared" si="7"/>
        <v>1.0232553203279782</v>
      </c>
      <c r="I40" s="21">
        <f t="shared" si="7"/>
        <v>1.020247261825727</v>
      </c>
      <c r="J40" s="21">
        <f t="shared" si="7"/>
        <v>1.01772400410912</v>
      </c>
      <c r="K40" s="21">
        <v>1.01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t="s">
        <v>21</v>
      </c>
      <c r="B41" s="21">
        <f t="shared" ref="B41:J41" si="8">C41*B32</f>
        <v>10.775633889105521</v>
      </c>
      <c r="C41" s="21">
        <f t="shared" si="8"/>
        <v>1.9790607202350283</v>
      </c>
      <c r="D41" s="21">
        <f t="shared" si="8"/>
        <v>1.2846839806585277</v>
      </c>
      <c r="E41" s="21">
        <f t="shared" si="8"/>
        <v>1.0997780746790324</v>
      </c>
      <c r="F41" s="21">
        <f t="shared" si="8"/>
        <v>1.0504910685710753</v>
      </c>
      <c r="G41" s="21">
        <f t="shared" si="8"/>
        <v>1.0311058791717889</v>
      </c>
      <c r="H41" s="21">
        <f t="shared" si="8"/>
        <v>1.0242227946343179</v>
      </c>
      <c r="I41" s="21">
        <f t="shared" si="8"/>
        <v>1.020247261825727</v>
      </c>
      <c r="J41" s="21">
        <f t="shared" si="8"/>
        <v>1.01772400410912</v>
      </c>
      <c r="K41" s="21">
        <v>1.01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t="s">
        <v>22</v>
      </c>
      <c r="B42" s="21">
        <f t="shared" ref="B42:J42" si="9">C42*B33</f>
        <v>9.9560291667535701</v>
      </c>
      <c r="C42" s="21">
        <f t="shared" si="9"/>
        <v>2.048615217420716</v>
      </c>
      <c r="D42" s="21">
        <f t="shared" si="9"/>
        <v>1.3090543164658606</v>
      </c>
      <c r="E42" s="21">
        <f t="shared" si="9"/>
        <v>1.1051764686951577</v>
      </c>
      <c r="F42" s="21">
        <f t="shared" si="9"/>
        <v>1.0553527915082019</v>
      </c>
      <c r="G42" s="21">
        <f t="shared" si="9"/>
        <v>1.030530878865114</v>
      </c>
      <c r="H42" s="21">
        <f t="shared" si="9"/>
        <v>1.0245203594231647</v>
      </c>
      <c r="I42" s="21">
        <f t="shared" si="9"/>
        <v>1.0210139795834277</v>
      </c>
      <c r="J42" s="21">
        <f t="shared" si="9"/>
        <v>1.01772400410912</v>
      </c>
      <c r="K42" s="21">
        <v>1.01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37" t="str">
        <f>input!$A$2</f>
        <v>Property Reinsurance Catastrophe</v>
      </c>
      <c r="K45" s="42" t="s">
        <v>4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" t="s">
        <v>29</v>
      </c>
      <c r="K46" s="42" t="s">
        <v>32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3" t="str">
        <f>input!$A$3</f>
        <v>Treaty</v>
      </c>
      <c r="B48" s="4" t="s">
        <v>31</v>
      </c>
      <c r="C48" s="4"/>
      <c r="D48" s="4"/>
      <c r="E48" s="4"/>
      <c r="F48" s="4"/>
      <c r="G48" s="4"/>
      <c r="H48" s="4"/>
      <c r="I48" s="4"/>
      <c r="J48" s="4"/>
      <c r="K48" s="4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65" thickBot="1">
      <c r="A49" s="6" t="str">
        <f>input!$A$4</f>
        <v>Year</v>
      </c>
      <c r="B49" s="6">
        <v>12</v>
      </c>
      <c r="C49" s="6">
        <f t="shared" ref="C49:K49" si="10">B49+12</f>
        <v>24</v>
      </c>
      <c r="D49" s="6">
        <f t="shared" si="10"/>
        <v>36</v>
      </c>
      <c r="E49" s="6">
        <f t="shared" si="10"/>
        <v>48</v>
      </c>
      <c r="F49" s="6">
        <f t="shared" si="10"/>
        <v>60</v>
      </c>
      <c r="G49" s="6">
        <f t="shared" si="10"/>
        <v>72</v>
      </c>
      <c r="H49" s="6">
        <f t="shared" si="10"/>
        <v>84</v>
      </c>
      <c r="I49" s="6">
        <f t="shared" si="10"/>
        <v>96</v>
      </c>
      <c r="J49" s="6">
        <f t="shared" si="10"/>
        <v>108</v>
      </c>
      <c r="K49" s="6">
        <f t="shared" si="10"/>
        <v>120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3">
        <f>input!$A$5</f>
        <v>1</v>
      </c>
      <c r="B50" s="9">
        <v>2111</v>
      </c>
      <c r="C50" s="9">
        <v>20588</v>
      </c>
      <c r="D50" s="9">
        <v>28709</v>
      </c>
      <c r="E50" s="9">
        <v>30718</v>
      </c>
      <c r="F50" s="9">
        <v>31077</v>
      </c>
      <c r="G50" s="9">
        <v>33734</v>
      </c>
      <c r="H50" s="9">
        <v>32213</v>
      </c>
      <c r="I50" s="9">
        <v>32375</v>
      </c>
      <c r="J50" s="9">
        <v>32432</v>
      </c>
      <c r="K50" s="9">
        <v>32438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>
      <c r="A51" s="3">
        <f>A50+1</f>
        <v>2</v>
      </c>
      <c r="B51" s="9">
        <v>391</v>
      </c>
      <c r="C51" s="9">
        <v>2698</v>
      </c>
      <c r="D51" s="9">
        <v>3490</v>
      </c>
      <c r="E51" s="9">
        <v>3652</v>
      </c>
      <c r="F51" s="9">
        <v>3762</v>
      </c>
      <c r="G51" s="9">
        <v>3777</v>
      </c>
      <c r="H51" s="9">
        <v>3806</v>
      </c>
      <c r="I51" s="9">
        <v>3811</v>
      </c>
      <c r="J51" s="9">
        <v>3817</v>
      </c>
      <c r="K51" s="9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>
      <c r="A52" s="3">
        <f t="shared" ref="A52:A59" si="11">A51+1</f>
        <v>3</v>
      </c>
      <c r="B52" s="9">
        <v>2181</v>
      </c>
      <c r="C52" s="9">
        <v>4482</v>
      </c>
      <c r="D52" s="9">
        <v>5655</v>
      </c>
      <c r="E52" s="9">
        <v>5882</v>
      </c>
      <c r="F52" s="9">
        <v>6012</v>
      </c>
      <c r="G52" s="9">
        <v>6299</v>
      </c>
      <c r="H52" s="9">
        <v>6423</v>
      </c>
      <c r="I52" s="9">
        <v>6443</v>
      </c>
      <c r="J52" s="9"/>
      <c r="K52" s="9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>
      <c r="A53" s="3">
        <f t="shared" si="11"/>
        <v>4</v>
      </c>
      <c r="B53" s="9">
        <v>4033</v>
      </c>
      <c r="C53" s="9">
        <v>10270</v>
      </c>
      <c r="D53" s="9">
        <v>13008</v>
      </c>
      <c r="E53" s="9">
        <v>15317</v>
      </c>
      <c r="F53" s="9">
        <v>16397</v>
      </c>
      <c r="G53" s="9">
        <v>16516</v>
      </c>
      <c r="H53" s="9">
        <v>16563</v>
      </c>
      <c r="I53" s="9"/>
      <c r="J53" s="9"/>
      <c r="K53" s="9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>
      <c r="A54" s="3">
        <f t="shared" si="11"/>
        <v>5</v>
      </c>
      <c r="B54" s="9">
        <v>762</v>
      </c>
      <c r="C54" s="9">
        <v>5897</v>
      </c>
      <c r="D54" s="9">
        <v>7633</v>
      </c>
      <c r="E54" s="9">
        <v>8343</v>
      </c>
      <c r="F54" s="9">
        <v>8575</v>
      </c>
      <c r="G54" s="9">
        <v>8647</v>
      </c>
      <c r="H54" s="9"/>
      <c r="I54" s="9"/>
      <c r="J54" s="9"/>
      <c r="K54" s="9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>
      <c r="A55" s="3">
        <f t="shared" si="11"/>
        <v>6</v>
      </c>
      <c r="B55" s="9">
        <v>1313</v>
      </c>
      <c r="C55" s="9">
        <v>27622</v>
      </c>
      <c r="D55" s="9">
        <v>44004</v>
      </c>
      <c r="E55" s="9">
        <v>51410</v>
      </c>
      <c r="F55" s="9">
        <v>54576</v>
      </c>
      <c r="G55" s="9"/>
      <c r="H55" s="9"/>
      <c r="I55" s="9"/>
      <c r="J55" s="9"/>
      <c r="K55" s="9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>
      <c r="A56" s="3">
        <f t="shared" si="11"/>
        <v>7</v>
      </c>
      <c r="B56" s="9">
        <v>2221</v>
      </c>
      <c r="C56" s="9">
        <v>6151</v>
      </c>
      <c r="D56" s="9">
        <v>8989</v>
      </c>
      <c r="E56" s="9">
        <v>12558</v>
      </c>
      <c r="F56" s="9"/>
      <c r="G56" s="9"/>
      <c r="H56" s="9"/>
      <c r="I56" s="9"/>
      <c r="J56" s="9"/>
      <c r="K56" s="9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>
      <c r="A57" s="3">
        <f t="shared" si="11"/>
        <v>8</v>
      </c>
      <c r="B57" s="9">
        <v>856</v>
      </c>
      <c r="C57" s="9">
        <v>2558</v>
      </c>
      <c r="D57" s="9">
        <v>3167</v>
      </c>
      <c r="E57" s="9"/>
      <c r="F57" s="9"/>
      <c r="G57" s="9"/>
      <c r="H57" s="9"/>
      <c r="I57" s="9"/>
      <c r="J57" s="9"/>
      <c r="K57" s="9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>
      <c r="A58" s="3">
        <f t="shared" si="11"/>
        <v>9</v>
      </c>
      <c r="B58" s="9">
        <v>11403</v>
      </c>
      <c r="C58" s="9">
        <v>15577</v>
      </c>
      <c r="D58" s="9"/>
      <c r="E58" s="9"/>
      <c r="F58" s="9"/>
      <c r="G58" s="9"/>
      <c r="H58" s="9"/>
      <c r="I58" s="9"/>
      <c r="J58" s="9"/>
      <c r="K58" s="9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>
      <c r="A59" s="3">
        <f t="shared" si="11"/>
        <v>10</v>
      </c>
      <c r="B59" s="9">
        <v>179</v>
      </c>
      <c r="C59" s="9"/>
      <c r="D59" s="9"/>
      <c r="E59" s="9"/>
      <c r="F59" s="9"/>
      <c r="G59" s="9"/>
      <c r="H59" s="9"/>
      <c r="I59" s="9"/>
      <c r="J59" s="9"/>
      <c r="K59" s="9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3" t="str">
        <f>input!$A$3</f>
        <v>Treaty</v>
      </c>
      <c r="B61" s="4" t="s">
        <v>8</v>
      </c>
      <c r="C61" s="4"/>
      <c r="D61" s="4"/>
      <c r="E61" s="4"/>
      <c r="F61" s="4"/>
      <c r="G61" s="4"/>
      <c r="H61" s="4"/>
      <c r="I61" s="4"/>
      <c r="J61" s="4"/>
      <c r="K61" s="4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4.65" thickBot="1">
      <c r="A62" s="6" t="str">
        <f>input!$A$4</f>
        <v>Year</v>
      </c>
      <c r="B62" s="18" t="s">
        <v>9</v>
      </c>
      <c r="C62" s="18" t="s">
        <v>10</v>
      </c>
      <c r="D62" s="18" t="s">
        <v>11</v>
      </c>
      <c r="E62" s="18" t="s">
        <v>12</v>
      </c>
      <c r="F62" s="18" t="s">
        <v>13</v>
      </c>
      <c r="G62" s="18" t="s">
        <v>14</v>
      </c>
      <c r="H62" s="18" t="s">
        <v>15</v>
      </c>
      <c r="I62" s="18" t="s">
        <v>16</v>
      </c>
      <c r="J62" s="18" t="s">
        <v>17</v>
      </c>
      <c r="K62" s="18" t="s">
        <v>18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>
      <c r="A63" s="3">
        <f>input!$A$5</f>
        <v>1</v>
      </c>
      <c r="B63" s="21">
        <f t="shared" ref="B63:J63" si="12">C50/B50</f>
        <v>9.7527238275698718</v>
      </c>
      <c r="C63" s="21">
        <f t="shared" si="12"/>
        <v>1.3944530794637653</v>
      </c>
      <c r="D63" s="21">
        <f t="shared" si="12"/>
        <v>1.0699780556619876</v>
      </c>
      <c r="E63" s="21">
        <f t="shared" si="12"/>
        <v>1.0116869587863793</v>
      </c>
      <c r="F63" s="21">
        <f t="shared" si="12"/>
        <v>1.0854973131254626</v>
      </c>
      <c r="G63" s="21">
        <f t="shared" si="12"/>
        <v>0.95491195826169439</v>
      </c>
      <c r="H63" s="21">
        <f t="shared" si="12"/>
        <v>1.0050290255486916</v>
      </c>
      <c r="I63" s="21">
        <f t="shared" si="12"/>
        <v>1.0017606177606178</v>
      </c>
      <c r="J63" s="21">
        <f t="shared" si="12"/>
        <v>1.0001850024666996</v>
      </c>
      <c r="K63" s="9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>
      <c r="A64" s="3">
        <f>A63+1</f>
        <v>2</v>
      </c>
      <c r="B64" s="21">
        <f t="shared" ref="B64:I64" si="13">C51/B51</f>
        <v>6.9002557544757037</v>
      </c>
      <c r="C64" s="21">
        <f t="shared" si="13"/>
        <v>1.2935507783543365</v>
      </c>
      <c r="D64" s="21">
        <f t="shared" si="13"/>
        <v>1.0464183381088825</v>
      </c>
      <c r="E64" s="21">
        <f t="shared" si="13"/>
        <v>1.0301204819277108</v>
      </c>
      <c r="F64" s="21">
        <f t="shared" si="13"/>
        <v>1.003987240829346</v>
      </c>
      <c r="G64" s="21">
        <f t="shared" si="13"/>
        <v>1.007678051363516</v>
      </c>
      <c r="H64" s="21">
        <f t="shared" si="13"/>
        <v>1.0013137151865477</v>
      </c>
      <c r="I64" s="21">
        <f t="shared" si="13"/>
        <v>1.0015743899239045</v>
      </c>
      <c r="J64" s="22"/>
      <c r="K64" s="9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>
      <c r="A65" s="3">
        <f t="shared" ref="A65:A72" si="14">A64+1</f>
        <v>3</v>
      </c>
      <c r="B65" s="21">
        <f t="shared" ref="B65:H65" si="15">C52/B52</f>
        <v>2.0550206327372766</v>
      </c>
      <c r="C65" s="21">
        <f t="shared" si="15"/>
        <v>1.2617135207496653</v>
      </c>
      <c r="D65" s="21">
        <f t="shared" si="15"/>
        <v>1.0401414677276746</v>
      </c>
      <c r="E65" s="21">
        <f t="shared" si="15"/>
        <v>1.0221013260795648</v>
      </c>
      <c r="F65" s="21">
        <f t="shared" si="15"/>
        <v>1.0477378576180971</v>
      </c>
      <c r="G65" s="21">
        <f t="shared" si="15"/>
        <v>1.0196856643911731</v>
      </c>
      <c r="H65" s="21">
        <f t="shared" si="15"/>
        <v>1.0031138097462244</v>
      </c>
      <c r="I65" s="22"/>
      <c r="J65" s="22"/>
      <c r="K65" s="9"/>
      <c r="L65" s="41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>
      <c r="A66" s="3">
        <f t="shared" si="14"/>
        <v>4</v>
      </c>
      <c r="B66" s="21">
        <f t="shared" ref="B66:G66" si="16">C53/B53</f>
        <v>2.5464914455740142</v>
      </c>
      <c r="C66" s="21">
        <f t="shared" si="16"/>
        <v>1.266601752677702</v>
      </c>
      <c r="D66" s="21">
        <f t="shared" si="16"/>
        <v>1.1775061500615007</v>
      </c>
      <c r="E66" s="21">
        <f t="shared" si="16"/>
        <v>1.0705098909708168</v>
      </c>
      <c r="F66" s="21">
        <f t="shared" si="16"/>
        <v>1.0072574251387449</v>
      </c>
      <c r="G66" s="21">
        <f t="shared" si="16"/>
        <v>1.0028457253572294</v>
      </c>
      <c r="H66" s="22"/>
      <c r="I66" s="22"/>
      <c r="J66" s="22"/>
      <c r="K66" s="31"/>
      <c r="L66" s="41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>
      <c r="A67" s="3">
        <f t="shared" si="14"/>
        <v>5</v>
      </c>
      <c r="B67" s="21">
        <f>C54/B54</f>
        <v>7.7388451443569553</v>
      </c>
      <c r="C67" s="21">
        <f>D54/C54</f>
        <v>1.2943869764286926</v>
      </c>
      <c r="D67" s="21">
        <f>E54/D54</f>
        <v>1.0930171623214988</v>
      </c>
      <c r="E67" s="21">
        <f>F54/E54</f>
        <v>1.027807743018099</v>
      </c>
      <c r="F67" s="21">
        <f>G54/F54</f>
        <v>1.0083965014577259</v>
      </c>
      <c r="G67" s="22"/>
      <c r="H67" s="22"/>
      <c r="I67" s="22"/>
      <c r="J67" s="21"/>
      <c r="K67" s="31"/>
    </row>
    <row r="68" spans="1:22">
      <c r="A68" s="3">
        <f t="shared" si="14"/>
        <v>6</v>
      </c>
      <c r="B68" s="21">
        <f>C55/B55</f>
        <v>21.037319116527037</v>
      </c>
      <c r="C68" s="21">
        <f>D55/C55</f>
        <v>1.5930779813192384</v>
      </c>
      <c r="D68" s="21">
        <f>E55/D55</f>
        <v>1.1683028815562222</v>
      </c>
      <c r="E68" s="21">
        <f>F55/E55</f>
        <v>1.0615833495428906</v>
      </c>
      <c r="F68" s="22"/>
      <c r="G68" s="22"/>
      <c r="H68" s="22"/>
      <c r="I68" s="13"/>
      <c r="J68" s="21"/>
      <c r="K68" s="31"/>
    </row>
    <row r="69" spans="1:22">
      <c r="A69" s="3">
        <f t="shared" si="14"/>
        <v>7</v>
      </c>
      <c r="B69" s="21">
        <f>C56/B56</f>
        <v>2.7694732102656463</v>
      </c>
      <c r="C69" s="21">
        <f>D56/C56</f>
        <v>1.4613883921313608</v>
      </c>
      <c r="D69" s="21">
        <f>E56/D56</f>
        <v>1.3970408276782735</v>
      </c>
      <c r="E69" s="22"/>
      <c r="F69" s="22"/>
      <c r="G69" s="22"/>
      <c r="H69" s="13"/>
      <c r="I69" s="13"/>
      <c r="J69" s="21"/>
      <c r="K69" s="31"/>
    </row>
    <row r="70" spans="1:22">
      <c r="A70" s="3">
        <f t="shared" si="14"/>
        <v>8</v>
      </c>
      <c r="B70" s="21">
        <f>C57/B57</f>
        <v>2.9883177570093458</v>
      </c>
      <c r="C70" s="21">
        <f>D57/C57</f>
        <v>1.2380766223612196</v>
      </c>
      <c r="D70" s="22"/>
      <c r="E70" s="22"/>
      <c r="F70" s="22"/>
      <c r="G70" s="13"/>
      <c r="H70" s="13"/>
      <c r="I70" s="13"/>
      <c r="J70" s="21"/>
      <c r="K70" s="31"/>
    </row>
    <row r="71" spans="1:22">
      <c r="A71" s="3">
        <f t="shared" si="14"/>
        <v>9</v>
      </c>
      <c r="B71" s="21">
        <f>C58/B58</f>
        <v>1.366044023502587</v>
      </c>
      <c r="C71" s="22"/>
      <c r="D71" s="22"/>
      <c r="E71" s="22"/>
      <c r="F71" s="13"/>
      <c r="G71" s="13"/>
      <c r="H71" s="13"/>
      <c r="I71" s="13"/>
      <c r="J71" s="21"/>
      <c r="K71" s="31"/>
    </row>
    <row r="72" spans="1:22">
      <c r="A72" s="3">
        <f t="shared" si="14"/>
        <v>10</v>
      </c>
      <c r="B72" s="31"/>
      <c r="C72" s="9"/>
      <c r="D72" s="9"/>
      <c r="J72" s="31"/>
      <c r="K72" s="31"/>
    </row>
    <row r="74" spans="1:22">
      <c r="B74" s="28" t="s">
        <v>19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22">
      <c r="A75" t="s">
        <v>20</v>
      </c>
      <c r="B75" s="21">
        <f>AVERAGE(B69:B71)</f>
        <v>2.3746116635925265</v>
      </c>
      <c r="C75" s="21">
        <f>AVERAGE(C68:C70)</f>
        <v>1.4308476652706064</v>
      </c>
      <c r="D75" s="21">
        <f>AVERAGE(D67:D69)</f>
        <v>1.2194536238519982</v>
      </c>
      <c r="E75" s="21">
        <f>AVERAGE(E66:E68)</f>
        <v>1.0533003278439355</v>
      </c>
      <c r="F75" s="21">
        <f>AVERAGE(F65:F67)</f>
        <v>1.0211305947381892</v>
      </c>
      <c r="G75" s="21">
        <f>AVERAGE(G64:G66)</f>
        <v>1.010069813703973</v>
      </c>
      <c r="H75" s="21">
        <f>AVERAGE(H63:H65)</f>
        <v>1.0031521834938213</v>
      </c>
      <c r="I75" s="21">
        <f>AVERAGE(I63:I64)</f>
        <v>1.0016675038422611</v>
      </c>
      <c r="J75" s="21">
        <f>AVERAGE(J63:J63)</f>
        <v>1.0001850024666996</v>
      </c>
      <c r="K75" s="13"/>
    </row>
    <row r="76" spans="1:22">
      <c r="A76" t="s">
        <v>21</v>
      </c>
      <c r="B76" s="21">
        <f>(SUM(B65:B71)-MIN(B65:B71)-MAX(B65:B71))/5</f>
        <v>3.6196296379886475</v>
      </c>
      <c r="C76" s="21">
        <f>(SUM(C64:C70)-MIN(C64:C70)-MAX(C64:C70))/5</f>
        <v>1.3155282840683515</v>
      </c>
      <c r="D76" s="21">
        <f>(SUM(D63:D69)-MIN(D63:D69)-MAX(D63:D69))/5</f>
        <v>1.1110445175420185</v>
      </c>
      <c r="E76" s="21">
        <f>(SUM(E63:E68)-MIN(E63:E68)-MAX(E63:E68))/4</f>
        <v>1.0354032251420662</v>
      </c>
      <c r="F76" s="21">
        <f>(SUM(F63:F67)-MIN(F63:F67)-MAX(F63:F67))/3</f>
        <v>1.021130594738189</v>
      </c>
      <c r="G76" s="21">
        <f>(SUM(G63:G66)-MIN(G63:G66)-MAX(G63:G66))/2</f>
        <v>1.0052618883603726</v>
      </c>
      <c r="H76" s="21">
        <f>(SUM(H63:H65)-MIN(H63:H65)-MAX(H63:H65))/1</f>
        <v>1.0031138097462247</v>
      </c>
      <c r="I76" s="21">
        <f>AVERAGE(I63:I64)</f>
        <v>1.0016675038422611</v>
      </c>
      <c r="J76" s="21">
        <f>AVERAGE(J63)</f>
        <v>1.0001850024666996</v>
      </c>
      <c r="K76" s="21"/>
    </row>
    <row r="77" spans="1:22">
      <c r="A77" t="s">
        <v>22</v>
      </c>
      <c r="B77" s="21">
        <f>SUM(C54:C58)/SUM(B54:B58)</f>
        <v>3.4916943521594686</v>
      </c>
      <c r="C77" s="21">
        <f>SUM(D53:D57)/SUM(C53:C57)</f>
        <v>1.4629319212160463</v>
      </c>
      <c r="D77" s="21">
        <f>SUM(E52:E56)/SUM(D52:D56)</f>
        <v>1.1793565311707803</v>
      </c>
      <c r="E77" s="21">
        <f>SUM(F51:F55)/SUM(E51:E55)</f>
        <v>1.0557656848375963</v>
      </c>
      <c r="F77" s="21">
        <f>SUM(G50:G54)/SUM(F50:F54)</f>
        <v>1.0478556127797274</v>
      </c>
      <c r="G77" s="21">
        <f>SUM(H50:H53)/SUM(G50:G53)</f>
        <v>0.97810231077810561</v>
      </c>
      <c r="H77" s="21">
        <f>SUM(I50:I52)/SUM(H50:H52)</f>
        <v>1.0044060129117385</v>
      </c>
      <c r="I77" s="21">
        <f>SUM(J50:J51)/SUM(I50:I51)</f>
        <v>1.0017410048084894</v>
      </c>
      <c r="J77" s="21">
        <f>SUM(K50:K50)/SUM(J50:J50)</f>
        <v>1.0001850024666996</v>
      </c>
      <c r="K77" s="13"/>
    </row>
    <row r="78" spans="1:22">
      <c r="K78" s="21"/>
    </row>
    <row r="79" spans="1:22">
      <c r="B79" s="28" t="s">
        <v>23</v>
      </c>
      <c r="C79" s="28"/>
      <c r="D79" s="28"/>
      <c r="E79" s="28"/>
      <c r="F79" s="28"/>
      <c r="G79" s="28"/>
      <c r="K79" s="21"/>
    </row>
    <row r="80" spans="1:22">
      <c r="A80" t="s">
        <v>24</v>
      </c>
      <c r="B80" s="26">
        <f>_xlfn.STDEV.S(B63:B71)</f>
        <v>6.2390099788161626</v>
      </c>
      <c r="C80" s="26">
        <f>_xlfn.STDEV.S(C63:C70)</f>
        <v>0.1236498345822606</v>
      </c>
      <c r="D80" s="26">
        <f>_xlfn.STDEV.S(D63:D69)</f>
        <v>0.12523010960332326</v>
      </c>
      <c r="E80" s="26">
        <f>_xlfn.STDEV.S(E63:E68)</f>
        <v>2.3329183007478275E-2</v>
      </c>
      <c r="F80" s="26">
        <f>_xlfn.STDEV.S(F63:F67)</f>
        <v>3.5544085981457176E-2</v>
      </c>
      <c r="G80" s="26">
        <f>_xlfn.STDEV.S(G63:G66)</f>
        <v>2.8473170568781507E-2</v>
      </c>
      <c r="K80" s="21"/>
    </row>
    <row r="81" spans="1:11">
      <c r="A81" t="s">
        <v>25</v>
      </c>
      <c r="B81" s="30">
        <f>MAX(B63:B71)-MIN(B63:B71)</f>
        <v>19.671275093024448</v>
      </c>
      <c r="C81" s="30">
        <f>MAX(C63:C70)-MIN(C63:C70)</f>
        <v>0.35500135895801876</v>
      </c>
      <c r="D81" s="30">
        <f>MAX(D63:D69)-MIN(D63:D69)</f>
        <v>0.35689935995059896</v>
      </c>
      <c r="E81" s="30">
        <f>MAX(E63:E68)-MIN(E63:E68)</f>
        <v>5.8822932184437571E-2</v>
      </c>
      <c r="F81" s="30">
        <f>MAX(F63:F67)-MIN(F63:F67)</f>
        <v>8.151007229611662E-2</v>
      </c>
      <c r="G81" s="30">
        <f>MAX(G63:G66)-MIN(G63:G66)</f>
        <v>6.4773706129478748E-2</v>
      </c>
      <c r="K81" s="21"/>
    </row>
    <row r="82" spans="1:11">
      <c r="K82" s="21"/>
    </row>
    <row r="83" spans="1:11">
      <c r="B83" s="28" t="s">
        <v>26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>
      <c r="A84" t="s">
        <v>20</v>
      </c>
      <c r="B84" s="21">
        <f t="shared" ref="B84:J84" si="17">C84*B75</f>
        <v>4.5690751788237138</v>
      </c>
      <c r="C84" s="21">
        <f t="shared" si="17"/>
        <v>1.9241357434887711</v>
      </c>
      <c r="D84" s="21">
        <f t="shared" si="17"/>
        <v>1.3447523382056696</v>
      </c>
      <c r="E84" s="21">
        <f t="shared" si="17"/>
        <v>1.10274988068663</v>
      </c>
      <c r="F84" s="21">
        <f t="shared" si="17"/>
        <v>1.0469472490755944</v>
      </c>
      <c r="G84" s="21">
        <f t="shared" si="17"/>
        <v>1.0252824217298322</v>
      </c>
      <c r="H84" s="21">
        <f t="shared" si="17"/>
        <v>1.0150609470944132</v>
      </c>
      <c r="I84" s="21">
        <f t="shared" si="17"/>
        <v>1.0118713429492976</v>
      </c>
      <c r="J84" s="21">
        <f t="shared" si="17"/>
        <v>1.0101868524913666</v>
      </c>
      <c r="K84" s="21">
        <v>1.01</v>
      </c>
    </row>
    <row r="85" spans="1:11">
      <c r="A85" t="s">
        <v>21</v>
      </c>
      <c r="B85" s="21">
        <f t="shared" ref="B85:J85" si="18">C85*B76</f>
        <v>5.7074394379087146</v>
      </c>
      <c r="C85" s="21">
        <f t="shared" si="18"/>
        <v>1.576802051239756</v>
      </c>
      <c r="D85" s="21">
        <f t="shared" si="18"/>
        <v>1.1986074874524169</v>
      </c>
      <c r="E85" s="21">
        <f t="shared" si="18"/>
        <v>1.0788113964183139</v>
      </c>
      <c r="F85" s="21">
        <f t="shared" si="18"/>
        <v>1.0419239289797382</v>
      </c>
      <c r="G85" s="21">
        <f t="shared" si="18"/>
        <v>1.0203630508660653</v>
      </c>
      <c r="H85" s="21">
        <f t="shared" si="18"/>
        <v>1.0150221177988985</v>
      </c>
      <c r="I85" s="21">
        <f t="shared" si="18"/>
        <v>1.0118713429492976</v>
      </c>
      <c r="J85" s="21">
        <f t="shared" si="18"/>
        <v>1.0101868524913666</v>
      </c>
      <c r="K85" s="21">
        <v>1.01</v>
      </c>
    </row>
    <row r="86" spans="1:11">
      <c r="A86" t="s">
        <v>22</v>
      </c>
      <c r="B86" s="21">
        <f t="shared" ref="B86:J86" si="19">C86*B77</f>
        <v>6.6255996708117637</v>
      </c>
      <c r="C86" s="21">
        <f t="shared" si="19"/>
        <v>1.8975313995379075</v>
      </c>
      <c r="D86" s="21">
        <f t="shared" si="19"/>
        <v>1.2970743012843722</v>
      </c>
      <c r="E86" s="21">
        <f t="shared" si="19"/>
        <v>1.0998152526418199</v>
      </c>
      <c r="F86" s="21">
        <f t="shared" si="19"/>
        <v>1.0417228637346738</v>
      </c>
      <c r="G86" s="21">
        <f t="shared" si="19"/>
        <v>0.99414733387858201</v>
      </c>
      <c r="H86" s="21">
        <f t="shared" si="19"/>
        <v>1.0164042380062595</v>
      </c>
      <c r="I86" s="21">
        <f t="shared" si="19"/>
        <v>1.0119455926590268</v>
      </c>
      <c r="J86" s="21">
        <f t="shared" si="19"/>
        <v>1.0101868524913666</v>
      </c>
      <c r="K86" s="21">
        <v>1.01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ADA7-8C99-4EFE-ACDA-FFAAB64CA869}">
  <dimension ref="A1:H30"/>
  <sheetViews>
    <sheetView showGridLines="0" zoomScaleNormal="100" workbookViewId="0"/>
  </sheetViews>
  <sheetFormatPr defaultRowHeight="14.25"/>
  <cols>
    <col min="5" max="5" width="1.5703125" customWidth="1"/>
  </cols>
  <sheetData>
    <row r="1" spans="1:8">
      <c r="A1" s="1" t="s">
        <v>33</v>
      </c>
      <c r="H1" s="42" t="s">
        <v>4</v>
      </c>
    </row>
    <row r="2" spans="1:8">
      <c r="A2" s="1"/>
      <c r="H2" s="42" t="s">
        <v>34</v>
      </c>
    </row>
    <row r="3" spans="1:8">
      <c r="A3" s="1"/>
      <c r="H3" s="42"/>
    </row>
    <row r="4" spans="1:8" ht="14.65" thickBot="1">
      <c r="B4" s="5" t="s">
        <v>35</v>
      </c>
      <c r="C4" s="5"/>
      <c r="D4" s="5"/>
      <c r="E4" s="5"/>
      <c r="F4" s="5"/>
      <c r="G4" s="5"/>
      <c r="H4" s="5"/>
    </row>
    <row r="5" spans="1:8" ht="14.65" thickBot="1">
      <c r="A5" s="3" t="s">
        <v>36</v>
      </c>
      <c r="B5" s="5" t="s">
        <v>37</v>
      </c>
      <c r="C5" s="5"/>
      <c r="D5" s="5"/>
      <c r="F5" s="5" t="s">
        <v>38</v>
      </c>
      <c r="G5" s="5"/>
      <c r="H5" s="5"/>
    </row>
    <row r="6" spans="1:8" ht="14.65" thickBot="1">
      <c r="A6" s="6" t="s">
        <v>39</v>
      </c>
      <c r="B6" s="6" t="s">
        <v>20</v>
      </c>
      <c r="C6" s="6" t="s">
        <v>21</v>
      </c>
      <c r="D6" s="6" t="s">
        <v>22</v>
      </c>
      <c r="E6" s="8"/>
      <c r="F6" s="6" t="s">
        <v>20</v>
      </c>
      <c r="G6" s="6" t="s">
        <v>21</v>
      </c>
      <c r="H6" s="6" t="s">
        <v>22</v>
      </c>
    </row>
    <row r="7" spans="1:8">
      <c r="A7" s="3">
        <v>12</v>
      </c>
      <c r="B7" s="10">
        <f>1/'rptd data'!$B40</f>
        <v>0.36927844083591987</v>
      </c>
      <c r="C7" s="10">
        <f>1/'rptd data'!$B41</f>
        <v>0.30949352026370225</v>
      </c>
      <c r="D7" s="10">
        <f>1/'rptd data'!$B42</f>
        <v>0.33650705264385167</v>
      </c>
      <c r="E7" s="11"/>
      <c r="F7" s="10">
        <f>1/'rptd data'!$B84</f>
        <v>0.48573940041862285</v>
      </c>
      <c r="G7" s="10">
        <f>1/'rptd data'!$B85</f>
        <v>0.54730589503953875</v>
      </c>
      <c r="H7" s="10">
        <f>1/'rptd data'!$B86</f>
        <v>0.33463815008150355</v>
      </c>
    </row>
    <row r="8" spans="1:8">
      <c r="A8" s="3">
        <f t="shared" ref="A8:A16" si="0">A7+12</f>
        <v>24</v>
      </c>
      <c r="B8" s="10">
        <f>1/'rptd data'!$C40</f>
        <v>0.84594255221840464</v>
      </c>
      <c r="C8" s="10">
        <f>1/'rptd data'!$C41</f>
        <v>0.83315750560019886</v>
      </c>
      <c r="D8" s="10">
        <f>1/'rptd data'!$C42</f>
        <v>0.81485610088592608</v>
      </c>
      <c r="E8" s="11"/>
      <c r="F8" s="10">
        <f>1/'rptd data'!$C84</f>
        <v>0.85284834249888231</v>
      </c>
      <c r="G8" s="10">
        <f>1/'rptd data'!$C85</f>
        <v>0.9349963489795543</v>
      </c>
      <c r="H8" s="10">
        <f>1/'rptd data'!$C86</f>
        <v>0.80358280161583362</v>
      </c>
    </row>
    <row r="9" spans="1:8">
      <c r="A9" s="3">
        <f t="shared" si="0"/>
        <v>36</v>
      </c>
      <c r="B9" s="10">
        <f>1/'rptd data'!$D40</f>
        <v>0.98009931628559976</v>
      </c>
      <c r="C9" s="10">
        <f>1/'rptd data'!$D41</f>
        <v>0.96264981169701835</v>
      </c>
      <c r="D9" s="10">
        <f>1/'rptd data'!$D42</f>
        <v>0.95748947933589257</v>
      </c>
      <c r="E9" s="11"/>
      <c r="F9" s="10">
        <f>1/'rptd data'!$D84</f>
        <v>0.93337478812761021</v>
      </c>
      <c r="G9" s="10">
        <f>1/'rptd data'!$D85</f>
        <v>0.98766528578345891</v>
      </c>
      <c r="H9" s="10">
        <f>1/'rptd data'!$D86</f>
        <v>0.92962567688291953</v>
      </c>
    </row>
    <row r="10" spans="1:8">
      <c r="A10" s="3">
        <f t="shared" si="0"/>
        <v>48</v>
      </c>
      <c r="B10" s="10">
        <f>1/'rptd data'!$E40</f>
        <v>0.99463284620886305</v>
      </c>
      <c r="C10" s="10">
        <f>1/'rptd data'!$E41</f>
        <v>0.99529692268820102</v>
      </c>
      <c r="D10" s="10">
        <f>1/'rptd data'!$E42</f>
        <v>0.99033306239008323</v>
      </c>
      <c r="E10" s="11"/>
      <c r="F10" s="10">
        <f>1/'rptd data'!$E84</f>
        <v>0.9805762942501951</v>
      </c>
      <c r="G10" s="10">
        <f>1/'rptd data'!$E85</f>
        <v>0.99868091932783176</v>
      </c>
      <c r="H10" s="10">
        <f>1/'rptd data'!$E86</f>
        <v>0.96942831373811988</v>
      </c>
    </row>
    <row r="11" spans="1:8">
      <c r="A11" s="3">
        <f t="shared" si="0"/>
        <v>60</v>
      </c>
      <c r="B11" s="10">
        <f>1/'rptd data'!$F40</f>
        <v>0.99882249714962423</v>
      </c>
      <c r="C11" s="10">
        <f>1/'rptd data'!$F41</f>
        <v>0.99729728351303371</v>
      </c>
      <c r="D11" s="10">
        <f>1/'rptd data'!$F42</f>
        <v>0.99312159837278535</v>
      </c>
      <c r="E11" s="11"/>
      <c r="F11" s="10">
        <f>1/'rptd data'!$F84</f>
        <v>0.99068303273420266</v>
      </c>
      <c r="G11" s="10">
        <f>1/'rptd data'!$F85</f>
        <v>1.0024338071429104</v>
      </c>
      <c r="H11" s="10">
        <f>1/'rptd data'!$F86</f>
        <v>0.99342539657749718</v>
      </c>
    </row>
    <row r="12" spans="1:8">
      <c r="A12" s="3">
        <f t="shared" si="0"/>
        <v>72</v>
      </c>
      <c r="B12" s="10">
        <f>1/'rptd data'!$G40</f>
        <v>0.99579307575378162</v>
      </c>
      <c r="C12" s="10">
        <f>1/'rptd data'!$G41</f>
        <v>0.9970179855738176</v>
      </c>
      <c r="D12" s="10">
        <f>1/'rptd data'!$G42</f>
        <v>0.99220403258245971</v>
      </c>
      <c r="E12" s="11"/>
      <c r="F12" s="10">
        <f>1/'rptd data'!$G84</f>
        <v>1.0081513403424427</v>
      </c>
      <c r="G12" s="10">
        <f>1/'rptd data'!$G85</f>
        <v>1.0040503671669927</v>
      </c>
      <c r="H12" s="10">
        <f>1/'rptd data'!$G86</f>
        <v>1.002545951146816</v>
      </c>
    </row>
    <row r="13" spans="1:8">
      <c r="A13" s="3">
        <f t="shared" si="0"/>
        <v>84</v>
      </c>
      <c r="B13" s="10">
        <f>1/'rptd data'!$H40</f>
        <v>0.98928912171639682</v>
      </c>
      <c r="C13" s="10">
        <f>1/'rptd data'!$H41</f>
        <v>0.99080602704706466</v>
      </c>
      <c r="D13" s="10">
        <f>1/'rptd data'!$H42</f>
        <v>0.98724370135444006</v>
      </c>
      <c r="E13" s="11"/>
      <c r="F13" s="10">
        <f>1/'rptd data'!$H84</f>
        <v>1.0016495451116527</v>
      </c>
      <c r="G13" s="10">
        <f>1/'rptd data'!$H85</f>
        <v>0.99957066930841465</v>
      </c>
      <c r="H13" s="10">
        <f>1/'rptd data'!$H86</f>
        <v>1.0027303998825803</v>
      </c>
    </row>
    <row r="14" spans="1:8">
      <c r="A14" s="3">
        <f t="shared" si="0"/>
        <v>96</v>
      </c>
      <c r="B14" s="10">
        <f>1/'rptd data'!$I40</f>
        <v>0.99100379272112593</v>
      </c>
      <c r="C14" s="10">
        <f>1/'rptd data'!$I41</f>
        <v>0.99100379272112593</v>
      </c>
      <c r="D14" s="10">
        <f>1/'rptd data'!$I42</f>
        <v>0.99001348147046286</v>
      </c>
      <c r="E14" s="11"/>
      <c r="F14" s="10">
        <f>1/'rptd data'!$I84</f>
        <v>1.0012303198985404</v>
      </c>
      <c r="G14" s="10">
        <f>1/'rptd data'!$I85</f>
        <v>1.0012303198985404</v>
      </c>
      <c r="H14" s="10">
        <f>1/'rptd data'!$I86</f>
        <v>1.003289309483518</v>
      </c>
    </row>
    <row r="15" spans="1:8">
      <c r="A15" s="3">
        <f t="shared" si="0"/>
        <v>108</v>
      </c>
      <c r="B15" s="10">
        <f>1/'rptd data'!$J40</f>
        <v>0.98987006361134799</v>
      </c>
      <c r="C15" s="10">
        <f>1/'rptd data'!$J41</f>
        <v>0.98987006361134799</v>
      </c>
      <c r="D15" s="10">
        <f>1/'rptd data'!$J42</f>
        <v>0.98987006361134799</v>
      </c>
      <c r="E15" s="11"/>
      <c r="F15" s="10">
        <f>1/'rptd data'!$J84</f>
        <v>1.0009242286048496</v>
      </c>
      <c r="G15" s="10">
        <f>1/'rptd data'!$J85</f>
        <v>1.0009242286048496</v>
      </c>
      <c r="H15" s="10">
        <f>1/'rptd data'!$J86</f>
        <v>1.0009242286048496</v>
      </c>
    </row>
    <row r="16" spans="1:8">
      <c r="A16" s="3">
        <f t="shared" si="0"/>
        <v>120</v>
      </c>
      <c r="B16" s="10">
        <f>1/'rptd data'!$K40</f>
        <v>0.99492213947190256</v>
      </c>
      <c r="C16" s="10">
        <f>1/'rptd data'!$K41</f>
        <v>0.99492213947190256</v>
      </c>
      <c r="D16" s="10">
        <f>1/'rptd data'!$K42</f>
        <v>0.99492213947190256</v>
      </c>
      <c r="E16" s="11"/>
      <c r="F16" s="10">
        <f>1/'rptd data'!$K84</f>
        <v>1.0004620075769242</v>
      </c>
      <c r="G16" s="10">
        <f>1/'rptd data'!$K85</f>
        <v>1.0004620075769242</v>
      </c>
      <c r="H16" s="10">
        <f>1/'rptd data'!$K86</f>
        <v>1.0004620075769242</v>
      </c>
    </row>
    <row r="17" spans="1:8">
      <c r="A17" s="3"/>
      <c r="B17" s="10"/>
      <c r="C17" s="10"/>
      <c r="D17" s="10"/>
      <c r="E17" s="11"/>
      <c r="F17" s="10"/>
      <c r="G17" s="10"/>
      <c r="H17" s="10"/>
    </row>
    <row r="18" spans="1:8" ht="14.65" thickBot="1">
      <c r="A18" s="3"/>
      <c r="B18" s="5" t="s">
        <v>40</v>
      </c>
      <c r="C18" s="5"/>
      <c r="D18" s="5"/>
      <c r="E18" s="5"/>
      <c r="F18" s="5"/>
      <c r="G18" s="5"/>
      <c r="H18" s="5"/>
    </row>
    <row r="19" spans="1:8" ht="14.65" thickBot="1">
      <c r="A19" s="3" t="s">
        <v>36</v>
      </c>
      <c r="B19" s="5" t="s">
        <v>37</v>
      </c>
      <c r="C19" s="5"/>
      <c r="D19" s="5"/>
      <c r="F19" s="5" t="s">
        <v>38</v>
      </c>
      <c r="G19" s="5"/>
      <c r="H19" s="5"/>
    </row>
    <row r="20" spans="1:8" ht="14.65" thickBot="1">
      <c r="A20" s="6" t="s">
        <v>39</v>
      </c>
      <c r="B20" s="6" t="s">
        <v>20</v>
      </c>
      <c r="C20" s="6" t="s">
        <v>21</v>
      </c>
      <c r="D20" s="6" t="s">
        <v>22</v>
      </c>
      <c r="E20" s="8"/>
      <c r="F20" s="6" t="s">
        <v>20</v>
      </c>
      <c r="G20" s="6" t="s">
        <v>21</v>
      </c>
      <c r="H20" s="6" t="s">
        <v>22</v>
      </c>
    </row>
    <row r="21" spans="1:8">
      <c r="A21" s="3">
        <v>12</v>
      </c>
      <c r="B21" s="10">
        <f>1/'paid data'!$B40</f>
        <v>0.10715030853034675</v>
      </c>
      <c r="C21" s="10">
        <f>1/'paid data'!$B41</f>
        <v>9.2801965090056476E-2</v>
      </c>
      <c r="D21" s="10">
        <f>1/'paid data'!$B42</f>
        <v>0.10044165030565863</v>
      </c>
      <c r="E21" s="11"/>
      <c r="F21" s="10">
        <f>1/'paid data'!$B84</f>
        <v>0.21886267151713734</v>
      </c>
      <c r="G21" s="10">
        <f>1/'paid data'!$B85</f>
        <v>0.17520991871731784</v>
      </c>
      <c r="H21" s="10">
        <f>1/'paid data'!$B86</f>
        <v>0.15092973461789017</v>
      </c>
    </row>
    <row r="22" spans="1:8">
      <c r="A22" s="3">
        <f t="shared" ref="A22:A30" si="1">A21+12</f>
        <v>24</v>
      </c>
      <c r="B22" s="10">
        <f>1/'paid data'!$C40</f>
        <v>0.5073479060837095</v>
      </c>
      <c r="C22" s="10">
        <f>1/'paid data'!$C41</f>
        <v>0.5052902064981829</v>
      </c>
      <c r="D22" s="10">
        <f>1/'paid data'!$C42</f>
        <v>0.48813461478580533</v>
      </c>
      <c r="E22" s="11"/>
      <c r="F22" s="10">
        <f>1/'paid data'!$C84</f>
        <v>0.51971385250961422</v>
      </c>
      <c r="G22" s="10">
        <f>1/'paid data'!$C85</f>
        <v>0.63419501465878547</v>
      </c>
      <c r="H22" s="10">
        <f>1/'paid data'!$C86</f>
        <v>0.52700050193821457</v>
      </c>
    </row>
    <row r="23" spans="1:8">
      <c r="A23" s="3">
        <f t="shared" si="1"/>
        <v>36</v>
      </c>
      <c r="B23" s="10">
        <f>1/'paid data'!$D40</f>
        <v>0.78366209052752389</v>
      </c>
      <c r="C23" s="10">
        <f>1/'paid data'!$D41</f>
        <v>0.77840154859516575</v>
      </c>
      <c r="D23" s="10">
        <f>1/'paid data'!$D42</f>
        <v>0.76391024224248028</v>
      </c>
      <c r="E23" s="11"/>
      <c r="F23" s="10">
        <f>1/'paid data'!$D84</f>
        <v>0.74363135247217371</v>
      </c>
      <c r="G23" s="10">
        <f>1/'paid data'!$D85</f>
        <v>0.83430147939877497</v>
      </c>
      <c r="H23" s="10">
        <f>1/'paid data'!$D86</f>
        <v>0.77096585678229301</v>
      </c>
    </row>
    <row r="24" spans="1:8">
      <c r="A24" s="3">
        <f t="shared" si="1"/>
        <v>48</v>
      </c>
      <c r="B24" s="10">
        <f>1/'paid data'!$E40</f>
        <v>0.91829049089949466</v>
      </c>
      <c r="C24" s="10">
        <f>1/'paid data'!$E41</f>
        <v>0.90927435545743862</v>
      </c>
      <c r="D24" s="10">
        <f>1/'paid data'!$E42</f>
        <v>0.90483287359589204</v>
      </c>
      <c r="E24" s="11"/>
      <c r="F24" s="10">
        <f>1/'paid data'!$E84</f>
        <v>0.90682394758215479</v>
      </c>
      <c r="G24" s="10">
        <f>1/'paid data'!$E85</f>
        <v>0.92694608466320427</v>
      </c>
      <c r="H24" s="10">
        <f>1/'paid data'!$E86</f>
        <v>0.90924361850587376</v>
      </c>
    </row>
    <row r="25" spans="1:8">
      <c r="A25" s="3">
        <f t="shared" si="1"/>
        <v>60</v>
      </c>
      <c r="B25" s="10">
        <f>1/'paid data'!$F40</f>
        <v>0.95791014775274996</v>
      </c>
      <c r="C25" s="10">
        <f>1/'paid data'!$F41</f>
        <v>0.95193574692666783</v>
      </c>
      <c r="D25" s="10">
        <f>1/'paid data'!$F42</f>
        <v>0.94755043815339002</v>
      </c>
      <c r="E25" s="11"/>
      <c r="F25" s="10">
        <f>1/'paid data'!$F84</f>
        <v>0.9551579612850154</v>
      </c>
      <c r="G25" s="10">
        <f>1/'paid data'!$F85</f>
        <v>0.95976296559309227</v>
      </c>
      <c r="H25" s="10">
        <f>1/'paid data'!$F86</f>
        <v>0.95994821157606791</v>
      </c>
    </row>
    <row r="26" spans="1:8">
      <c r="A26" s="3">
        <f t="shared" si="1"/>
        <v>72</v>
      </c>
      <c r="B26" s="10">
        <f>1/'paid data'!$G40</f>
        <v>0.97304673904239625</v>
      </c>
      <c r="C26" s="10">
        <f>1/'paid data'!$G41</f>
        <v>0.96983250721373648</v>
      </c>
      <c r="D26" s="10">
        <f>1/'paid data'!$G42</f>
        <v>0.9703736399449413</v>
      </c>
      <c r="E26" s="11"/>
      <c r="F26" s="10">
        <f>1/'paid data'!$G84</f>
        <v>0.97534101707588405</v>
      </c>
      <c r="G26" s="10">
        <f>1/'paid data'!$G85</f>
        <v>0.98004332786376236</v>
      </c>
      <c r="H26" s="10">
        <f>1/'paid data'!$G86</f>
        <v>1.005887121477844</v>
      </c>
    </row>
    <row r="27" spans="1:8">
      <c r="A27" s="3">
        <f t="shared" si="1"/>
        <v>84</v>
      </c>
      <c r="B27" s="10">
        <f>1/'paid data'!$H40</f>
        <v>0.97727319871591356</v>
      </c>
      <c r="C27" s="10">
        <f>1/'paid data'!$H41</f>
        <v>0.97635007269783891</v>
      </c>
      <c r="D27" s="10">
        <f>1/'paid data'!$H42</f>
        <v>0.9760664986326183</v>
      </c>
      <c r="E27" s="11"/>
      <c r="F27" s="10">
        <f>1/'paid data'!$H84</f>
        <v>0.98516251941568156</v>
      </c>
      <c r="G27" s="10">
        <f>1/'paid data'!$H85</f>
        <v>0.98520020644330952</v>
      </c>
      <c r="H27" s="10">
        <f>1/'paid data'!$H86</f>
        <v>0.98386051789941631</v>
      </c>
    </row>
    <row r="28" spans="1:8">
      <c r="A28" s="3">
        <f t="shared" si="1"/>
        <v>96</v>
      </c>
      <c r="B28" s="10">
        <f>1/'paid data'!$I40</f>
        <v>0.98015455411319152</v>
      </c>
      <c r="C28" s="10">
        <f>1/'paid data'!$I41</f>
        <v>0.98015455411319152</v>
      </c>
      <c r="D28" s="10">
        <f>1/'paid data'!$I42</f>
        <v>0.97941851923320256</v>
      </c>
      <c r="E28" s="11"/>
      <c r="F28" s="10">
        <f>1/'paid data'!$I84</f>
        <v>0.98826793244811517</v>
      </c>
      <c r="G28" s="10">
        <f>1/'paid data'!$I85</f>
        <v>0.98826793244811517</v>
      </c>
      <c r="H28" s="10">
        <f>1/'paid data'!$I86</f>
        <v>0.9881954200446309</v>
      </c>
    </row>
    <row r="29" spans="1:8">
      <c r="A29" s="3">
        <f t="shared" si="1"/>
        <v>108</v>
      </c>
      <c r="B29" s="10">
        <f>1/'paid data'!$J40</f>
        <v>0.98258466535371247</v>
      </c>
      <c r="C29" s="10">
        <f>1/'paid data'!$J41</f>
        <v>0.98258466535371247</v>
      </c>
      <c r="D29" s="10">
        <f>1/'paid data'!$J42</f>
        <v>0.98258466535371247</v>
      </c>
      <c r="E29" s="11"/>
      <c r="F29" s="10">
        <f>1/'paid data'!$J84</f>
        <v>0.98991587302265582</v>
      </c>
      <c r="G29" s="10">
        <f>1/'paid data'!$J85</f>
        <v>0.98991587302265582</v>
      </c>
      <c r="H29" s="10">
        <f>1/'paid data'!$J86</f>
        <v>0.98991587302265582</v>
      </c>
    </row>
    <row r="30" spans="1:8">
      <c r="A30" s="3">
        <f t="shared" si="1"/>
        <v>120</v>
      </c>
      <c r="B30" s="10">
        <f>1/'paid data'!$K40</f>
        <v>0.99009900990099009</v>
      </c>
      <c r="C30" s="10">
        <f>1/'paid data'!$K41</f>
        <v>0.99009900990099009</v>
      </c>
      <c r="D30" s="10">
        <f>1/'paid data'!$K42</f>
        <v>0.99009900990099009</v>
      </c>
      <c r="E30" s="11"/>
      <c r="F30" s="10">
        <f>1/'paid data'!$K84</f>
        <v>0.99009900990099009</v>
      </c>
      <c r="G30" s="10">
        <f>1/'paid data'!$K85</f>
        <v>0.99009900990099009</v>
      </c>
      <c r="H30" s="10">
        <f>1/'paid data'!$K86</f>
        <v>0.99009900990099009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BE1C-CBBA-4800-92C7-4E9F7A184E9E}">
  <dimension ref="A1:N60"/>
  <sheetViews>
    <sheetView showGridLines="0" zoomScaleNormal="100" workbookViewId="0">
      <selection activeCell="J48" sqref="J48"/>
    </sheetView>
  </sheetViews>
  <sheetFormatPr defaultRowHeight="14.25"/>
  <cols>
    <col min="1" max="3" width="8.5703125" customWidth="1"/>
    <col min="4" max="4" width="0.85546875" customWidth="1"/>
    <col min="5" max="6" width="8.5703125" customWidth="1"/>
    <col min="7" max="7" width="0.85546875" customWidth="1"/>
    <col min="8" max="11" width="8.5703125" customWidth="1"/>
    <col min="12" max="12" width="10.5703125" customWidth="1"/>
    <col min="13" max="13" width="5.5703125" customWidth="1"/>
    <col min="14" max="14" width="10.85546875" bestFit="1" customWidth="1"/>
  </cols>
  <sheetData>
    <row r="1" spans="1:14">
      <c r="A1" s="37" t="str">
        <f>input!A1</f>
        <v>Property Reinsurance excluding Catastrophe</v>
      </c>
      <c r="M1" s="42" t="s">
        <v>4</v>
      </c>
    </row>
    <row r="2" spans="1:14">
      <c r="A2" s="1" t="s">
        <v>41</v>
      </c>
      <c r="M2" s="42" t="s">
        <v>42</v>
      </c>
    </row>
    <row r="5" spans="1:14">
      <c r="A5" s="1"/>
      <c r="B5" s="2" t="s">
        <v>43</v>
      </c>
      <c r="C5" s="2"/>
      <c r="E5" s="2" t="s">
        <v>44</v>
      </c>
      <c r="F5" s="2"/>
      <c r="H5" s="2" t="s">
        <v>45</v>
      </c>
      <c r="I5" s="2"/>
      <c r="J5" s="3" t="s">
        <v>46</v>
      </c>
      <c r="K5" s="3" t="s">
        <v>47</v>
      </c>
      <c r="L5" s="3" t="s">
        <v>48</v>
      </c>
    </row>
    <row r="6" spans="1:14">
      <c r="A6" s="3" t="str">
        <f>input!$A$3</f>
        <v>Treaty</v>
      </c>
      <c r="B6" s="7" t="s">
        <v>49</v>
      </c>
      <c r="C6" s="4"/>
      <c r="E6" s="7" t="s">
        <v>50</v>
      </c>
      <c r="F6" s="4"/>
      <c r="H6" s="4" t="s">
        <v>51</v>
      </c>
      <c r="I6" s="4"/>
      <c r="J6" s="3" t="s">
        <v>52</v>
      </c>
      <c r="K6" s="3" t="s">
        <v>53</v>
      </c>
      <c r="L6" s="3" t="s">
        <v>53</v>
      </c>
    </row>
    <row r="7" spans="1:14" ht="14.65" thickBot="1">
      <c r="A7" s="6" t="str">
        <f>input!$A$4</f>
        <v>Year</v>
      </c>
      <c r="B7" s="6" t="s">
        <v>54</v>
      </c>
      <c r="C7" s="6" t="s">
        <v>55</v>
      </c>
      <c r="D7" s="8"/>
      <c r="E7" s="6" t="s">
        <v>54</v>
      </c>
      <c r="F7" s="6" t="s">
        <v>55</v>
      </c>
      <c r="H7" s="6" t="s">
        <v>54</v>
      </c>
      <c r="I7" s="6" t="s">
        <v>55</v>
      </c>
      <c r="J7" s="6" t="s">
        <v>53</v>
      </c>
      <c r="K7" s="6" t="s">
        <v>56</v>
      </c>
      <c r="L7" s="6" t="s">
        <v>57</v>
      </c>
    </row>
    <row r="8" spans="1:14">
      <c r="A8" s="3">
        <f>input!$A$5</f>
        <v>1</v>
      </c>
      <c r="B8" s="12">
        <f>'rptd data'!K6</f>
        <v>8862</v>
      </c>
      <c r="C8" s="12">
        <f>'paid data'!K6</f>
        <v>8828</v>
      </c>
      <c r="E8" s="13">
        <f>'rptd data'!K42</f>
        <v>1.0051037767948281</v>
      </c>
      <c r="F8" s="13">
        <f>'paid data'!K42</f>
        <v>1.01</v>
      </c>
      <c r="H8" s="12">
        <f t="shared" ref="H8:I17" si="0">B8*E8</f>
        <v>8907.2296699557664</v>
      </c>
      <c r="I8" s="12">
        <f t="shared" si="0"/>
        <v>8916.2800000000007</v>
      </c>
      <c r="J8" s="12">
        <f>H8</f>
        <v>8907.2296699557664</v>
      </c>
      <c r="K8" s="14">
        <v>9227</v>
      </c>
      <c r="L8" s="15">
        <f>J8/K8</f>
        <v>0.96534406307096199</v>
      </c>
      <c r="N8" s="40"/>
    </row>
    <row r="9" spans="1:14">
      <c r="A9" s="3">
        <f>A8+1</f>
        <v>2</v>
      </c>
      <c r="B9" s="12">
        <f>'rptd data'!J7</f>
        <v>4987</v>
      </c>
      <c r="C9" s="12">
        <f>'paid data'!J7</f>
        <v>4894</v>
      </c>
      <c r="E9" s="13">
        <f>'rptd data'!J42</f>
        <v>1.0102336021272276</v>
      </c>
      <c r="F9" s="13">
        <f>'paid data'!J42</f>
        <v>1.01772400410912</v>
      </c>
      <c r="H9" s="12">
        <f t="shared" si="0"/>
        <v>5038.0349738084842</v>
      </c>
      <c r="I9" s="12">
        <f t="shared" si="0"/>
        <v>4980.7412761100331</v>
      </c>
      <c r="J9" s="12">
        <f t="shared" ref="J9:J17" si="1">H9</f>
        <v>5038.0349738084842</v>
      </c>
      <c r="K9" s="14">
        <v>11110</v>
      </c>
      <c r="L9" s="15">
        <f t="shared" ref="L9:L17" si="2">J9/K9</f>
        <v>0.45346849449221283</v>
      </c>
      <c r="N9" s="40"/>
    </row>
    <row r="10" spans="1:14">
      <c r="A10" s="3">
        <f t="shared" ref="A10:A17" si="3">A9+1</f>
        <v>3</v>
      </c>
      <c r="B10" s="12">
        <f>'rptd data'!I8</f>
        <v>5138</v>
      </c>
      <c r="C10" s="12">
        <f>'paid data'!I8</f>
        <v>5089</v>
      </c>
      <c r="E10" s="13">
        <f>'rptd data'!I42</f>
        <v>1.0100872550893996</v>
      </c>
      <c r="F10" s="13">
        <f>'paid data'!I42</f>
        <v>1.0210139795834277</v>
      </c>
      <c r="H10" s="12">
        <f t="shared" si="0"/>
        <v>5189.8283166493347</v>
      </c>
      <c r="I10" s="12">
        <f t="shared" si="0"/>
        <v>5195.940142100063</v>
      </c>
      <c r="J10" s="12">
        <f t="shared" si="1"/>
        <v>5189.8283166493347</v>
      </c>
      <c r="K10" s="14">
        <v>10631</v>
      </c>
      <c r="L10" s="15">
        <f t="shared" si="2"/>
        <v>0.48817875238917646</v>
      </c>
      <c r="N10" s="40"/>
    </row>
    <row r="11" spans="1:14">
      <c r="A11" s="3">
        <f t="shared" si="3"/>
        <v>4</v>
      </c>
      <c r="B11" s="12">
        <f>'rptd data'!H9</f>
        <v>9769</v>
      </c>
      <c r="C11" s="12">
        <f>'paid data'!H9</f>
        <v>9654</v>
      </c>
      <c r="E11" s="13">
        <f>'rptd data'!H42</f>
        <v>1.0129211243668195</v>
      </c>
      <c r="F11" s="13">
        <f>'paid data'!H42</f>
        <v>1.0245203594231647</v>
      </c>
      <c r="H11" s="12">
        <f t="shared" si="0"/>
        <v>9895.2264639394598</v>
      </c>
      <c r="I11" s="12">
        <f t="shared" si="0"/>
        <v>9890.7195498712317</v>
      </c>
      <c r="J11" s="12">
        <f t="shared" si="1"/>
        <v>9895.2264639394598</v>
      </c>
      <c r="K11" s="14">
        <v>14346</v>
      </c>
      <c r="L11" s="15">
        <f t="shared" si="2"/>
        <v>0.68975508601278823</v>
      </c>
      <c r="N11" s="40"/>
    </row>
    <row r="12" spans="1:14">
      <c r="A12" s="3">
        <f t="shared" si="3"/>
        <v>5</v>
      </c>
      <c r="B12" s="12">
        <f>'rptd data'!G10</f>
        <v>5799</v>
      </c>
      <c r="C12" s="12">
        <f>'paid data'!G10</f>
        <v>5676</v>
      </c>
      <c r="E12" s="13">
        <f>'rptd data'!G42</f>
        <v>1.0078572220647495</v>
      </c>
      <c r="F12" s="13">
        <f>'paid data'!G42</f>
        <v>1.030530878865114</v>
      </c>
      <c r="H12" s="12">
        <f t="shared" si="0"/>
        <v>5844.5640307534823</v>
      </c>
      <c r="I12" s="12">
        <f t="shared" si="0"/>
        <v>5849.2932684383868</v>
      </c>
      <c r="J12" s="12">
        <f t="shared" si="1"/>
        <v>5844.5640307534823</v>
      </c>
      <c r="K12" s="14">
        <v>11612</v>
      </c>
      <c r="L12" s="15">
        <f t="shared" si="2"/>
        <v>0.50332104984098192</v>
      </c>
      <c r="N12" s="40"/>
    </row>
    <row r="13" spans="1:14">
      <c r="A13" s="3">
        <f t="shared" si="3"/>
        <v>6</v>
      </c>
      <c r="B13" s="12">
        <f>'rptd data'!F11</f>
        <v>6122</v>
      </c>
      <c r="C13" s="12">
        <f>'paid data'!F11</f>
        <v>5819</v>
      </c>
      <c r="E13" s="13">
        <f>'rptd data'!F42</f>
        <v>1.0069260417238783</v>
      </c>
      <c r="F13" s="13">
        <f>'paid data'!F42</f>
        <v>1.0553527915082019</v>
      </c>
      <c r="H13" s="12">
        <f t="shared" si="0"/>
        <v>6164.4012274335828</v>
      </c>
      <c r="I13" s="12">
        <f t="shared" si="0"/>
        <v>6141.0978937862274</v>
      </c>
      <c r="J13" s="12">
        <f t="shared" si="1"/>
        <v>6164.4012274335828</v>
      </c>
      <c r="K13" s="14">
        <v>11363</v>
      </c>
      <c r="L13" s="15">
        <f t="shared" si="2"/>
        <v>0.54249768788467678</v>
      </c>
      <c r="N13" s="40"/>
    </row>
    <row r="14" spans="1:14">
      <c r="A14" s="3">
        <f t="shared" si="3"/>
        <v>7</v>
      </c>
      <c r="B14" s="12">
        <f>'rptd data'!E12</f>
        <v>6552</v>
      </c>
      <c r="C14" s="12">
        <f>'paid data'!E12</f>
        <v>5983</v>
      </c>
      <c r="E14" s="13">
        <f>'rptd data'!E42</f>
        <v>1.0097612994830107</v>
      </c>
      <c r="F14" s="13">
        <f>'paid data'!E42</f>
        <v>1.1051764686951577</v>
      </c>
      <c r="H14" s="12">
        <f t="shared" si="0"/>
        <v>6615.9560342126861</v>
      </c>
      <c r="I14" s="12">
        <f t="shared" si="0"/>
        <v>6612.270812203129</v>
      </c>
      <c r="J14" s="12">
        <f t="shared" si="1"/>
        <v>6615.9560342126861</v>
      </c>
      <c r="K14" s="14">
        <v>9994</v>
      </c>
      <c r="L14" s="15">
        <f t="shared" si="2"/>
        <v>0.66199279910072906</v>
      </c>
      <c r="N14" s="40"/>
    </row>
    <row r="15" spans="1:14">
      <c r="A15" s="3">
        <f t="shared" si="3"/>
        <v>8</v>
      </c>
      <c r="B15" s="12">
        <f>'rptd data'!D13</f>
        <v>6942</v>
      </c>
      <c r="C15" s="12">
        <f>'paid data'!D13</f>
        <v>5376</v>
      </c>
      <c r="E15" s="13">
        <f>'rptd data'!D42</f>
        <v>1.0443978984433253</v>
      </c>
      <c r="F15" s="13">
        <f>'paid data'!D42</f>
        <v>1.3090543164658606</v>
      </c>
      <c r="H15" s="12">
        <f t="shared" si="0"/>
        <v>7250.210210993564</v>
      </c>
      <c r="I15" s="12">
        <f t="shared" si="0"/>
        <v>7037.4760053204664</v>
      </c>
      <c r="J15" s="12">
        <f t="shared" si="1"/>
        <v>7250.210210993564</v>
      </c>
      <c r="K15" s="14">
        <v>12678</v>
      </c>
      <c r="L15" s="15">
        <f t="shared" si="2"/>
        <v>0.571873340510614</v>
      </c>
      <c r="N15" s="40"/>
    </row>
    <row r="16" spans="1:14">
      <c r="A16" s="3">
        <f t="shared" si="3"/>
        <v>9</v>
      </c>
      <c r="B16" s="12">
        <f>'rptd data'!C14</f>
        <v>4569</v>
      </c>
      <c r="C16" s="12">
        <f>'paid data'!C14</f>
        <v>3057</v>
      </c>
      <c r="E16" s="13">
        <f>'rptd data'!C42</f>
        <v>1.2272105454113704</v>
      </c>
      <c r="F16" s="13">
        <f>'paid data'!C42</f>
        <v>2.048615217420716</v>
      </c>
      <c r="H16" s="12">
        <f t="shared" si="0"/>
        <v>5607.1249819845516</v>
      </c>
      <c r="I16" s="12">
        <f t="shared" si="0"/>
        <v>6262.6167196551287</v>
      </c>
      <c r="J16" s="12">
        <f t="shared" si="1"/>
        <v>5607.1249819845516</v>
      </c>
      <c r="K16" s="14">
        <v>11353</v>
      </c>
      <c r="L16" s="15">
        <f t="shared" si="2"/>
        <v>0.49388927877957822</v>
      </c>
      <c r="N16" s="40"/>
    </row>
    <row r="17" spans="1:14">
      <c r="A17" s="3">
        <f t="shared" si="3"/>
        <v>10</v>
      </c>
      <c r="B17" s="12">
        <f>'rptd data'!B15</f>
        <v>1974</v>
      </c>
      <c r="C17" s="12">
        <f>'paid data'!B15</f>
        <v>779</v>
      </c>
      <c r="E17" s="13">
        <f>'rptd data'!B42</f>
        <v>2.9717059186226571</v>
      </c>
      <c r="F17" s="13">
        <f>'paid data'!B42</f>
        <v>9.9560291667535701</v>
      </c>
      <c r="H17" s="12">
        <f t="shared" si="0"/>
        <v>5866.1474833611255</v>
      </c>
      <c r="I17" s="12">
        <f t="shared" si="0"/>
        <v>7755.746720901031</v>
      </c>
      <c r="J17" s="12">
        <f t="shared" si="1"/>
        <v>5866.1474833611255</v>
      </c>
      <c r="K17" s="14">
        <v>12215</v>
      </c>
      <c r="L17" s="15">
        <f t="shared" si="2"/>
        <v>0.48024130031609708</v>
      </c>
      <c r="N17" s="40"/>
    </row>
    <row r="18" spans="1:14">
      <c r="B18" s="12"/>
      <c r="C18" s="12"/>
      <c r="H18" s="12"/>
      <c r="I18" s="12"/>
      <c r="J18" s="12"/>
      <c r="N18" s="40"/>
    </row>
    <row r="19" spans="1:14">
      <c r="A19" s="3" t="s">
        <v>58</v>
      </c>
      <c r="B19" s="12">
        <f>SUM(B8:B17)</f>
        <v>60714</v>
      </c>
      <c r="C19" s="12">
        <f>SUM(C8:C17)</f>
        <v>55155</v>
      </c>
      <c r="H19" s="12">
        <f>SUM(H8:H17)</f>
        <v>66378.723393092048</v>
      </c>
      <c r="I19" s="12">
        <f>SUM(I8:I17)</f>
        <v>68642.1823883857</v>
      </c>
      <c r="J19" s="12">
        <f>SUM(J8:J17)</f>
        <v>66378.723393092048</v>
      </c>
      <c r="K19" s="19">
        <f>SUM(K8:K17)</f>
        <v>114529</v>
      </c>
    </row>
    <row r="21" spans="1:14">
      <c r="E21" t="s">
        <v>59</v>
      </c>
    </row>
    <row r="22" spans="1:14">
      <c r="E22" t="s">
        <v>60</v>
      </c>
      <c r="L22" s="23">
        <f>AVERAGE(L13:L15)</f>
        <v>0.59212127583200658</v>
      </c>
    </row>
    <row r="23" spans="1:14">
      <c r="E23" t="s">
        <v>61</v>
      </c>
      <c r="L23" s="23">
        <f>AVERAGE(L11:L15)</f>
        <v>0.59388799266995806</v>
      </c>
    </row>
    <row r="24" spans="1:14">
      <c r="E24" t="s">
        <v>62</v>
      </c>
      <c r="L24" s="23">
        <f>AVERAGE(L9:L15)</f>
        <v>0.55872674431873981</v>
      </c>
    </row>
    <row r="25" spans="1:14">
      <c r="E25" t="s">
        <v>63</v>
      </c>
      <c r="L25" s="15">
        <f>(SUM(L11:L15)-MIN(L11:L15)-MAX(L11:L15))/3</f>
        <v>0.59212127583200658</v>
      </c>
    </row>
    <row r="27" spans="1:14">
      <c r="E27" t="s">
        <v>64</v>
      </c>
      <c r="L27" s="26">
        <f>_xlfn.STDEV.S(L8:L15)</f>
        <v>0.16564379484065586</v>
      </c>
    </row>
    <row r="28" spans="1:14">
      <c r="E28" t="s">
        <v>65</v>
      </c>
      <c r="L28" s="15">
        <f>MAX(L8:L15)-MIN(L8:L15)</f>
        <v>0.51187556857874916</v>
      </c>
    </row>
    <row r="30" spans="1:14">
      <c r="E30" t="s">
        <v>66</v>
      </c>
      <c r="L30" s="27">
        <f>L23</f>
        <v>0.59388799266995806</v>
      </c>
    </row>
    <row r="32" spans="1:14">
      <c r="A32" s="37" t="str">
        <f>input!A2</f>
        <v>Property Reinsurance Catastrophe</v>
      </c>
    </row>
    <row r="33" spans="1:14">
      <c r="A33" s="1" t="s">
        <v>41</v>
      </c>
    </row>
    <row r="35" spans="1:14">
      <c r="A35" s="1"/>
      <c r="B35" s="2" t="s">
        <v>43</v>
      </c>
      <c r="C35" s="2"/>
      <c r="E35" s="2" t="s">
        <v>44</v>
      </c>
      <c r="F35" s="2"/>
      <c r="H35" s="2" t="s">
        <v>45</v>
      </c>
      <c r="I35" s="2"/>
      <c r="J35" s="3" t="s">
        <v>46</v>
      </c>
      <c r="K35" s="3" t="s">
        <v>47</v>
      </c>
      <c r="L35" s="3" t="s">
        <v>48</v>
      </c>
    </row>
    <row r="36" spans="1:14">
      <c r="A36" s="3" t="str">
        <f>input!$A$3</f>
        <v>Treaty</v>
      </c>
      <c r="B36" s="7" t="s">
        <v>49</v>
      </c>
      <c r="C36" s="4"/>
      <c r="E36" s="7" t="s">
        <v>50</v>
      </c>
      <c r="F36" s="4"/>
      <c r="H36" s="4" t="s">
        <v>51</v>
      </c>
      <c r="I36" s="4"/>
      <c r="J36" s="3" t="s">
        <v>52</v>
      </c>
      <c r="K36" s="3" t="s">
        <v>53</v>
      </c>
      <c r="L36" s="3" t="s">
        <v>53</v>
      </c>
    </row>
    <row r="37" spans="1:14" ht="14.65" thickBot="1">
      <c r="A37" s="6" t="str">
        <f>input!$A$4</f>
        <v>Year</v>
      </c>
      <c r="B37" s="6" t="s">
        <v>54</v>
      </c>
      <c r="C37" s="6" t="s">
        <v>55</v>
      </c>
      <c r="D37" s="8"/>
      <c r="E37" s="6" t="s">
        <v>54</v>
      </c>
      <c r="F37" s="6" t="s">
        <v>55</v>
      </c>
      <c r="H37" s="6" t="s">
        <v>54</v>
      </c>
      <c r="I37" s="6" t="s">
        <v>55</v>
      </c>
      <c r="J37" s="6" t="s">
        <v>53</v>
      </c>
      <c r="K37" s="6" t="s">
        <v>56</v>
      </c>
      <c r="L37" s="6" t="s">
        <v>57</v>
      </c>
    </row>
    <row r="38" spans="1:14">
      <c r="A38" s="3">
        <f>input!$A$5</f>
        <v>1</v>
      </c>
      <c r="B38" s="12">
        <f>'rptd data'!K50</f>
        <v>32467</v>
      </c>
      <c r="C38" s="12">
        <f>'paid data'!K50</f>
        <v>32438</v>
      </c>
      <c r="E38" s="13">
        <f>'rptd data'!K86</f>
        <v>0.99953820577550645</v>
      </c>
      <c r="F38" s="13">
        <f>'paid data'!K86</f>
        <v>1.01</v>
      </c>
      <c r="H38" s="12">
        <f t="shared" ref="H38:H47" si="4">B38*E38</f>
        <v>32452.006926913367</v>
      </c>
      <c r="I38" s="12">
        <f t="shared" ref="I38:I47" si="5">C38*F38</f>
        <v>32762.38</v>
      </c>
      <c r="J38" s="12">
        <f>H38</f>
        <v>32452.006926913367</v>
      </c>
      <c r="K38" s="14">
        <v>20198</v>
      </c>
      <c r="L38" s="15">
        <f>J38/K38</f>
        <v>1.6066940750031373</v>
      </c>
      <c r="N38" s="40"/>
    </row>
    <row r="39" spans="1:14">
      <c r="A39" s="3">
        <f>A38+1</f>
        <v>2</v>
      </c>
      <c r="B39" s="12">
        <f>'rptd data'!J51</f>
        <v>3914</v>
      </c>
      <c r="C39" s="12">
        <f>'paid data'!J51</f>
        <v>3817</v>
      </c>
      <c r="E39" s="13">
        <f>'rptd data'!J86</f>
        <v>0.99907662480491866</v>
      </c>
      <c r="F39" s="13">
        <f>'paid data'!J86</f>
        <v>1.0101868524913666</v>
      </c>
      <c r="H39" s="12">
        <f t="shared" si="4"/>
        <v>3910.3859094864515</v>
      </c>
      <c r="I39" s="12">
        <f t="shared" si="5"/>
        <v>3855.8832159595463</v>
      </c>
      <c r="J39" s="12">
        <f t="shared" ref="J39:J47" si="6">H39</f>
        <v>3910.3859094864515</v>
      </c>
      <c r="K39" s="14">
        <v>46102</v>
      </c>
      <c r="L39" s="15">
        <f t="shared" ref="L39:L47" si="7">J39/K39</f>
        <v>8.4820309519900466E-2</v>
      </c>
      <c r="N39" s="40"/>
    </row>
    <row r="40" spans="1:14">
      <c r="A40" s="3">
        <f t="shared" ref="A40:A47" si="8">A39+1</f>
        <v>3</v>
      </c>
      <c r="B40" s="12">
        <f>'rptd data'!I52</f>
        <v>6600</v>
      </c>
      <c r="C40" s="12">
        <f>'paid data'!I52</f>
        <v>6443</v>
      </c>
      <c r="E40" s="13">
        <f>'rptd data'!I86</f>
        <v>0.99672147460116822</v>
      </c>
      <c r="F40" s="13">
        <f>'paid data'!I86</f>
        <v>1.0119455926590268</v>
      </c>
      <c r="H40" s="12">
        <f t="shared" si="4"/>
        <v>6578.3617323677099</v>
      </c>
      <c r="I40" s="12">
        <f t="shared" si="5"/>
        <v>6519.96545350211</v>
      </c>
      <c r="J40" s="12">
        <f t="shared" si="6"/>
        <v>6578.3617323677099</v>
      </c>
      <c r="K40" s="14">
        <v>39806</v>
      </c>
      <c r="L40" s="15">
        <f t="shared" si="7"/>
        <v>0.16526055701069461</v>
      </c>
      <c r="N40" s="40"/>
    </row>
    <row r="41" spans="1:14">
      <c r="A41" s="3">
        <f t="shared" si="8"/>
        <v>4</v>
      </c>
      <c r="B41" s="12">
        <f>'rptd data'!H53</f>
        <v>16742</v>
      </c>
      <c r="C41" s="12">
        <f>'paid data'!H53</f>
        <v>16563</v>
      </c>
      <c r="E41" s="13">
        <f>'rptd data'!H86</f>
        <v>0.99727703490100628</v>
      </c>
      <c r="F41" s="13">
        <f>'paid data'!H86</f>
        <v>1.0164042380062595</v>
      </c>
      <c r="H41" s="12">
        <f t="shared" si="4"/>
        <v>16696.412118312648</v>
      </c>
      <c r="I41" s="12">
        <f t="shared" si="5"/>
        <v>16834.703394097676</v>
      </c>
      <c r="J41" s="12">
        <f t="shared" si="6"/>
        <v>16696.412118312648</v>
      </c>
      <c r="K41" s="14">
        <v>37203</v>
      </c>
      <c r="L41" s="15">
        <f t="shared" si="7"/>
        <v>0.44879208983986907</v>
      </c>
      <c r="N41" s="40"/>
    </row>
    <row r="42" spans="1:14">
      <c r="A42" s="3">
        <f t="shared" si="8"/>
        <v>5</v>
      </c>
      <c r="B42" s="12">
        <f>'rptd data'!G54</f>
        <v>8912</v>
      </c>
      <c r="C42" s="12">
        <f>'paid data'!G54</f>
        <v>8647</v>
      </c>
      <c r="E42" s="13">
        <f>'rptd data'!G86</f>
        <v>0.99746051425981663</v>
      </c>
      <c r="F42" s="13">
        <f>'paid data'!G86</f>
        <v>0.99414733387858201</v>
      </c>
      <c r="H42" s="12">
        <f t="shared" si="4"/>
        <v>8889.368103083485</v>
      </c>
      <c r="I42" s="12">
        <f t="shared" si="5"/>
        <v>8596.391996048098</v>
      </c>
      <c r="J42" s="12">
        <f t="shared" si="6"/>
        <v>8889.368103083485</v>
      </c>
      <c r="K42" s="14">
        <v>37731</v>
      </c>
      <c r="L42" s="15">
        <f t="shared" si="7"/>
        <v>0.23559852914270718</v>
      </c>
      <c r="N42" s="40"/>
    </row>
    <row r="43" spans="1:14">
      <c r="A43" s="3">
        <f t="shared" si="8"/>
        <v>6</v>
      </c>
      <c r="B43" s="12">
        <f>'rptd data'!F55</f>
        <v>59903</v>
      </c>
      <c r="C43" s="12">
        <f>'paid data'!F55</f>
        <v>54576</v>
      </c>
      <c r="E43" s="13">
        <f>'rptd data'!F86</f>
        <v>1.0066181149033973</v>
      </c>
      <c r="F43" s="13">
        <f>'paid data'!F86</f>
        <v>1.0417228637346738</v>
      </c>
      <c r="H43" s="12">
        <f t="shared" si="4"/>
        <v>60299.444937058208</v>
      </c>
      <c r="I43" s="12">
        <f t="shared" si="5"/>
        <v>56853.067011183557</v>
      </c>
      <c r="J43" s="12">
        <f t="shared" si="6"/>
        <v>60299.444937058208</v>
      </c>
      <c r="K43" s="14">
        <v>36432</v>
      </c>
      <c r="L43" s="15">
        <f t="shared" si="7"/>
        <v>1.6551231043329548</v>
      </c>
      <c r="N43" s="40"/>
    </row>
    <row r="44" spans="1:14">
      <c r="A44" s="3">
        <f t="shared" si="8"/>
        <v>7</v>
      </c>
      <c r="B44" s="12">
        <f>'rptd data'!E56</f>
        <v>16540</v>
      </c>
      <c r="C44" s="12">
        <f>'paid data'!E56</f>
        <v>12558</v>
      </c>
      <c r="E44" s="13">
        <f>'rptd data'!E86</f>
        <v>1.0315357884937315</v>
      </c>
      <c r="F44" s="13">
        <f>'paid data'!E86</f>
        <v>1.0998152526418199</v>
      </c>
      <c r="H44" s="12">
        <f t="shared" si="4"/>
        <v>17061.60194168632</v>
      </c>
      <c r="I44" s="12">
        <f t="shared" si="5"/>
        <v>13811.479942675975</v>
      </c>
      <c r="J44" s="12">
        <f t="shared" si="6"/>
        <v>17061.60194168632</v>
      </c>
      <c r="K44" s="14">
        <v>27101</v>
      </c>
      <c r="L44" s="15">
        <f t="shared" si="7"/>
        <v>0.62955617658707497</v>
      </c>
      <c r="N44" s="40"/>
    </row>
    <row r="45" spans="1:14">
      <c r="A45" s="3">
        <f t="shared" si="8"/>
        <v>8</v>
      </c>
      <c r="B45" s="12">
        <f>'rptd data'!D57</f>
        <v>4211</v>
      </c>
      <c r="C45" s="12">
        <f>'paid data'!D57</f>
        <v>3167</v>
      </c>
      <c r="E45" s="13">
        <f>'rptd data'!D86</f>
        <v>1.0757017849948476</v>
      </c>
      <c r="F45" s="13">
        <f>'paid data'!D86</f>
        <v>1.2970743012843722</v>
      </c>
      <c r="H45" s="12">
        <f t="shared" si="4"/>
        <v>4529.7802166133033</v>
      </c>
      <c r="I45" s="12">
        <f t="shared" si="5"/>
        <v>4107.8343121676071</v>
      </c>
      <c r="J45" s="12">
        <f t="shared" si="6"/>
        <v>4529.7802166133033</v>
      </c>
      <c r="K45" s="14">
        <v>24521</v>
      </c>
      <c r="L45" s="15">
        <f t="shared" si="7"/>
        <v>0.18473064787787216</v>
      </c>
      <c r="N45" s="40"/>
    </row>
    <row r="46" spans="1:14">
      <c r="A46" s="3">
        <f t="shared" si="8"/>
        <v>9</v>
      </c>
      <c r="B46" s="12">
        <f>'rptd data'!C58</f>
        <v>18677</v>
      </c>
      <c r="C46" s="12">
        <f>'paid data'!C58</f>
        <v>15577</v>
      </c>
      <c r="E46" s="13">
        <f>'rptd data'!C86</f>
        <v>1.244426831919764</v>
      </c>
      <c r="F46" s="13">
        <f>'paid data'!C86</f>
        <v>1.8975313995379075</v>
      </c>
      <c r="H46" s="12">
        <f t="shared" si="4"/>
        <v>23242.159939765432</v>
      </c>
      <c r="I46" s="12">
        <f t="shared" si="5"/>
        <v>29557.846610601984</v>
      </c>
      <c r="J46" s="12">
        <f t="shared" si="6"/>
        <v>23242.159939765432</v>
      </c>
      <c r="K46" s="14">
        <v>24518</v>
      </c>
      <c r="L46" s="15">
        <f t="shared" si="7"/>
        <v>0.94796312667287019</v>
      </c>
      <c r="N46" s="40"/>
    </row>
    <row r="47" spans="1:14">
      <c r="A47" s="3">
        <f t="shared" si="8"/>
        <v>10</v>
      </c>
      <c r="B47" s="12">
        <f>'rptd data'!B59</f>
        <v>920</v>
      </c>
      <c r="C47" s="12">
        <f>'paid data'!B59</f>
        <v>179</v>
      </c>
      <c r="E47" s="13">
        <f>'rptd data'!B86</f>
        <v>2.9883024387878154</v>
      </c>
      <c r="F47" s="13">
        <f>'paid data'!B86</f>
        <v>6.6255996708117637</v>
      </c>
      <c r="H47" s="12">
        <f t="shared" si="4"/>
        <v>2749.2382436847902</v>
      </c>
      <c r="I47" s="12">
        <f t="shared" si="5"/>
        <v>1185.9823410753056</v>
      </c>
      <c r="J47" s="12">
        <f t="shared" si="6"/>
        <v>2749.2382436847902</v>
      </c>
      <c r="K47" s="14">
        <v>21678</v>
      </c>
      <c r="L47" s="15">
        <f t="shared" si="7"/>
        <v>0.12682158149666897</v>
      </c>
      <c r="N47" s="40"/>
    </row>
    <row r="48" spans="1:14">
      <c r="B48" s="12"/>
      <c r="C48" s="12"/>
      <c r="H48" s="12"/>
      <c r="I48" s="12"/>
      <c r="J48" s="12"/>
      <c r="N48" s="40"/>
    </row>
    <row r="49" spans="1:12">
      <c r="A49" s="3" t="s">
        <v>58</v>
      </c>
      <c r="B49" s="12">
        <f>SUM(B38:B47)</f>
        <v>168886</v>
      </c>
      <c r="C49" s="12">
        <f>SUM(C38:C47)</f>
        <v>153965</v>
      </c>
      <c r="H49" s="12">
        <f>SUM(H38:H47)</f>
        <v>176408.76006897169</v>
      </c>
      <c r="I49" s="12">
        <f>SUM(I38:I47)</f>
        <v>174085.53427731188</v>
      </c>
      <c r="J49" s="12">
        <f>SUM(J38:J47)</f>
        <v>176408.76006897169</v>
      </c>
      <c r="K49" s="19">
        <f>SUM(K38:K47)</f>
        <v>315290</v>
      </c>
    </row>
    <row r="51" spans="1:12">
      <c r="E51" t="s">
        <v>59</v>
      </c>
    </row>
    <row r="52" spans="1:12">
      <c r="E52" t="s">
        <v>60</v>
      </c>
      <c r="L52" s="23">
        <f>AVERAGE(L43:L45)</f>
        <v>0.82313664293263411</v>
      </c>
    </row>
    <row r="53" spans="1:12">
      <c r="E53" t="s">
        <v>61</v>
      </c>
      <c r="L53" s="23">
        <f>AVERAGE(L41:L45)</f>
        <v>0.63076010955609563</v>
      </c>
    </row>
    <row r="54" spans="1:12">
      <c r="E54" t="s">
        <v>62</v>
      </c>
      <c r="L54" s="23">
        <f>AVERAGE(L39:L45)</f>
        <v>0.48626877347301051</v>
      </c>
    </row>
    <row r="55" spans="1:12">
      <c r="E55" t="s">
        <v>63</v>
      </c>
      <c r="L55" s="15">
        <f>(SUM(L41:L45)-MIN(L41:L45)-MAX(L41:L45))/3</f>
        <v>0.4379822651898837</v>
      </c>
    </row>
    <row r="57" spans="1:12">
      <c r="E57" t="s">
        <v>64</v>
      </c>
      <c r="L57" s="26">
        <f>_xlfn.STDEV.S(L38:L45)</f>
        <v>0.64415591885530965</v>
      </c>
    </row>
    <row r="58" spans="1:12">
      <c r="E58" t="s">
        <v>65</v>
      </c>
      <c r="L58" s="15">
        <f>MAX(L38:L45)-MIN(L38:L45)</f>
        <v>1.5703027948130543</v>
      </c>
    </row>
    <row r="60" spans="1:12">
      <c r="E60" t="s">
        <v>66</v>
      </c>
      <c r="L60" s="27">
        <f>L53</f>
        <v>0.63076010955609563</v>
      </c>
    </row>
  </sheetData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FB55-EECA-4B14-8D8E-19713E1F75F2}">
  <dimension ref="A1:P38"/>
  <sheetViews>
    <sheetView showGridLines="0" zoomScaleNormal="100" workbookViewId="0"/>
  </sheetViews>
  <sheetFormatPr defaultRowHeight="14.25"/>
  <cols>
    <col min="1" max="1" width="9.5703125" customWidth="1"/>
    <col min="2" max="2" width="8.5703125" customWidth="1"/>
    <col min="3" max="3" width="9.5703125" customWidth="1"/>
    <col min="4" max="6" width="8.5703125" customWidth="1"/>
    <col min="7" max="7" width="0.85546875" customWidth="1"/>
    <col min="8" max="9" width="8.5703125" customWidth="1"/>
    <col min="10" max="10" width="0.85546875" customWidth="1"/>
    <col min="11" max="12" width="8.5703125" customWidth="1"/>
  </cols>
  <sheetData>
    <row r="1" spans="1:16">
      <c r="A1" s="37" t="str">
        <f>input!$A$1</f>
        <v>Property Reinsurance excluding Catastrophe</v>
      </c>
      <c r="E1" s="1"/>
      <c r="F1" s="1"/>
      <c r="L1" s="42" t="s">
        <v>4</v>
      </c>
    </row>
    <row r="2" spans="1:16">
      <c r="A2" s="1" t="s">
        <v>67</v>
      </c>
      <c r="E2" s="1"/>
      <c r="F2" s="1"/>
      <c r="L2" s="42" t="s">
        <v>68</v>
      </c>
    </row>
    <row r="3" spans="1:16">
      <c r="A3" s="1"/>
      <c r="E3" s="1"/>
      <c r="F3" s="1"/>
      <c r="L3" s="42"/>
    </row>
    <row r="4" spans="1:16">
      <c r="A4" s="1"/>
    </row>
    <row r="5" spans="1:16">
      <c r="A5" s="1"/>
      <c r="B5" s="2"/>
      <c r="C5" s="3"/>
      <c r="D5" s="3"/>
      <c r="E5" s="2" t="s">
        <v>43</v>
      </c>
      <c r="F5" s="2"/>
      <c r="H5" s="2" t="s">
        <v>69</v>
      </c>
      <c r="I5" s="2"/>
      <c r="K5" s="2" t="s">
        <v>45</v>
      </c>
      <c r="L5" s="2"/>
    </row>
    <row r="6" spans="1:16">
      <c r="A6" s="3" t="str">
        <f>input!$A$3</f>
        <v>Treaty</v>
      </c>
      <c r="B6" s="3" t="s">
        <v>53</v>
      </c>
      <c r="C6" s="3" t="s">
        <v>70</v>
      </c>
      <c r="D6" s="3" t="s">
        <v>70</v>
      </c>
      <c r="E6" s="4" t="s">
        <v>49</v>
      </c>
      <c r="F6" s="4"/>
      <c r="H6" s="4" t="s">
        <v>49</v>
      </c>
      <c r="I6" s="4"/>
      <c r="J6" s="3"/>
      <c r="K6" s="4" t="s">
        <v>51</v>
      </c>
      <c r="L6" s="4"/>
    </row>
    <row r="7" spans="1:16" ht="14.65" thickBot="1">
      <c r="A7" s="6" t="str">
        <f>input!$A$4</f>
        <v>Year</v>
      </c>
      <c r="B7" s="6" t="s">
        <v>56</v>
      </c>
      <c r="C7" s="6" t="s">
        <v>57</v>
      </c>
      <c r="D7" s="6" t="s">
        <v>71</v>
      </c>
      <c r="E7" s="6" t="s">
        <v>54</v>
      </c>
      <c r="F7" s="6" t="s">
        <v>55</v>
      </c>
      <c r="G7" s="8"/>
      <c r="H7" s="6" t="s">
        <v>72</v>
      </c>
      <c r="I7" s="6" t="s">
        <v>73</v>
      </c>
      <c r="J7" s="6"/>
      <c r="K7" s="6" t="s">
        <v>54</v>
      </c>
      <c r="L7" s="6" t="s">
        <v>55</v>
      </c>
    </row>
    <row r="8" spans="1:16">
      <c r="A8" s="3">
        <f>input!$A$5</f>
        <v>1</v>
      </c>
      <c r="B8" s="12">
        <f>ELR!K8</f>
        <v>9227</v>
      </c>
      <c r="C8" s="15">
        <f>ELR!$L$30</f>
        <v>0.59388799266995806</v>
      </c>
      <c r="D8" s="16">
        <f t="shared" ref="D8:D17" si="0">C8*B8</f>
        <v>5479.8045083657034</v>
      </c>
      <c r="E8" s="16">
        <f>ELR!B8</f>
        <v>8862</v>
      </c>
      <c r="F8" s="16">
        <f>ELR!C8</f>
        <v>8828</v>
      </c>
      <c r="H8" s="15">
        <f>1-1/ELR!E8</f>
        <v>5.0778605280974443E-3</v>
      </c>
      <c r="I8" s="15">
        <f>1-1/ELR!F8</f>
        <v>9.9009900990099098E-3</v>
      </c>
      <c r="J8" s="17"/>
      <c r="K8" s="16">
        <f t="shared" ref="K8:K17" si="1">E8+$D8*H8</f>
        <v>8889.8256830147202</v>
      </c>
      <c r="L8" s="16">
        <f t="shared" ref="L8:L17" si="2">F8+$D8*I8</f>
        <v>8882.2554901818385</v>
      </c>
      <c r="N8" s="39"/>
      <c r="O8" s="39"/>
      <c r="P8" s="39"/>
    </row>
    <row r="9" spans="1:16">
      <c r="A9" s="3">
        <f>A8+1</f>
        <v>2</v>
      </c>
      <c r="B9" s="12">
        <f>ELR!K9</f>
        <v>11110</v>
      </c>
      <c r="C9" s="15">
        <f>ELR!$L$30</f>
        <v>0.59388799266995806</v>
      </c>
      <c r="D9" s="16">
        <f t="shared" si="0"/>
        <v>6598.0955985632345</v>
      </c>
      <c r="E9" s="16">
        <f>ELR!B9</f>
        <v>4987</v>
      </c>
      <c r="F9" s="16">
        <f>ELR!C9</f>
        <v>4894</v>
      </c>
      <c r="H9" s="15">
        <f>1-1/ELR!E9</f>
        <v>1.0129936388652006E-2</v>
      </c>
      <c r="I9" s="15">
        <f>1-1/ELR!F9</f>
        <v>1.7415334646287528E-2</v>
      </c>
      <c r="J9" s="17"/>
      <c r="K9" s="16">
        <f t="shared" si="1"/>
        <v>5053.8382886996906</v>
      </c>
      <c r="L9" s="16">
        <f t="shared" si="2"/>
        <v>5008.9080428771758</v>
      </c>
      <c r="N9" s="39"/>
      <c r="O9" s="39"/>
      <c r="P9" s="39"/>
    </row>
    <row r="10" spans="1:16">
      <c r="A10" s="3">
        <f t="shared" ref="A10:A17" si="3">A9+1</f>
        <v>3</v>
      </c>
      <c r="B10" s="12">
        <f>ELR!K10</f>
        <v>10631</v>
      </c>
      <c r="C10" s="15">
        <f>ELR!$L$30</f>
        <v>0.59388799266995806</v>
      </c>
      <c r="D10" s="16">
        <f t="shared" si="0"/>
        <v>6313.6232500743245</v>
      </c>
      <c r="E10" s="16">
        <f>ELR!B10</f>
        <v>5138</v>
      </c>
      <c r="F10" s="16">
        <f>ELR!C10</f>
        <v>5089</v>
      </c>
      <c r="H10" s="15">
        <f>1-1/ELR!E10</f>
        <v>9.9865185295371361E-3</v>
      </c>
      <c r="I10" s="15">
        <f>1-1/ELR!F10</f>
        <v>2.0581480766797444E-2</v>
      </c>
      <c r="J10" s="17"/>
      <c r="K10" s="16">
        <f t="shared" si="1"/>
        <v>5201.0511155753838</v>
      </c>
      <c r="L10" s="16">
        <f t="shared" si="2"/>
        <v>5218.9437154902098</v>
      </c>
      <c r="N10" s="39"/>
      <c r="O10" s="39"/>
      <c r="P10" s="39"/>
    </row>
    <row r="11" spans="1:16">
      <c r="A11" s="3">
        <f t="shared" si="3"/>
        <v>4</v>
      </c>
      <c r="B11" s="12">
        <f>ELR!K11</f>
        <v>14346</v>
      </c>
      <c r="C11" s="15">
        <f>ELR!$L$30</f>
        <v>0.59388799266995806</v>
      </c>
      <c r="D11" s="16">
        <f t="shared" si="0"/>
        <v>8519.9171428432182</v>
      </c>
      <c r="E11" s="16">
        <f>ELR!B11</f>
        <v>9769</v>
      </c>
      <c r="F11" s="16">
        <f>ELR!C11</f>
        <v>9654</v>
      </c>
      <c r="H11" s="15">
        <f>1-1/ELR!E11</f>
        <v>1.2756298645559938E-2</v>
      </c>
      <c r="I11" s="15">
        <f>1-1/ELR!F11</f>
        <v>2.3933501367381704E-2</v>
      </c>
      <c r="J11" s="17"/>
      <c r="K11" s="16">
        <f t="shared" si="1"/>
        <v>9877.6826075095341</v>
      </c>
      <c r="L11" s="16">
        <f t="shared" si="2"/>
        <v>9857.9114485882164</v>
      </c>
      <c r="N11" s="39"/>
      <c r="O11" s="39"/>
      <c r="P11" s="39"/>
    </row>
    <row r="12" spans="1:16">
      <c r="A12" s="3">
        <f t="shared" si="3"/>
        <v>5</v>
      </c>
      <c r="B12" s="12">
        <f>ELR!K12</f>
        <v>11612</v>
      </c>
      <c r="C12" s="15">
        <f>ELR!$L$30</f>
        <v>0.59388799266995806</v>
      </c>
      <c r="D12" s="16">
        <f t="shared" si="0"/>
        <v>6896.2273708835528</v>
      </c>
      <c r="E12" s="16">
        <f>ELR!B12</f>
        <v>5799</v>
      </c>
      <c r="F12" s="16">
        <f>ELR!C12</f>
        <v>5676</v>
      </c>
      <c r="H12" s="15">
        <f>1-1/ELR!E12</f>
        <v>7.7959674175402949E-3</v>
      </c>
      <c r="I12" s="15">
        <f>1-1/ELR!F12</f>
        <v>2.9626360055058698E-2</v>
      </c>
      <c r="J12" s="17"/>
      <c r="K12" s="16">
        <f t="shared" si="1"/>
        <v>5852.7627638873573</v>
      </c>
      <c r="L12" s="16">
        <f t="shared" si="2"/>
        <v>5880.3101151113469</v>
      </c>
      <c r="N12" s="39"/>
      <c r="O12" s="39"/>
      <c r="P12" s="39"/>
    </row>
    <row r="13" spans="1:16">
      <c r="A13" s="3">
        <f t="shared" si="3"/>
        <v>6</v>
      </c>
      <c r="B13" s="12">
        <f>ELR!K13</f>
        <v>11363</v>
      </c>
      <c r="C13" s="15">
        <f>ELR!$L$30</f>
        <v>0.59388799266995806</v>
      </c>
      <c r="D13" s="16">
        <f t="shared" si="0"/>
        <v>6748.3492607087337</v>
      </c>
      <c r="E13" s="16">
        <f>ELR!B13</f>
        <v>6122</v>
      </c>
      <c r="F13" s="16">
        <f>ELR!C13</f>
        <v>5819</v>
      </c>
      <c r="H13" s="15">
        <f>1-1/ELR!E13</f>
        <v>6.8784016272146475E-3</v>
      </c>
      <c r="I13" s="15">
        <f>1-1/ELR!F13</f>
        <v>5.2449561846609982E-2</v>
      </c>
      <c r="J13" s="17"/>
      <c r="K13" s="16">
        <f t="shared" si="1"/>
        <v>6168.4178565358716</v>
      </c>
      <c r="L13" s="16">
        <f t="shared" si="2"/>
        <v>6172.9479619120675</v>
      </c>
      <c r="N13" s="39"/>
      <c r="O13" s="39"/>
      <c r="P13" s="39"/>
    </row>
    <row r="14" spans="1:16">
      <c r="A14" s="3">
        <f t="shared" si="3"/>
        <v>7</v>
      </c>
      <c r="B14" s="12">
        <f>ELR!K14</f>
        <v>9994</v>
      </c>
      <c r="C14" s="15">
        <f>ELR!$L$30</f>
        <v>0.59388799266995806</v>
      </c>
      <c r="D14" s="16">
        <f t="shared" si="0"/>
        <v>5935.3165987435605</v>
      </c>
      <c r="E14" s="16">
        <f>ELR!B14</f>
        <v>6552</v>
      </c>
      <c r="F14" s="16">
        <f>ELR!C14</f>
        <v>5983</v>
      </c>
      <c r="H14" s="15">
        <f>1-1/ELR!E14</f>
        <v>9.6669376099167703E-3</v>
      </c>
      <c r="I14" s="15">
        <f>1-1/ELR!F14</f>
        <v>9.516712640410796E-2</v>
      </c>
      <c r="J14" s="17"/>
      <c r="K14" s="16">
        <f t="shared" si="1"/>
        <v>6609.3763352551578</v>
      </c>
      <c r="L14" s="16">
        <f t="shared" si="2"/>
        <v>6547.8470250010287</v>
      </c>
      <c r="N14" s="39"/>
      <c r="O14" s="39"/>
      <c r="P14" s="39"/>
    </row>
    <row r="15" spans="1:16">
      <c r="A15" s="3">
        <f t="shared" si="3"/>
        <v>8</v>
      </c>
      <c r="B15" s="12">
        <f>ELR!K15</f>
        <v>12678</v>
      </c>
      <c r="C15" s="15">
        <f>ELR!$L$30</f>
        <v>0.59388799266995806</v>
      </c>
      <c r="D15" s="16">
        <f t="shared" si="0"/>
        <v>7529.3119710697283</v>
      </c>
      <c r="E15" s="16">
        <f>ELR!B15</f>
        <v>6942</v>
      </c>
      <c r="F15" s="16">
        <f>ELR!C15</f>
        <v>5376</v>
      </c>
      <c r="H15" s="15">
        <f>1-1/ELR!E15</f>
        <v>4.2510520664107432E-2</v>
      </c>
      <c r="I15" s="15">
        <f>1-1/ELR!F15</f>
        <v>0.23608975775751972</v>
      </c>
      <c r="J15" s="17"/>
      <c r="K15" s="16">
        <f t="shared" si="1"/>
        <v>7262.0749721326711</v>
      </c>
      <c r="L15" s="16">
        <f t="shared" si="2"/>
        <v>7153.5934393306452</v>
      </c>
      <c r="N15" s="39"/>
      <c r="O15" s="39"/>
      <c r="P15" s="39"/>
    </row>
    <row r="16" spans="1:16">
      <c r="A16" s="3">
        <f t="shared" si="3"/>
        <v>9</v>
      </c>
      <c r="B16" s="12">
        <f>ELR!K16</f>
        <v>11353</v>
      </c>
      <c r="C16" s="15">
        <f>ELR!$L$30</f>
        <v>0.59388799266995806</v>
      </c>
      <c r="D16" s="16">
        <f t="shared" si="0"/>
        <v>6742.4103807820338</v>
      </c>
      <c r="E16" s="16">
        <f>ELR!B16</f>
        <v>4569</v>
      </c>
      <c r="F16" s="16">
        <f>ELR!C16</f>
        <v>3057</v>
      </c>
      <c r="H16" s="15">
        <f>1-1/ELR!E16</f>
        <v>0.18514389911407392</v>
      </c>
      <c r="I16" s="15">
        <f>1-1/ELR!F16</f>
        <v>0.51186538521419467</v>
      </c>
      <c r="J16" s="17"/>
      <c r="K16" s="16">
        <f t="shared" si="1"/>
        <v>5817.316147325193</v>
      </c>
      <c r="L16" s="16">
        <f t="shared" si="2"/>
        <v>6508.2064868311809</v>
      </c>
      <c r="N16" s="39"/>
      <c r="O16" s="39"/>
      <c r="P16" s="39"/>
    </row>
    <row r="17" spans="1:16">
      <c r="A17" s="3">
        <f t="shared" si="3"/>
        <v>10</v>
      </c>
      <c r="B17" s="12">
        <f>ELR!K17</f>
        <v>12215</v>
      </c>
      <c r="C17" s="15">
        <f>ELR!$L$30</f>
        <v>0.59388799266995806</v>
      </c>
      <c r="D17" s="16">
        <f t="shared" si="0"/>
        <v>7254.3418304635379</v>
      </c>
      <c r="E17" s="16">
        <f>ELR!B17</f>
        <v>1974</v>
      </c>
      <c r="F17" s="16">
        <f>ELR!C17</f>
        <v>779</v>
      </c>
      <c r="H17" s="15">
        <f>1-1/ELR!E17</f>
        <v>0.66349294735614839</v>
      </c>
      <c r="I17" s="15">
        <f>1-1/ELR!F17</f>
        <v>0.89955834969434134</v>
      </c>
      <c r="J17" s="17"/>
      <c r="K17" s="16">
        <f t="shared" si="1"/>
        <v>6787.2046422232497</v>
      </c>
      <c r="L17" s="16">
        <f t="shared" si="2"/>
        <v>7304.7037651304072</v>
      </c>
      <c r="N17" s="39"/>
      <c r="O17" s="39"/>
      <c r="P17" s="39"/>
    </row>
    <row r="18" spans="1:16">
      <c r="B18" s="12"/>
      <c r="C18" s="12"/>
      <c r="D18" s="12"/>
      <c r="H18" s="12"/>
    </row>
    <row r="19" spans="1:16">
      <c r="A19" s="3" t="s">
        <v>58</v>
      </c>
      <c r="B19" s="12">
        <f>SUM(B8:B17)</f>
        <v>114529</v>
      </c>
      <c r="C19" s="12"/>
      <c r="D19" s="12">
        <f>SUM(D8:D17)</f>
        <v>68017.397912497618</v>
      </c>
      <c r="E19" s="20">
        <f>SUM(E8:E17)</f>
        <v>60714</v>
      </c>
      <c r="F19" s="20">
        <f>SUM(F8:F17)</f>
        <v>55155</v>
      </c>
      <c r="H19" s="12"/>
      <c r="J19" s="20"/>
      <c r="K19" s="20">
        <f>SUM(K8:K17)</f>
        <v>67519.550412158846</v>
      </c>
      <c r="L19" s="20">
        <f>SUM(L8:L17)</f>
        <v>68535.627490454121</v>
      </c>
    </row>
    <row r="21" spans="1:16">
      <c r="A21" s="37" t="str">
        <f>input!$A$2</f>
        <v>Property Reinsurance Catastrophe</v>
      </c>
    </row>
    <row r="22" spans="1:16">
      <c r="A22" s="1" t="s">
        <v>67</v>
      </c>
      <c r="E22" s="1"/>
      <c r="F22" s="1"/>
    </row>
    <row r="24" spans="1:16">
      <c r="A24" s="1"/>
      <c r="B24" s="2"/>
      <c r="C24" s="3"/>
      <c r="D24" s="3"/>
      <c r="E24" s="2" t="s">
        <v>43</v>
      </c>
      <c r="F24" s="2"/>
      <c r="H24" s="2" t="s">
        <v>69</v>
      </c>
      <c r="I24" s="2"/>
      <c r="K24" s="2" t="s">
        <v>45</v>
      </c>
      <c r="L24" s="2"/>
    </row>
    <row r="25" spans="1:16">
      <c r="A25" s="3" t="str">
        <f>input!$A$3</f>
        <v>Treaty</v>
      </c>
      <c r="B25" s="3" t="s">
        <v>53</v>
      </c>
      <c r="C25" s="3" t="s">
        <v>70</v>
      </c>
      <c r="D25" s="3" t="s">
        <v>70</v>
      </c>
      <c r="E25" s="4" t="s">
        <v>49</v>
      </c>
      <c r="F25" s="4"/>
      <c r="H25" s="4" t="s">
        <v>49</v>
      </c>
      <c r="I25" s="4"/>
      <c r="J25" s="3"/>
      <c r="K25" s="4" t="s">
        <v>51</v>
      </c>
      <c r="L25" s="4"/>
    </row>
    <row r="26" spans="1:16" ht="14.65" thickBot="1">
      <c r="A26" s="6" t="str">
        <f>input!$A$4</f>
        <v>Year</v>
      </c>
      <c r="B26" s="6" t="s">
        <v>56</v>
      </c>
      <c r="C26" s="6" t="s">
        <v>57</v>
      </c>
      <c r="D26" s="6" t="s">
        <v>71</v>
      </c>
      <c r="E26" s="6" t="s">
        <v>54</v>
      </c>
      <c r="F26" s="6" t="s">
        <v>55</v>
      </c>
      <c r="G26" s="8"/>
      <c r="H26" s="6" t="s">
        <v>72</v>
      </c>
      <c r="I26" s="6" t="s">
        <v>73</v>
      </c>
      <c r="J26" s="6"/>
      <c r="K26" s="6" t="s">
        <v>54</v>
      </c>
      <c r="L26" s="6" t="s">
        <v>55</v>
      </c>
    </row>
    <row r="27" spans="1:16">
      <c r="A27" s="3">
        <f>input!$A$5</f>
        <v>1</v>
      </c>
      <c r="B27" s="12">
        <f>ELR!K38</f>
        <v>20198</v>
      </c>
      <c r="C27" s="15">
        <f>ELR!$L$60</f>
        <v>0.63076010955609563</v>
      </c>
      <c r="D27" s="16">
        <f t="shared" ref="D27:D36" si="4">C27*B27</f>
        <v>12740.09269281402</v>
      </c>
      <c r="E27" s="16">
        <f>ELR!B38</f>
        <v>32467</v>
      </c>
      <c r="F27" s="16">
        <f>ELR!C38</f>
        <v>32438</v>
      </c>
      <c r="H27" s="15">
        <f>1-1/ELR!E38</f>
        <v>-4.6200757692416161E-4</v>
      </c>
      <c r="I27" s="15">
        <f>1-1/ELR!F38</f>
        <v>9.9009900990099098E-3</v>
      </c>
      <c r="J27" s="17"/>
      <c r="K27" s="16">
        <f t="shared" ref="K27:K36" si="5">E27+$D27*H27</f>
        <v>32461.113980645205</v>
      </c>
      <c r="L27" s="16">
        <f t="shared" ref="L27:L36" si="6">F27+$D27*I27</f>
        <v>32564.139531612022</v>
      </c>
      <c r="N27" s="39"/>
      <c r="O27" s="39"/>
      <c r="P27" s="39"/>
    </row>
    <row r="28" spans="1:16">
      <c r="A28" s="3">
        <f>A27+1</f>
        <v>2</v>
      </c>
      <c r="B28" s="12">
        <f>ELR!K39</f>
        <v>46102</v>
      </c>
      <c r="C28" s="15">
        <f>ELR!$L$60</f>
        <v>0.63076010955609563</v>
      </c>
      <c r="D28" s="16">
        <f t="shared" si="4"/>
        <v>29079.302570755121</v>
      </c>
      <c r="E28" s="16">
        <f>ELR!B39</f>
        <v>3914</v>
      </c>
      <c r="F28" s="16">
        <f>ELR!C39</f>
        <v>3817</v>
      </c>
      <c r="H28" s="15">
        <f>1-1/ELR!E39</f>
        <v>-9.2422860484964175E-4</v>
      </c>
      <c r="I28" s="15">
        <f>1-1/ELR!F39</f>
        <v>1.0084126977344177E-2</v>
      </c>
      <c r="J28" s="17"/>
      <c r="K28" s="16">
        <f t="shared" si="5"/>
        <v>3887.1240767550303</v>
      </c>
      <c r="L28" s="16">
        <f t="shared" si="6"/>
        <v>4110.2393795361058</v>
      </c>
      <c r="N28" s="39"/>
      <c r="O28" s="39"/>
      <c r="P28" s="39"/>
    </row>
    <row r="29" spans="1:16">
      <c r="A29" s="3">
        <f t="shared" ref="A29:A36" si="7">A28+1</f>
        <v>3</v>
      </c>
      <c r="B29" s="12">
        <f>ELR!K40</f>
        <v>39806</v>
      </c>
      <c r="C29" s="15">
        <f>ELR!$L$60</f>
        <v>0.63076010955609563</v>
      </c>
      <c r="D29" s="16">
        <f t="shared" si="4"/>
        <v>25108.036920989944</v>
      </c>
      <c r="E29" s="16">
        <f>ELR!B40</f>
        <v>6600</v>
      </c>
      <c r="F29" s="16">
        <f>ELR!C40</f>
        <v>6443</v>
      </c>
      <c r="H29" s="15">
        <f>1-1/ELR!E40</f>
        <v>-3.2893094835180214E-3</v>
      </c>
      <c r="I29" s="15">
        <f>1-1/ELR!F40</f>
        <v>1.1804579955369099E-2</v>
      </c>
      <c r="J29" s="17"/>
      <c r="K29" s="16">
        <f t="shared" si="5"/>
        <v>6517.411896043267</v>
      </c>
      <c r="L29" s="16">
        <f t="shared" si="6"/>
        <v>6739.3898293561851</v>
      </c>
      <c r="N29" s="39"/>
      <c r="O29" s="39"/>
      <c r="P29" s="39"/>
    </row>
    <row r="30" spans="1:16">
      <c r="A30" s="3">
        <f t="shared" si="7"/>
        <v>4</v>
      </c>
      <c r="B30" s="12">
        <f>ELR!K41</f>
        <v>37203</v>
      </c>
      <c r="C30" s="15">
        <f>ELR!$L$60</f>
        <v>0.63076010955609563</v>
      </c>
      <c r="D30" s="16">
        <f t="shared" si="4"/>
        <v>23466.168355815425</v>
      </c>
      <c r="E30" s="16">
        <f>ELR!B41</f>
        <v>16742</v>
      </c>
      <c r="F30" s="16">
        <f>ELR!C41</f>
        <v>16563</v>
      </c>
      <c r="H30" s="15">
        <f>1-1/ELR!E41</f>
        <v>-2.7303998825802811E-3</v>
      </c>
      <c r="I30" s="15">
        <f>1-1/ELR!F41</f>
        <v>1.6139482100583691E-2</v>
      </c>
      <c r="J30" s="17"/>
      <c r="K30" s="16">
        <f t="shared" si="5"/>
        <v>16677.927976676674</v>
      </c>
      <c r="L30" s="16">
        <f t="shared" si="6"/>
        <v>16941.731804147967</v>
      </c>
      <c r="N30" s="39"/>
      <c r="O30" s="39"/>
      <c r="P30" s="39"/>
    </row>
    <row r="31" spans="1:16">
      <c r="A31" s="3">
        <f t="shared" si="7"/>
        <v>5</v>
      </c>
      <c r="B31" s="12">
        <f>ELR!K42</f>
        <v>37731</v>
      </c>
      <c r="C31" s="15">
        <f>ELR!$L$60</f>
        <v>0.63076010955609563</v>
      </c>
      <c r="D31" s="16">
        <f t="shared" si="4"/>
        <v>23799.209693661043</v>
      </c>
      <c r="E31" s="16">
        <f>ELR!B42</f>
        <v>8912</v>
      </c>
      <c r="F31" s="16">
        <f>ELR!C42</f>
        <v>8647</v>
      </c>
      <c r="H31" s="15">
        <f>1-1/ELR!E42</f>
        <v>-2.5459511468159945E-3</v>
      </c>
      <c r="I31" s="15">
        <f>1-1/ELR!F42</f>
        <v>-5.8871214778439818E-3</v>
      </c>
      <c r="J31" s="17"/>
      <c r="K31" s="16">
        <f t="shared" si="5"/>
        <v>8851.40837478711</v>
      </c>
      <c r="L31" s="16">
        <f t="shared" si="6"/>
        <v>8506.8911614567351</v>
      </c>
      <c r="N31" s="39"/>
      <c r="O31" s="39"/>
      <c r="P31" s="39"/>
    </row>
    <row r="32" spans="1:16">
      <c r="A32" s="3">
        <f t="shared" si="7"/>
        <v>6</v>
      </c>
      <c r="B32" s="12">
        <f>ELR!K43</f>
        <v>36432</v>
      </c>
      <c r="C32" s="15">
        <f>ELR!$L$60</f>
        <v>0.63076010955609563</v>
      </c>
      <c r="D32" s="16">
        <f t="shared" si="4"/>
        <v>22979.852311347677</v>
      </c>
      <c r="E32" s="16">
        <f>ELR!B43</f>
        <v>59903</v>
      </c>
      <c r="F32" s="16">
        <f>ELR!C43</f>
        <v>54576</v>
      </c>
      <c r="H32" s="15">
        <f>1-1/ELR!E43</f>
        <v>6.5746034225028227E-3</v>
      </c>
      <c r="I32" s="15">
        <f>1-1/ELR!F43</f>
        <v>4.0051788423932089E-2</v>
      </c>
      <c r="J32" s="17"/>
      <c r="K32" s="16">
        <f t="shared" si="5"/>
        <v>60054.083415654793</v>
      </c>
      <c r="L32" s="16">
        <f t="shared" si="6"/>
        <v>55496.384182787304</v>
      </c>
      <c r="N32" s="39"/>
      <c r="O32" s="39"/>
      <c r="P32" s="39"/>
    </row>
    <row r="33" spans="1:16">
      <c r="A33" s="3">
        <f t="shared" si="7"/>
        <v>7</v>
      </c>
      <c r="B33" s="12">
        <f>ELR!K44</f>
        <v>27101</v>
      </c>
      <c r="C33" s="15">
        <f>ELR!$L$60</f>
        <v>0.63076010955609563</v>
      </c>
      <c r="D33" s="16">
        <f t="shared" si="4"/>
        <v>17094.229729079747</v>
      </c>
      <c r="E33" s="16">
        <f>ELR!B44</f>
        <v>16540</v>
      </c>
      <c r="F33" s="16">
        <f>ELR!C44</f>
        <v>12558</v>
      </c>
      <c r="H33" s="15">
        <f>1-1/ELR!E44</f>
        <v>3.0571686261880116E-2</v>
      </c>
      <c r="I33" s="15">
        <f>1-1/ELR!F44</f>
        <v>9.0756381494126237E-2</v>
      </c>
      <c r="J33" s="17"/>
      <c r="K33" s="16">
        <f t="shared" si="5"/>
        <v>17062.59942816593</v>
      </c>
      <c r="L33" s="16">
        <f t="shared" si="6"/>
        <v>14109.410434640595</v>
      </c>
      <c r="N33" s="39"/>
      <c r="O33" s="39"/>
      <c r="P33" s="39"/>
    </row>
    <row r="34" spans="1:16">
      <c r="A34" s="3">
        <f t="shared" si="7"/>
        <v>8</v>
      </c>
      <c r="B34" s="12">
        <f>ELR!K45</f>
        <v>24521</v>
      </c>
      <c r="C34" s="15">
        <f>ELR!$L$60</f>
        <v>0.63076010955609563</v>
      </c>
      <c r="D34" s="16">
        <f t="shared" si="4"/>
        <v>15466.86864642502</v>
      </c>
      <c r="E34" s="16">
        <f>ELR!B45</f>
        <v>4211</v>
      </c>
      <c r="F34" s="16">
        <f>ELR!C45</f>
        <v>3167</v>
      </c>
      <c r="H34" s="15">
        <f>1-1/ELR!E45</f>
        <v>7.0374323117080473E-2</v>
      </c>
      <c r="I34" s="15">
        <f>1-1/ELR!F45</f>
        <v>0.22903414321770699</v>
      </c>
      <c r="J34" s="17"/>
      <c r="K34" s="16">
        <f t="shared" si="5"/>
        <v>5299.4704117329557</v>
      </c>
      <c r="L34" s="16">
        <f t="shared" si="6"/>
        <v>6709.4410086947701</v>
      </c>
      <c r="N34" s="39"/>
      <c r="O34" s="39"/>
      <c r="P34" s="39"/>
    </row>
    <row r="35" spans="1:16">
      <c r="A35" s="3">
        <f t="shared" si="7"/>
        <v>9</v>
      </c>
      <c r="B35" s="12">
        <f>ELR!K46</f>
        <v>24518</v>
      </c>
      <c r="C35" s="15">
        <f>ELR!$L$60</f>
        <v>0.63076010955609563</v>
      </c>
      <c r="D35" s="16">
        <f t="shared" si="4"/>
        <v>15464.976366096353</v>
      </c>
      <c r="E35" s="16">
        <f>ELR!B46</f>
        <v>18677</v>
      </c>
      <c r="F35" s="16">
        <f>ELR!C46</f>
        <v>15577</v>
      </c>
      <c r="H35" s="15">
        <f>1-1/ELR!E46</f>
        <v>0.19641719838416638</v>
      </c>
      <c r="I35" s="15">
        <f>1-1/ELR!F46</f>
        <v>0.47299949806178543</v>
      </c>
      <c r="J35" s="17"/>
      <c r="K35" s="16">
        <f t="shared" si="5"/>
        <v>21714.58733090599</v>
      </c>
      <c r="L35" s="16">
        <f t="shared" si="6"/>
        <v>22891.926058700948</v>
      </c>
      <c r="N35" s="39"/>
      <c r="O35" s="39"/>
      <c r="P35" s="39"/>
    </row>
    <row r="36" spans="1:16">
      <c r="A36" s="3">
        <f t="shared" si="7"/>
        <v>10</v>
      </c>
      <c r="B36" s="12">
        <f>ELR!K47</f>
        <v>21678</v>
      </c>
      <c r="C36" s="15">
        <f>ELR!$L$60</f>
        <v>0.63076010955609563</v>
      </c>
      <c r="D36" s="16">
        <f t="shared" si="4"/>
        <v>13673.617654957041</v>
      </c>
      <c r="E36" s="16">
        <f>ELR!B47</f>
        <v>920</v>
      </c>
      <c r="F36" s="16">
        <f>ELR!C47</f>
        <v>179</v>
      </c>
      <c r="H36" s="15">
        <f>1-1/ELR!E47</f>
        <v>0.66536184991849645</v>
      </c>
      <c r="I36" s="15">
        <f>1-1/ELR!F47</f>
        <v>0.84907026538210983</v>
      </c>
      <c r="J36" s="17"/>
      <c r="K36" s="16">
        <f t="shared" si="5"/>
        <v>10017.90353798043</v>
      </c>
      <c r="L36" s="16">
        <f t="shared" si="6"/>
        <v>11788.862171027877</v>
      </c>
      <c r="N36" s="39"/>
      <c r="O36" s="39"/>
      <c r="P36" s="39"/>
    </row>
    <row r="37" spans="1:16">
      <c r="B37" s="12"/>
      <c r="C37" s="12"/>
      <c r="D37" s="12"/>
      <c r="H37" s="12"/>
    </row>
    <row r="38" spans="1:16">
      <c r="A38" s="3" t="s">
        <v>58</v>
      </c>
      <c r="B38" s="12">
        <f>SUM(B27:B36)</f>
        <v>315290</v>
      </c>
      <c r="C38" s="12"/>
      <c r="D38" s="12">
        <f>SUM(D27:D36)</f>
        <v>198872.35494194142</v>
      </c>
      <c r="E38" s="20">
        <f>SUM(E27:E36)</f>
        <v>168886</v>
      </c>
      <c r="F38" s="20">
        <f>SUM(F27:F36)</f>
        <v>153965</v>
      </c>
      <c r="H38" s="12"/>
      <c r="J38" s="20"/>
      <c r="K38" s="20">
        <f>SUM(K27:K36)</f>
        <v>182543.63042934739</v>
      </c>
      <c r="L38" s="20">
        <f>SUM(L27:L36)</f>
        <v>179858.41556196049</v>
      </c>
    </row>
  </sheetData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4EF5-0220-470F-8E83-663784C9FD04}">
  <dimension ref="A1:N49"/>
  <sheetViews>
    <sheetView showGridLines="0" zoomScaleNormal="100" workbookViewId="0">
      <selection activeCell="C16" sqref="C16"/>
    </sheetView>
  </sheetViews>
  <sheetFormatPr defaultRowHeight="14.25"/>
  <cols>
    <col min="1" max="2" width="12.5703125" customWidth="1"/>
    <col min="3" max="7" width="9.5703125" customWidth="1"/>
    <col min="10" max="14" width="10.5703125" customWidth="1"/>
  </cols>
  <sheetData>
    <row r="1" spans="1:8">
      <c r="A1" s="1" t="str">
        <f>input!A1</f>
        <v>Property Reinsurance excluding Catastrophe</v>
      </c>
      <c r="B1" s="1"/>
      <c r="H1" s="42" t="s">
        <v>4</v>
      </c>
    </row>
    <row r="2" spans="1:8">
      <c r="A2" s="1" t="s">
        <v>74</v>
      </c>
      <c r="B2" s="1"/>
      <c r="H2" s="42" t="s">
        <v>75</v>
      </c>
    </row>
    <row r="5" spans="1:8">
      <c r="C5" s="4" t="s">
        <v>76</v>
      </c>
      <c r="D5" s="4"/>
      <c r="E5" s="4"/>
      <c r="F5" s="4"/>
      <c r="G5" s="4"/>
    </row>
    <row r="6" spans="1:8">
      <c r="A6" s="1"/>
      <c r="B6" s="3" t="s">
        <v>77</v>
      </c>
      <c r="F6" s="2" t="s">
        <v>78</v>
      </c>
      <c r="G6" s="2"/>
    </row>
    <row r="7" spans="1:8">
      <c r="A7" s="3" t="str">
        <f>input!$A$3</f>
        <v>Treaty</v>
      </c>
      <c r="B7" s="3" t="s">
        <v>79</v>
      </c>
      <c r="C7" s="4" t="s">
        <v>80</v>
      </c>
      <c r="D7" s="4"/>
      <c r="E7" s="3" t="s">
        <v>70</v>
      </c>
      <c r="F7" s="4" t="s">
        <v>81</v>
      </c>
      <c r="G7" s="4"/>
    </row>
    <row r="8" spans="1:8" ht="14.65" thickBot="1">
      <c r="A8" s="6" t="str">
        <f>input!$A$4</f>
        <v>Year</v>
      </c>
      <c r="B8" s="6" t="s">
        <v>50</v>
      </c>
      <c r="C8" s="6" t="s">
        <v>54</v>
      </c>
      <c r="D8" s="6" t="s">
        <v>55</v>
      </c>
      <c r="E8" s="6" t="s">
        <v>71</v>
      </c>
      <c r="F8" s="6" t="s">
        <v>54</v>
      </c>
      <c r="G8" s="6" t="s">
        <v>55</v>
      </c>
    </row>
    <row r="9" spans="1:8">
      <c r="A9" s="3">
        <f>input!$A$5</f>
        <v>1</v>
      </c>
      <c r="B9" s="23">
        <v>1</v>
      </c>
      <c r="C9" s="16">
        <f>ELR!H8*B9</f>
        <v>8907.2296699557664</v>
      </c>
      <c r="D9" s="16">
        <f>ELR!I8*B9</f>
        <v>8916.2800000000007</v>
      </c>
      <c r="E9" s="16">
        <f>'BF proj'!D8*B9</f>
        <v>5479.8045083657034</v>
      </c>
      <c r="F9" s="16">
        <f>'BF proj'!K8*B9</f>
        <v>8889.8256830147202</v>
      </c>
      <c r="G9" s="16">
        <f>'BF proj'!L8*B9</f>
        <v>8882.2554901818385</v>
      </c>
    </row>
    <row r="10" spans="1:8">
      <c r="A10" s="3">
        <f>A9+1</f>
        <v>2</v>
      </c>
      <c r="B10" s="23">
        <v>1</v>
      </c>
      <c r="C10" s="16">
        <f>ELR!H9*B10</f>
        <v>5038.0349738084842</v>
      </c>
      <c r="D10" s="16">
        <f>ELR!I9*B10</f>
        <v>4980.7412761100331</v>
      </c>
      <c r="E10" s="16">
        <f>'BF proj'!D9*B10</f>
        <v>6598.0955985632345</v>
      </c>
      <c r="F10" s="16">
        <f>'BF proj'!K9*B10</f>
        <v>5053.8382886996906</v>
      </c>
      <c r="G10" s="16">
        <f>'BF proj'!L9*B10</f>
        <v>5008.9080428771758</v>
      </c>
    </row>
    <row r="11" spans="1:8">
      <c r="A11" s="3">
        <f t="shared" ref="A11:A18" si="0">A10+1</f>
        <v>3</v>
      </c>
      <c r="B11" s="23">
        <v>1</v>
      </c>
      <c r="C11" s="16">
        <f>ELR!H10*B11</f>
        <v>5189.8283166493347</v>
      </c>
      <c r="D11" s="16">
        <f>ELR!I10*B11</f>
        <v>5195.940142100063</v>
      </c>
      <c r="E11" s="16">
        <f>'BF proj'!D10*B11</f>
        <v>6313.6232500743245</v>
      </c>
      <c r="F11" s="16">
        <f>'BF proj'!K10*B11</f>
        <v>5201.0511155753838</v>
      </c>
      <c r="G11" s="16">
        <f>'BF proj'!L10*B11</f>
        <v>5218.9437154902098</v>
      </c>
    </row>
    <row r="12" spans="1:8">
      <c r="A12" s="3">
        <f t="shared" si="0"/>
        <v>4</v>
      </c>
      <c r="B12" s="23">
        <v>1</v>
      </c>
      <c r="C12" s="16">
        <f>ELR!H11*B12</f>
        <v>9895.2264639394598</v>
      </c>
      <c r="D12" s="16">
        <f>ELR!I11*B12</f>
        <v>9890.7195498712317</v>
      </c>
      <c r="E12" s="16">
        <f>'BF proj'!D11*B12</f>
        <v>8519.9171428432182</v>
      </c>
      <c r="F12" s="16">
        <f>'BF proj'!K11*B12</f>
        <v>9877.6826075095341</v>
      </c>
      <c r="G12" s="16">
        <f>'BF proj'!L11*B12</f>
        <v>9857.9114485882164</v>
      </c>
    </row>
    <row r="13" spans="1:8">
      <c r="A13" s="3">
        <f t="shared" si="0"/>
        <v>5</v>
      </c>
      <c r="B13" s="23">
        <v>1</v>
      </c>
      <c r="C13" s="16">
        <f>ELR!H12*B13</f>
        <v>5844.5640307534823</v>
      </c>
      <c r="D13" s="16">
        <f>ELR!I12*B13</f>
        <v>5849.2932684383868</v>
      </c>
      <c r="E13" s="16">
        <f>'BF proj'!D12*B13</f>
        <v>6896.2273708835528</v>
      </c>
      <c r="F13" s="16">
        <f>'BF proj'!K12*B13</f>
        <v>5852.7627638873573</v>
      </c>
      <c r="G13" s="16">
        <f>'BF proj'!L12*B13</f>
        <v>5880.3101151113469</v>
      </c>
    </row>
    <row r="14" spans="1:8">
      <c r="A14" s="3">
        <f t="shared" si="0"/>
        <v>6</v>
      </c>
      <c r="B14" s="23">
        <v>1</v>
      </c>
      <c r="C14" s="16">
        <f>ELR!H13*B14</f>
        <v>6164.4012274335828</v>
      </c>
      <c r="D14" s="16">
        <f>ELR!I13*B14</f>
        <v>6141.0978937862274</v>
      </c>
      <c r="E14" s="16">
        <f>'BF proj'!D13*B14</f>
        <v>6748.3492607087337</v>
      </c>
      <c r="F14" s="16">
        <f>'BF proj'!K13*B14</f>
        <v>6168.4178565358716</v>
      </c>
      <c r="G14" s="16">
        <f>'BF proj'!L13*B14</f>
        <v>6172.9479619120675</v>
      </c>
    </row>
    <row r="15" spans="1:8">
      <c r="A15" s="3">
        <f t="shared" si="0"/>
        <v>7</v>
      </c>
      <c r="B15" s="23">
        <v>1</v>
      </c>
      <c r="C15" s="16">
        <f>ELR!H14*B15</f>
        <v>6615.9560342126861</v>
      </c>
      <c r="D15" s="16">
        <f>ELR!I14*B15</f>
        <v>6612.270812203129</v>
      </c>
      <c r="E15" s="16">
        <f>'BF proj'!D14*B15</f>
        <v>5935.3165987435605</v>
      </c>
      <c r="F15" s="16">
        <f>'BF proj'!K14*B15</f>
        <v>6609.3763352551578</v>
      </c>
      <c r="G15" s="16">
        <f>'BF proj'!L14*B15</f>
        <v>6547.8470250010287</v>
      </c>
    </row>
    <row r="16" spans="1:8">
      <c r="A16" s="3">
        <f t="shared" si="0"/>
        <v>8</v>
      </c>
      <c r="B16" s="23">
        <v>1</v>
      </c>
      <c r="C16" s="16">
        <f>ELR!H15*B16</f>
        <v>7250.210210993564</v>
      </c>
      <c r="D16" s="16">
        <f>ELR!I15*B16</f>
        <v>7037.4760053204664</v>
      </c>
      <c r="E16" s="16">
        <f>'BF proj'!D15*B16</f>
        <v>7529.3119710697283</v>
      </c>
      <c r="F16" s="16">
        <f>'BF proj'!K15*B16</f>
        <v>7262.0749721326711</v>
      </c>
      <c r="G16" s="16">
        <f>'BF proj'!L15*B16</f>
        <v>7153.5934393306452</v>
      </c>
    </row>
    <row r="17" spans="1:14">
      <c r="A17" s="3">
        <f t="shared" si="0"/>
        <v>9</v>
      </c>
      <c r="B17" s="23">
        <v>0.92</v>
      </c>
      <c r="C17" s="16">
        <f>ELR!H16*B17</f>
        <v>5158.5549834257881</v>
      </c>
      <c r="D17" s="16">
        <f>ELR!I16*B17</f>
        <v>5761.6073820827187</v>
      </c>
      <c r="E17" s="16">
        <f>'BF proj'!D16*B17</f>
        <v>6203.0175503194714</v>
      </c>
      <c r="F17" s="16">
        <f>'BF proj'!K16*B17</f>
        <v>5351.9308555391781</v>
      </c>
      <c r="G17" s="16">
        <f>'BF proj'!L16*B17</f>
        <v>5987.5499678846863</v>
      </c>
    </row>
    <row r="18" spans="1:14">
      <c r="A18" s="3">
        <f t="shared" si="0"/>
        <v>10</v>
      </c>
      <c r="B18" s="23">
        <v>0.5</v>
      </c>
      <c r="C18" s="16">
        <f>ELR!H17*B18</f>
        <v>2933.0737416805628</v>
      </c>
      <c r="D18" s="16">
        <f>ELR!I17*B18</f>
        <v>3877.8733604505155</v>
      </c>
      <c r="E18" s="16">
        <f>'BF proj'!D17*B18</f>
        <v>3627.170915231769</v>
      </c>
      <c r="F18" s="16">
        <f>'BF proj'!K17*B18</f>
        <v>3393.6023211116249</v>
      </c>
      <c r="G18" s="16">
        <f>'BF proj'!L17*B18</f>
        <v>3652.3518825652036</v>
      </c>
    </row>
    <row r="20" spans="1:14">
      <c r="A20" s="3" t="s">
        <v>58</v>
      </c>
      <c r="B20" s="3"/>
      <c r="C20" s="20">
        <f>SUM(C9:C18)</f>
        <v>62997.079652852721</v>
      </c>
      <c r="D20" s="20">
        <f>SUM(D9:D18)</f>
        <v>64263.299690362772</v>
      </c>
      <c r="E20" s="20">
        <f>SUM(E9:E18)</f>
        <v>63850.834166803288</v>
      </c>
      <c r="F20" s="20">
        <f>SUM(F9:F18)</f>
        <v>63660.562799261199</v>
      </c>
      <c r="G20" s="20">
        <f>SUM(G9:G18)</f>
        <v>64362.619088942425</v>
      </c>
      <c r="J20" s="17"/>
      <c r="K20" s="17"/>
      <c r="L20" s="17"/>
      <c r="M20" s="17"/>
      <c r="N20" s="17"/>
    </row>
    <row r="21" spans="1:14">
      <c r="J21" s="17"/>
      <c r="K21" s="17"/>
      <c r="L21" s="17"/>
      <c r="M21" s="17"/>
      <c r="N21" s="17"/>
    </row>
    <row r="22" spans="1:14" ht="14.65" thickBot="1">
      <c r="C22" s="5" t="s">
        <v>82</v>
      </c>
      <c r="D22" s="5"/>
      <c r="E22" s="5"/>
      <c r="F22" s="5"/>
      <c r="G22" s="5"/>
    </row>
    <row r="23" spans="1:14">
      <c r="A23" s="3" t="s">
        <v>83</v>
      </c>
      <c r="B23" s="3"/>
      <c r="C23" s="24">
        <f>C20-ELR!$B$19</f>
        <v>2283.0796528527208</v>
      </c>
      <c r="D23" s="24">
        <f>D20-ELR!$B$19</f>
        <v>3549.2996903627718</v>
      </c>
      <c r="E23" s="24">
        <f>E20-ELR!$B$19</f>
        <v>3136.8341668032881</v>
      </c>
      <c r="F23" s="24">
        <f>F20-ELR!$B$19</f>
        <v>2946.562799261199</v>
      </c>
      <c r="G23" s="24">
        <f>G20-ELR!$B$19</f>
        <v>3648.6190889424252</v>
      </c>
      <c r="H23" s="17"/>
    </row>
    <row r="24" spans="1:14">
      <c r="A24" s="3" t="s">
        <v>84</v>
      </c>
      <c r="B24" s="3"/>
      <c r="C24" s="20">
        <f>C20-ELR!$C$19</f>
        <v>7842.0796528527208</v>
      </c>
      <c r="D24" s="20">
        <f>D20-ELR!$C$19</f>
        <v>9108.2996903627718</v>
      </c>
      <c r="E24" s="20">
        <f>E20-ELR!$C$19</f>
        <v>8695.8341668032881</v>
      </c>
      <c r="F24" s="20">
        <f>F20-ELR!$C$19</f>
        <v>8505.562799261199</v>
      </c>
      <c r="G24" s="20">
        <f>G20-ELR!$C$19</f>
        <v>9207.6190889424252</v>
      </c>
    </row>
    <row r="25" spans="1:14">
      <c r="A25" s="3"/>
      <c r="B25" s="3"/>
      <c r="C25" s="25"/>
      <c r="D25" s="25"/>
      <c r="E25" s="25"/>
      <c r="F25" s="25"/>
      <c r="G25" s="25"/>
    </row>
    <row r="27" spans="1:14">
      <c r="A27" s="1" t="str">
        <f>input!A2</f>
        <v>Property Reinsurance Catastrophe</v>
      </c>
      <c r="B27" s="1"/>
    </row>
    <row r="28" spans="1:14">
      <c r="A28" s="1" t="s">
        <v>74</v>
      </c>
      <c r="B28" s="1"/>
    </row>
    <row r="30" spans="1:14">
      <c r="C30" s="4" t="s">
        <v>76</v>
      </c>
      <c r="D30" s="4"/>
      <c r="E30" s="4"/>
      <c r="F30" s="4"/>
      <c r="G30" s="4"/>
    </row>
    <row r="31" spans="1:14">
      <c r="A31" s="1"/>
      <c r="B31" s="3" t="s">
        <v>77</v>
      </c>
      <c r="F31" s="2" t="s">
        <v>78</v>
      </c>
      <c r="G31" s="2"/>
    </row>
    <row r="32" spans="1:14">
      <c r="A32" s="3" t="str">
        <f>input!$A$3</f>
        <v>Treaty</v>
      </c>
      <c r="B32" s="3" t="s">
        <v>79</v>
      </c>
      <c r="C32" s="4" t="s">
        <v>80</v>
      </c>
      <c r="D32" s="4"/>
      <c r="E32" s="3" t="s">
        <v>70</v>
      </c>
      <c r="F32" s="4" t="s">
        <v>81</v>
      </c>
      <c r="G32" s="4"/>
    </row>
    <row r="33" spans="1:14" ht="14.65" thickBot="1">
      <c r="A33" s="6" t="str">
        <f>input!$A$4</f>
        <v>Year</v>
      </c>
      <c r="B33" s="6" t="s">
        <v>50</v>
      </c>
      <c r="C33" s="6" t="s">
        <v>54</v>
      </c>
      <c r="D33" s="6" t="s">
        <v>55</v>
      </c>
      <c r="E33" s="6" t="s">
        <v>71</v>
      </c>
      <c r="F33" s="6" t="s">
        <v>54</v>
      </c>
      <c r="G33" s="6" t="s">
        <v>55</v>
      </c>
    </row>
    <row r="34" spans="1:14">
      <c r="A34" s="3">
        <f>input!$A$5</f>
        <v>1</v>
      </c>
      <c r="B34" s="23">
        <v>1</v>
      </c>
      <c r="C34" s="16">
        <f>ELR!H38*B34</f>
        <v>32452.006926913367</v>
      </c>
      <c r="D34" s="16">
        <f>ELR!I38*B34</f>
        <v>32762.38</v>
      </c>
      <c r="E34" s="16">
        <f>'BF proj'!D27*B34</f>
        <v>12740.09269281402</v>
      </c>
      <c r="F34" s="16">
        <f>'BF proj'!K27*B34</f>
        <v>32461.113980645205</v>
      </c>
      <c r="G34" s="16">
        <f>'BF proj'!L27*B34</f>
        <v>32564.139531612022</v>
      </c>
    </row>
    <row r="35" spans="1:14">
      <c r="A35" s="3">
        <f>A34+1</f>
        <v>2</v>
      </c>
      <c r="B35" s="23">
        <v>1</v>
      </c>
      <c r="C35" s="16">
        <f>ELR!H39*B35</f>
        <v>3910.3859094864515</v>
      </c>
      <c r="D35" s="16">
        <f>ELR!I39*B35</f>
        <v>3855.8832159595463</v>
      </c>
      <c r="E35" s="16">
        <f>'BF proj'!D28*B35</f>
        <v>29079.302570755121</v>
      </c>
      <c r="F35" s="16">
        <f>'BF proj'!K28*B35</f>
        <v>3887.1240767550303</v>
      </c>
      <c r="G35" s="16">
        <f>'BF proj'!L28*B35</f>
        <v>4110.2393795361058</v>
      </c>
    </row>
    <row r="36" spans="1:14">
      <c r="A36" s="3">
        <f t="shared" ref="A36:A43" si="1">A35+1</f>
        <v>3</v>
      </c>
      <c r="B36" s="23">
        <v>1</v>
      </c>
      <c r="C36" s="16">
        <f>ELR!H40*B36</f>
        <v>6578.3617323677099</v>
      </c>
      <c r="D36" s="16">
        <f>ELR!I40*B36</f>
        <v>6519.96545350211</v>
      </c>
      <c r="E36" s="16">
        <f>'BF proj'!D29*B36</f>
        <v>25108.036920989944</v>
      </c>
      <c r="F36" s="16">
        <f>'BF proj'!K29*B36</f>
        <v>6517.411896043267</v>
      </c>
      <c r="G36" s="16">
        <f>'BF proj'!L29*B36</f>
        <v>6739.3898293561851</v>
      </c>
    </row>
    <row r="37" spans="1:14">
      <c r="A37" s="3">
        <f t="shared" si="1"/>
        <v>4</v>
      </c>
      <c r="B37" s="23">
        <v>1</v>
      </c>
      <c r="C37" s="16">
        <f>ELR!H41*B37</f>
        <v>16696.412118312648</v>
      </c>
      <c r="D37" s="16">
        <f>ELR!I41*B37</f>
        <v>16834.703394097676</v>
      </c>
      <c r="E37" s="16">
        <f>'BF proj'!D30*B37</f>
        <v>23466.168355815425</v>
      </c>
      <c r="F37" s="16">
        <f>'BF proj'!K30*B37</f>
        <v>16677.927976676674</v>
      </c>
      <c r="G37" s="16">
        <f>'BF proj'!L30*B37</f>
        <v>16941.731804147967</v>
      </c>
    </row>
    <row r="38" spans="1:14">
      <c r="A38" s="3">
        <f t="shared" si="1"/>
        <v>5</v>
      </c>
      <c r="B38" s="23">
        <v>1</v>
      </c>
      <c r="C38" s="16">
        <f>ELR!H42*B38</f>
        <v>8889.368103083485</v>
      </c>
      <c r="D38" s="16">
        <f>ELR!I42*B38</f>
        <v>8596.391996048098</v>
      </c>
      <c r="E38" s="16">
        <f>'BF proj'!D31*B38</f>
        <v>23799.209693661043</v>
      </c>
      <c r="F38" s="16">
        <f>'BF proj'!K31*B38</f>
        <v>8851.40837478711</v>
      </c>
      <c r="G38" s="16">
        <f>'BF proj'!L31*B38</f>
        <v>8506.8911614567351</v>
      </c>
    </row>
    <row r="39" spans="1:14">
      <c r="A39" s="3">
        <f t="shared" si="1"/>
        <v>6</v>
      </c>
      <c r="B39" s="23">
        <v>1</v>
      </c>
      <c r="C39" s="16">
        <f>ELR!H43*B39</f>
        <v>60299.444937058208</v>
      </c>
      <c r="D39" s="16">
        <f>ELR!I43*B39</f>
        <v>56853.067011183557</v>
      </c>
      <c r="E39" s="16">
        <f>'BF proj'!D32*B39</f>
        <v>22979.852311347677</v>
      </c>
      <c r="F39" s="16">
        <f>'BF proj'!K32*B39</f>
        <v>60054.083415654793</v>
      </c>
      <c r="G39" s="16">
        <f>'BF proj'!L32*B39</f>
        <v>55496.384182787304</v>
      </c>
    </row>
    <row r="40" spans="1:14">
      <c r="A40" s="3">
        <f t="shared" si="1"/>
        <v>7</v>
      </c>
      <c r="B40" s="23">
        <v>1</v>
      </c>
      <c r="C40" s="16">
        <f>ELR!H44*B40</f>
        <v>17061.60194168632</v>
      </c>
      <c r="D40" s="16">
        <f>ELR!I44*B40</f>
        <v>13811.479942675975</v>
      </c>
      <c r="E40" s="16">
        <f>'BF proj'!D33*B40</f>
        <v>17094.229729079747</v>
      </c>
      <c r="F40" s="16">
        <f>'BF proj'!K33*B40</f>
        <v>17062.59942816593</v>
      </c>
      <c r="G40" s="16">
        <f>'BF proj'!L33*B40</f>
        <v>14109.410434640595</v>
      </c>
    </row>
    <row r="41" spans="1:14">
      <c r="A41" s="3">
        <f t="shared" si="1"/>
        <v>8</v>
      </c>
      <c r="B41" s="23">
        <v>1</v>
      </c>
      <c r="C41" s="16">
        <f>ELR!H45*B41</f>
        <v>4529.7802166133033</v>
      </c>
      <c r="D41" s="16">
        <f>ELR!I45*B41</f>
        <v>4107.8343121676071</v>
      </c>
      <c r="E41" s="16">
        <f>'BF proj'!D34*B41</f>
        <v>15466.86864642502</v>
      </c>
      <c r="F41" s="16">
        <f>'BF proj'!K34*B41</f>
        <v>5299.4704117329557</v>
      </c>
      <c r="G41" s="16">
        <f>'BF proj'!L34*B41</f>
        <v>6709.4410086947701</v>
      </c>
    </row>
    <row r="42" spans="1:14">
      <c r="A42" s="3">
        <f t="shared" si="1"/>
        <v>9</v>
      </c>
      <c r="B42" s="23">
        <v>0.98</v>
      </c>
      <c r="C42" s="16">
        <f>ELR!H46*B42</f>
        <v>22777.316740970124</v>
      </c>
      <c r="D42" s="16">
        <f>ELR!I46*B42</f>
        <v>28966.689678389943</v>
      </c>
      <c r="E42" s="16">
        <f>'BF proj'!D35*B42</f>
        <v>15155.676838774425</v>
      </c>
      <c r="F42" s="16">
        <f>'BF proj'!K35*B42</f>
        <v>21280.295584287869</v>
      </c>
      <c r="G42" s="16">
        <f>'BF proj'!L35*B42</f>
        <v>22434.087537526928</v>
      </c>
    </row>
    <row r="43" spans="1:14">
      <c r="A43" s="3">
        <f t="shared" si="1"/>
        <v>10</v>
      </c>
      <c r="B43" s="23">
        <v>0.5</v>
      </c>
      <c r="C43" s="16">
        <f>ELR!H47*B43</f>
        <v>1374.6191218423951</v>
      </c>
      <c r="D43" s="16">
        <f>ELR!I47*B43</f>
        <v>592.99117053765281</v>
      </c>
      <c r="E43" s="16">
        <f>'BF proj'!D36*B43</f>
        <v>6836.8088274785205</v>
      </c>
      <c r="F43" s="16">
        <f>'BF proj'!K36*B43</f>
        <v>5008.951768990215</v>
      </c>
      <c r="G43" s="16">
        <f>'BF proj'!L36*B43</f>
        <v>5894.4310855139383</v>
      </c>
    </row>
    <row r="45" spans="1:14">
      <c r="A45" s="3" t="s">
        <v>58</v>
      </c>
      <c r="B45" s="3"/>
      <c r="C45" s="20">
        <f>SUM(C34:C43)</f>
        <v>174569.29774833401</v>
      </c>
      <c r="D45" s="20">
        <f>SUM(D34:D43)</f>
        <v>172901.38617456215</v>
      </c>
      <c r="E45" s="20">
        <f>SUM(E34:E43)</f>
        <v>191726.24658714098</v>
      </c>
      <c r="F45" s="20">
        <f>SUM(F34:F43)</f>
        <v>177100.38691373909</v>
      </c>
      <c r="G45" s="20">
        <f>SUM(G34:G43)</f>
        <v>173506.14595527254</v>
      </c>
      <c r="J45" s="17"/>
      <c r="K45" s="17"/>
      <c r="L45" s="17"/>
      <c r="M45" s="17"/>
      <c r="N45" s="17"/>
    </row>
    <row r="46" spans="1:14">
      <c r="J46" s="17"/>
      <c r="K46" s="17"/>
      <c r="L46" s="17"/>
      <c r="M46" s="17"/>
      <c r="N46" s="17"/>
    </row>
    <row r="47" spans="1:14" ht="14.65" thickBot="1">
      <c r="C47" s="5" t="s">
        <v>82</v>
      </c>
      <c r="D47" s="5"/>
      <c r="E47" s="5"/>
      <c r="F47" s="5"/>
      <c r="G47" s="5"/>
    </row>
    <row r="48" spans="1:14">
      <c r="A48" s="3" t="s">
        <v>83</v>
      </c>
      <c r="B48" s="3"/>
      <c r="C48" s="24">
        <f>C45-ELR!$B$49</f>
        <v>5683.2977483340073</v>
      </c>
      <c r="D48" s="24">
        <f>D45-ELR!$B$49</f>
        <v>4015.3861745621543</v>
      </c>
      <c r="E48" s="24">
        <f>E45-ELR!$B$49</f>
        <v>22840.24658714098</v>
      </c>
      <c r="F48" s="24">
        <f>F45-ELR!$B$49</f>
        <v>8214.3869137390866</v>
      </c>
      <c r="G48" s="24">
        <f>G45-ELR!$B$49</f>
        <v>4620.1459552725428</v>
      </c>
      <c r="H48" s="17"/>
    </row>
    <row r="49" spans="1:7">
      <c r="A49" s="3" t="s">
        <v>84</v>
      </c>
      <c r="B49" s="3"/>
      <c r="C49" s="20">
        <f>C45-ELR!$C$49</f>
        <v>20604.297748334007</v>
      </c>
      <c r="D49" s="20">
        <f>D45-ELR!$C$49</f>
        <v>18936.386174562154</v>
      </c>
      <c r="E49" s="20">
        <f>E45-ELR!$C$49</f>
        <v>37761.24658714098</v>
      </c>
      <c r="F49" s="20">
        <f>F45-ELR!$C$49</f>
        <v>23135.386913739087</v>
      </c>
      <c r="G49" s="20">
        <f>G45-ELR!$C$49</f>
        <v>19541.145955272543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4A61-2DE9-421E-9070-8DC26CD4F373}">
  <dimension ref="A1:G20"/>
  <sheetViews>
    <sheetView showGridLines="0" zoomScaleNormal="100" workbookViewId="0"/>
  </sheetViews>
  <sheetFormatPr defaultRowHeight="14.25"/>
  <cols>
    <col min="1" max="1" width="35.85546875" bestFit="1" customWidth="1"/>
  </cols>
  <sheetData>
    <row r="1" spans="1:7">
      <c r="A1" s="1" t="s">
        <v>85</v>
      </c>
    </row>
    <row r="3" spans="1:7">
      <c r="B3" s="4" t="s">
        <v>86</v>
      </c>
      <c r="C3" s="4"/>
      <c r="D3" s="4"/>
      <c r="E3" s="4"/>
      <c r="F3" s="4"/>
      <c r="G3" s="4"/>
    </row>
    <row r="4" spans="1:7">
      <c r="B4" s="32" t="s">
        <v>9</v>
      </c>
      <c r="C4" s="32" t="s">
        <v>10</v>
      </c>
      <c r="D4" s="32" t="s">
        <v>11</v>
      </c>
      <c r="E4" s="32" t="s">
        <v>12</v>
      </c>
      <c r="F4" s="32" t="s">
        <v>13</v>
      </c>
      <c r="G4" s="32" t="s">
        <v>14</v>
      </c>
    </row>
    <row r="6" spans="1:7">
      <c r="B6" s="33" t="s">
        <v>87</v>
      </c>
      <c r="C6" s="33"/>
      <c r="D6" s="33"/>
      <c r="E6" s="33"/>
      <c r="F6" s="33"/>
      <c r="G6" s="33"/>
    </row>
    <row r="7" spans="1:7">
      <c r="A7" t="str">
        <f>input!A1</f>
        <v>Property Reinsurance excluding Catastrophe</v>
      </c>
      <c r="B7" s="34">
        <f>'rptd data'!B36</f>
        <v>0.66254533066005283</v>
      </c>
      <c r="C7" s="34">
        <f>'rptd data'!C36</f>
        <v>5.4760945526654274E-2</v>
      </c>
      <c r="D7" s="34">
        <f>'rptd data'!D36</f>
        <v>2.5135194485461716E-2</v>
      </c>
      <c r="E7" s="34">
        <f>'rptd data'!E36</f>
        <v>7.9647897579859794E-3</v>
      </c>
      <c r="F7" s="34">
        <f>'rptd data'!F36</f>
        <v>4.4729663919622475E-3</v>
      </c>
      <c r="G7" s="34">
        <f>'rptd data'!G36</f>
        <v>2.5680532711758884E-3</v>
      </c>
    </row>
    <row r="8" spans="1:7">
      <c r="A8" t="str">
        <f>input!A2</f>
        <v>Property Reinsurance Catastrophe</v>
      </c>
      <c r="B8" s="34">
        <f>'rptd data'!B80</f>
        <v>2.2048927245699037</v>
      </c>
      <c r="C8" s="34">
        <f>'rptd data'!C80</f>
        <v>8.5224793794769382E-2</v>
      </c>
      <c r="D8" s="34">
        <f>'rptd data'!D80</f>
        <v>6.4411027273422503E-2</v>
      </c>
      <c r="E8" s="34">
        <f>'rptd data'!E80</f>
        <v>1.8432004973458708E-2</v>
      </c>
      <c r="F8" s="34">
        <f>'rptd data'!F80</f>
        <v>2.764179993403415E-2</v>
      </c>
      <c r="G8" s="34">
        <f>'rptd data'!G80</f>
        <v>6.4441695557404073E-3</v>
      </c>
    </row>
    <row r="10" spans="1:7">
      <c r="B10" s="33" t="s">
        <v>88</v>
      </c>
      <c r="C10" s="33"/>
      <c r="D10" s="33"/>
      <c r="E10" s="33"/>
      <c r="F10" s="33"/>
      <c r="G10" s="33"/>
    </row>
    <row r="11" spans="1:7">
      <c r="A11" t="str">
        <f>A7</f>
        <v>Property Reinsurance excluding Catastrophe</v>
      </c>
      <c r="B11" s="34">
        <f>'paid data'!B36</f>
        <v>2.2320856952516959</v>
      </c>
      <c r="C11" s="34">
        <f>'paid data'!C36</f>
        <v>8.9548806675192369E-2</v>
      </c>
      <c r="D11" s="34">
        <f>'paid data'!D36</f>
        <v>4.2930182195100981E-2</v>
      </c>
      <c r="E11" s="34">
        <f>'paid data'!E36</f>
        <v>8.014792479397936E-3</v>
      </c>
      <c r="F11" s="34">
        <f>'paid data'!F36</f>
        <v>1.5529044052709207E-2</v>
      </c>
      <c r="G11" s="34">
        <f>'paid data'!G36</f>
        <v>3.781178494306228E-3</v>
      </c>
    </row>
    <row r="12" spans="1:7">
      <c r="A12" t="str">
        <f>A8</f>
        <v>Property Reinsurance Catastrophe</v>
      </c>
      <c r="B12" s="34">
        <f>'paid data'!B80</f>
        <v>6.2390099788161626</v>
      </c>
      <c r="C12" s="34">
        <f>'paid data'!C80</f>
        <v>0.1236498345822606</v>
      </c>
      <c r="D12" s="34">
        <f>'paid data'!D80</f>
        <v>0.12523010960332326</v>
      </c>
      <c r="E12" s="34">
        <f>'paid data'!E80</f>
        <v>2.3329183007478275E-2</v>
      </c>
      <c r="F12" s="34">
        <f>'paid data'!F80</f>
        <v>3.5544085981457176E-2</v>
      </c>
      <c r="G12" s="34">
        <f>'paid data'!G80</f>
        <v>2.8473170568781507E-2</v>
      </c>
    </row>
    <row r="14" spans="1:7">
      <c r="B14" s="33" t="s">
        <v>89</v>
      </c>
      <c r="C14" s="33"/>
      <c r="D14" s="33"/>
      <c r="E14" s="33"/>
      <c r="F14" s="33"/>
      <c r="G14" s="33"/>
    </row>
    <row r="15" spans="1:7">
      <c r="A15" t="str">
        <f>A7</f>
        <v>Property Reinsurance excluding Catastrophe</v>
      </c>
      <c r="B15" s="35">
        <f>'rptd data'!B37</f>
        <v>1.8043200633102301</v>
      </c>
      <c r="C15" s="35">
        <f>'rptd data'!C37</f>
        <v>0.16240879791586771</v>
      </c>
      <c r="D15" s="35">
        <f>'rptd data'!D37</f>
        <v>8.3488616646511526E-2</v>
      </c>
      <c r="E15" s="35">
        <f>'rptd data'!E37</f>
        <v>2.4074150642889869E-2</v>
      </c>
      <c r="F15" s="35">
        <f>'rptd data'!F37</f>
        <v>1.1463581367301079E-2</v>
      </c>
      <c r="G15" s="35">
        <f>'rptd data'!G37</f>
        <v>5.6464838992407174E-3</v>
      </c>
    </row>
    <row r="16" spans="1:7">
      <c r="A16" t="str">
        <f>A8</f>
        <v>Property Reinsurance Catastrophe</v>
      </c>
      <c r="B16" s="35">
        <f>'rptd data'!B81</f>
        <v>6.9934855639910056</v>
      </c>
      <c r="C16" s="35">
        <f>'rptd data'!C81</f>
        <v>0.27418383742089969</v>
      </c>
      <c r="D16" s="35">
        <f>'rptd data'!D81</f>
        <v>0.19449268029501443</v>
      </c>
      <c r="E16" s="35">
        <f>'rptd data'!E81</f>
        <v>5.2392028664118295E-2</v>
      </c>
      <c r="F16" s="35">
        <f>'rptd data'!F81</f>
        <v>6.7268017418060655E-2</v>
      </c>
      <c r="G16" s="35">
        <f>'rptd data'!G81</f>
        <v>1.5523625603858449E-2</v>
      </c>
    </row>
    <row r="18" spans="1:7">
      <c r="B18" s="33" t="s">
        <v>90</v>
      </c>
      <c r="C18" s="33"/>
      <c r="D18" s="33"/>
      <c r="E18" s="33"/>
      <c r="F18" s="33"/>
      <c r="G18" s="33"/>
    </row>
    <row r="19" spans="1:7">
      <c r="A19" t="str">
        <f>A7</f>
        <v>Property Reinsurance excluding Catastrophe</v>
      </c>
      <c r="B19" s="35">
        <f>'paid data'!B37</f>
        <v>7.4762381729376353</v>
      </c>
      <c r="C19" s="35">
        <f>'paid data'!C37</f>
        <v>0.23305949408667215</v>
      </c>
      <c r="D19" s="35">
        <f>'paid data'!D37</f>
        <v>0.11097159339259455</v>
      </c>
      <c r="E19" s="35">
        <f>'paid data'!E37</f>
        <v>1.9754437362828892E-2</v>
      </c>
      <c r="F19" s="35">
        <f>'paid data'!F37</f>
        <v>4.0157195475551966E-2</v>
      </c>
      <c r="G19" s="35">
        <f>'paid data'!G37</f>
        <v>7.9655079940315066E-3</v>
      </c>
    </row>
    <row r="20" spans="1:7">
      <c r="A20" t="str">
        <f>A8</f>
        <v>Property Reinsurance Catastrophe</v>
      </c>
      <c r="B20" s="35">
        <f>'paid data'!B81</f>
        <v>19.671275093024448</v>
      </c>
      <c r="C20" s="35">
        <f>'paid data'!C81</f>
        <v>0.35500135895801876</v>
      </c>
      <c r="D20" s="35">
        <f>'paid data'!D81</f>
        <v>0.35689935995059896</v>
      </c>
      <c r="E20" s="35">
        <f>'paid data'!E81</f>
        <v>5.8822932184437571E-2</v>
      </c>
      <c r="F20" s="35">
        <f>'paid data'!F81</f>
        <v>8.151007229611662E-2</v>
      </c>
      <c r="G20" s="35">
        <f>'paid data'!G81</f>
        <v>6.4773706129478748E-2</v>
      </c>
    </row>
  </sheetData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C1A-44DE-4F25-8580-A9193032C151}">
  <dimension ref="A1:K34"/>
  <sheetViews>
    <sheetView showGridLines="0" zoomScaleNormal="100" workbookViewId="0"/>
  </sheetViews>
  <sheetFormatPr defaultRowHeight="14.25"/>
  <cols>
    <col min="1" max="1" width="8.5703125" customWidth="1"/>
    <col min="12" max="14" width="8.5703125" customWidth="1"/>
    <col min="15" max="15" width="0.85546875" customWidth="1"/>
    <col min="16" max="17" width="8.5703125" customWidth="1"/>
    <col min="18" max="18" width="0.85546875" customWidth="1"/>
    <col min="19" max="23" width="8.5703125" customWidth="1"/>
    <col min="24" max="24" width="5.5703125" customWidth="1"/>
    <col min="25" max="25" width="11.5703125" customWidth="1"/>
    <col min="26" max="26" width="9.5703125" customWidth="1"/>
    <col min="27" max="30" width="8.5703125" customWidth="1"/>
    <col min="31" max="31" width="0.85546875" customWidth="1"/>
    <col min="34" max="34" width="0.85546875" customWidth="1"/>
    <col min="38" max="38" width="10.5703125" customWidth="1"/>
    <col min="39" max="43" width="9.5703125" customWidth="1"/>
  </cols>
  <sheetData>
    <row r="1" spans="1:11">
      <c r="A1" s="1" t="s">
        <v>91</v>
      </c>
      <c r="E1" s="38"/>
    </row>
    <row r="3" spans="1:11">
      <c r="A3" s="3" t="str">
        <f>input!$A$3</f>
        <v>Treaty</v>
      </c>
      <c r="B3" s="4" t="s">
        <v>92</v>
      </c>
      <c r="C3" s="4"/>
      <c r="D3" s="4"/>
      <c r="E3" s="4"/>
      <c r="F3" s="4"/>
      <c r="G3" s="4"/>
      <c r="H3" s="4"/>
      <c r="I3" s="4"/>
      <c r="J3" s="4"/>
      <c r="K3" s="4"/>
    </row>
    <row r="4" spans="1:11" ht="14.65" thickBot="1">
      <c r="A4" s="6" t="str">
        <f>input!$A$4</f>
        <v>Year</v>
      </c>
      <c r="B4" s="6">
        <v>12</v>
      </c>
      <c r="C4" s="6">
        <f t="shared" ref="C4:K4" si="0">B4+12</f>
        <v>24</v>
      </c>
      <c r="D4" s="6">
        <f t="shared" si="0"/>
        <v>36</v>
      </c>
      <c r="E4" s="6">
        <f t="shared" si="0"/>
        <v>48</v>
      </c>
      <c r="F4" s="6">
        <f t="shared" si="0"/>
        <v>60</v>
      </c>
      <c r="G4" s="6">
        <f t="shared" si="0"/>
        <v>72</v>
      </c>
      <c r="H4" s="6">
        <f t="shared" si="0"/>
        <v>84</v>
      </c>
      <c r="I4" s="6">
        <f t="shared" si="0"/>
        <v>96</v>
      </c>
      <c r="J4" s="6">
        <f t="shared" si="0"/>
        <v>108</v>
      </c>
      <c r="K4" s="6">
        <f t="shared" si="0"/>
        <v>120</v>
      </c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65" thickBot="1">
      <c r="A6" s="3"/>
      <c r="B6" s="5" t="str">
        <f>input!A1</f>
        <v>Property Reinsurance excluding Catastrophe</v>
      </c>
      <c r="C6" s="5"/>
      <c r="D6" s="5"/>
      <c r="E6" s="5"/>
      <c r="F6" s="5"/>
      <c r="G6" s="5"/>
      <c r="H6" s="5"/>
      <c r="I6" s="5"/>
      <c r="J6" s="5"/>
      <c r="K6" s="5"/>
    </row>
    <row r="7" spans="1:11">
      <c r="A7" s="3">
        <f>input!$A$5</f>
        <v>1</v>
      </c>
      <c r="B7" s="31">
        <f>'paid data'!B6/'rptd data'!B6</f>
        <v>0.28139321723189736</v>
      </c>
      <c r="C7" s="31">
        <f>'paid data'!C6/'rptd data'!C6</f>
        <v>0.61171505307584095</v>
      </c>
      <c r="D7" s="31">
        <f>'paid data'!D6/'rptd data'!D6</f>
        <v>0.83877526611649322</v>
      </c>
      <c r="E7" s="31">
        <f>'paid data'!E6/'rptd data'!E6</f>
        <v>0.90735820723114247</v>
      </c>
      <c r="F7" s="31">
        <f>'paid data'!F6/'rptd data'!F6</f>
        <v>0.94117647058823528</v>
      </c>
      <c r="G7" s="31">
        <f>'paid data'!G6/'rptd data'!G6</f>
        <v>0.98387465690759379</v>
      </c>
      <c r="H7" s="31">
        <f>'paid data'!H6/'rptd data'!H6</f>
        <v>0.99278433169167335</v>
      </c>
      <c r="I7" s="31">
        <f>'paid data'!I6/'rptd data'!I6</f>
        <v>0.99101762364980106</v>
      </c>
      <c r="J7" s="31">
        <f>'paid data'!J6/'rptd data'!J6</f>
        <v>0.9936486333219916</v>
      </c>
      <c r="K7" s="31">
        <f>'paid data'!K6/'rptd data'!K6</f>
        <v>0.99616339426765965</v>
      </c>
    </row>
    <row r="8" spans="1:11">
      <c r="A8" s="3">
        <f>A7+1</f>
        <v>2</v>
      </c>
      <c r="B8" s="31">
        <f>'paid data'!B7/'rptd data'!B7</f>
        <v>0.2959483264826776</v>
      </c>
      <c r="C8" s="31">
        <f>'paid data'!C7/'rptd data'!C7</f>
        <v>0.59760864566567029</v>
      </c>
      <c r="D8" s="31">
        <f>'paid data'!D7/'rptd data'!D7</f>
        <v>0.82038429406850455</v>
      </c>
      <c r="E8" s="31">
        <f>'paid data'!E7/'rptd data'!E7</f>
        <v>0.90089730807577273</v>
      </c>
      <c r="F8" s="31">
        <f>'paid data'!F7/'rptd data'!F7</f>
        <v>0.95112259090005957</v>
      </c>
      <c r="G8" s="31">
        <f>'paid data'!G7/'rptd data'!G7</f>
        <v>0.96785714285714286</v>
      </c>
      <c r="H8" s="31">
        <f>'paid data'!H7/'rptd data'!H7</f>
        <v>0.97325349301397202</v>
      </c>
      <c r="I8" s="31">
        <f>'paid data'!I7/'rptd data'!I7</f>
        <v>0.97685092795849127</v>
      </c>
      <c r="J8" s="31">
        <f>'paid data'!J7/'rptd data'!J7</f>
        <v>0.98135151393623421</v>
      </c>
      <c r="K8" s="9"/>
    </row>
    <row r="9" spans="1:11">
      <c r="A9" s="3">
        <f t="shared" ref="A9:A16" si="1">A8+1</f>
        <v>3</v>
      </c>
      <c r="B9" s="31">
        <f>'paid data'!B8/'rptd data'!B8</f>
        <v>0.26168224299065418</v>
      </c>
      <c r="C9" s="31">
        <f>'paid data'!C8/'rptd data'!C8</f>
        <v>0.61383026493039961</v>
      </c>
      <c r="D9" s="31">
        <f>'paid data'!D8/'rptd data'!D8</f>
        <v>0.78763493621197256</v>
      </c>
      <c r="E9" s="31">
        <f>'paid data'!E8/'rptd data'!E8</f>
        <v>0.89693858147936867</v>
      </c>
      <c r="F9" s="31">
        <f>'paid data'!F8/'rptd data'!F8</f>
        <v>0.9563797079169869</v>
      </c>
      <c r="G9" s="31">
        <f>'paid data'!G8/'rptd data'!G8</f>
        <v>0.97590129169076534</v>
      </c>
      <c r="H9" s="31">
        <f>'paid data'!H8/'rptd data'!H8</f>
        <v>0.98873786407766995</v>
      </c>
      <c r="I9" s="31">
        <f>'paid data'!I8/'rptd data'!I8</f>
        <v>0.99046321525885561</v>
      </c>
      <c r="J9" s="9"/>
      <c r="K9" s="9"/>
    </row>
    <row r="10" spans="1:11">
      <c r="A10" s="3">
        <f t="shared" si="1"/>
        <v>4</v>
      </c>
      <c r="B10" s="31">
        <f>'paid data'!B9/'rptd data'!B9</f>
        <v>0.20694716242661448</v>
      </c>
      <c r="C10" s="31">
        <f>'paid data'!C9/'rptd data'!C9</f>
        <v>0.64794260963724959</v>
      </c>
      <c r="D10" s="31">
        <f>'paid data'!D9/'rptd data'!D9</f>
        <v>0.82648351648351648</v>
      </c>
      <c r="E10" s="31">
        <f>'paid data'!E9/'rptd data'!E9</f>
        <v>0.93407043407043411</v>
      </c>
      <c r="F10" s="31">
        <f>'paid data'!F9/'rptd data'!F9</f>
        <v>0.95818604181395817</v>
      </c>
      <c r="G10" s="31">
        <f>'paid data'!G9/'rptd data'!G9</f>
        <v>0.9744737109732533</v>
      </c>
      <c r="H10" s="31">
        <f>'paid data'!H9/'rptd data'!H9</f>
        <v>0.988228068379568</v>
      </c>
      <c r="I10" s="9"/>
      <c r="J10" s="9"/>
      <c r="K10" s="9"/>
    </row>
    <row r="11" spans="1:11">
      <c r="A11" s="3">
        <f t="shared" si="1"/>
        <v>5</v>
      </c>
      <c r="B11" s="31">
        <f>'paid data'!B10/'rptd data'!B10</f>
        <v>0.26311071268489467</v>
      </c>
      <c r="C11" s="31">
        <f>'paid data'!C10/'rptd data'!C10</f>
        <v>0.57456487341772156</v>
      </c>
      <c r="D11" s="31">
        <f>'paid data'!D10/'rptd data'!D10</f>
        <v>0.8214285714285714</v>
      </c>
      <c r="E11" s="31">
        <f>'paid data'!E10/'rptd data'!E10</f>
        <v>0.92214741929915411</v>
      </c>
      <c r="F11" s="31">
        <f>'paid data'!F10/'rptd data'!F10</f>
        <v>0.96029691006387019</v>
      </c>
      <c r="G11" s="31">
        <f>'paid data'!G10/'rptd data'!G10</f>
        <v>0.97878944645628552</v>
      </c>
      <c r="H11" s="9"/>
      <c r="I11" s="9"/>
      <c r="J11" s="9"/>
      <c r="K11" s="9"/>
    </row>
    <row r="12" spans="1:11">
      <c r="A12" s="3">
        <f t="shared" si="1"/>
        <v>6</v>
      </c>
      <c r="B12" s="31">
        <f>'paid data'!B11/'rptd data'!B11</f>
        <v>0.32989690721649484</v>
      </c>
      <c r="C12" s="31">
        <f>'paid data'!C11/'rptd data'!C11</f>
        <v>0.54283489096573212</v>
      </c>
      <c r="D12" s="31">
        <f>'paid data'!D11/'rptd data'!D11</f>
        <v>0.78479532163742693</v>
      </c>
      <c r="E12" s="31">
        <f>'paid data'!E11/'rptd data'!E11</f>
        <v>0.9058420365535248</v>
      </c>
      <c r="F12" s="31">
        <f>'paid data'!F11/'rptd data'!F11</f>
        <v>0.95050637046716757</v>
      </c>
      <c r="G12" s="9"/>
      <c r="H12" s="9"/>
      <c r="I12" s="9"/>
      <c r="J12" s="9"/>
      <c r="K12" s="9"/>
    </row>
    <row r="13" spans="1:11">
      <c r="A13" s="3">
        <f t="shared" si="1"/>
        <v>7</v>
      </c>
      <c r="B13" s="31">
        <f>'paid data'!B12/'rptd data'!B12</f>
        <v>0.30140748369378645</v>
      </c>
      <c r="C13" s="31">
        <f>'paid data'!C12/'rptd data'!C12</f>
        <v>0.63948416461217528</v>
      </c>
      <c r="D13" s="31">
        <f>'paid data'!D12/'rptd data'!D12</f>
        <v>0.77001730375963506</v>
      </c>
      <c r="E13" s="31">
        <f>'paid data'!E12/'rptd data'!E12</f>
        <v>0.91315628815628813</v>
      </c>
      <c r="F13" s="31"/>
      <c r="G13" s="9"/>
      <c r="H13" s="9"/>
      <c r="I13" s="9"/>
      <c r="J13" s="9"/>
      <c r="K13" s="9"/>
    </row>
    <row r="14" spans="1:11">
      <c r="A14" s="3">
        <f t="shared" si="1"/>
        <v>8</v>
      </c>
      <c r="B14" s="31">
        <f>'paid data'!B13/'rptd data'!B13</f>
        <v>0.2811226799456768</v>
      </c>
      <c r="C14" s="31">
        <f>'paid data'!C13/'rptd data'!C13</f>
        <v>0.57138309724653824</v>
      </c>
      <c r="D14" s="31">
        <f>'paid data'!D13/'rptd data'!D13</f>
        <v>0.77441659464131374</v>
      </c>
      <c r="E14" s="31"/>
      <c r="F14" s="31"/>
      <c r="G14" s="9"/>
      <c r="H14" s="9"/>
      <c r="I14" s="9"/>
      <c r="J14" s="9"/>
      <c r="K14" s="9"/>
    </row>
    <row r="15" spans="1:11">
      <c r="A15" s="3">
        <f t="shared" si="1"/>
        <v>9</v>
      </c>
      <c r="B15" s="31">
        <f>'paid data'!B14/'rptd data'!B14</f>
        <v>0.3237864077669903</v>
      </c>
      <c r="C15" s="31">
        <f>'paid data'!C14/'rptd data'!C14</f>
        <v>0.66907419566644777</v>
      </c>
      <c r="D15" s="31"/>
      <c r="E15" s="31"/>
      <c r="F15" s="31"/>
      <c r="G15" s="9"/>
      <c r="H15" s="9"/>
      <c r="I15" s="9"/>
      <c r="J15" s="9"/>
      <c r="K15" s="9"/>
    </row>
    <row r="16" spans="1:11">
      <c r="A16" s="3">
        <f t="shared" si="1"/>
        <v>10</v>
      </c>
      <c r="B16" s="31">
        <f>'paid data'!B15/'rptd data'!B15</f>
        <v>0.39463019250253295</v>
      </c>
      <c r="C16" s="9"/>
      <c r="D16" s="9"/>
      <c r="E16" s="9"/>
      <c r="F16" s="9"/>
      <c r="G16" s="9"/>
      <c r="H16" s="9"/>
      <c r="I16" s="9"/>
      <c r="J16" s="9"/>
      <c r="K16" s="9"/>
    </row>
    <row r="18" spans="1:11">
      <c r="A18" t="s">
        <v>24</v>
      </c>
      <c r="B18" s="26">
        <f>_xlfn.STDEV.S(B7:B16)</f>
        <v>4.9735364428788488E-2</v>
      </c>
      <c r="C18" s="26">
        <f>_xlfn.STDEV.S(C7:C15)</f>
        <v>4.0583683121132905E-2</v>
      </c>
      <c r="D18" s="26">
        <f>_xlfn.STDEV.S(D7:D14)</f>
        <v>2.6580162943815606E-2</v>
      </c>
      <c r="E18" s="26">
        <f>_xlfn.STDEV.S(E7:E13)</f>
        <v>1.2904476970581868E-2</v>
      </c>
      <c r="F18" s="26">
        <f>_xlfn.STDEV.S(F7:F12)</f>
        <v>6.9438129610830211E-3</v>
      </c>
      <c r="G18" s="26">
        <f>_xlfn.STDEV.S(G7:G11)</f>
        <v>5.8795408941615069E-3</v>
      </c>
    </row>
    <row r="19" spans="1:11">
      <c r="A19" t="s">
        <v>25</v>
      </c>
      <c r="B19" s="30">
        <f>MAX(B$7:B16)-MIN(B$7:B16)</f>
        <v>0.18768303007591847</v>
      </c>
      <c r="C19" s="30">
        <f>MAX(C$7:C15)-MIN(C$7:C15)</f>
        <v>0.12623930470071565</v>
      </c>
      <c r="D19" s="30">
        <f>MAX(D$7:D14)-MIN(D$7:D14)</f>
        <v>6.875796235685816E-2</v>
      </c>
      <c r="E19" s="30">
        <f>MAX(E$7:E13)-MIN(E$7:E13)</f>
        <v>3.713185259106544E-2</v>
      </c>
      <c r="F19" s="30">
        <f>MAX(F$7:F12)-MIN(F$7:F12)</f>
        <v>1.9120439475634909E-2</v>
      </c>
      <c r="G19" s="30">
        <f>MAX(G$7:G11)-MIN(G$7:G11)</f>
        <v>1.6017514050450932E-2</v>
      </c>
    </row>
    <row r="21" spans="1:11" ht="14.65" thickBot="1">
      <c r="B21" s="5" t="str">
        <f>input!A2</f>
        <v>Property Reinsurance Catastrophe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3">
        <f>'rptd data'!A6</f>
        <v>1</v>
      </c>
      <c r="B22" s="31">
        <f>'paid data'!B50/'rptd data'!B50</f>
        <v>0.15706845238095238</v>
      </c>
      <c r="C22" s="31">
        <f>'paid data'!C50/'rptd data'!C50</f>
        <v>0.67739282071529627</v>
      </c>
      <c r="D22" s="31">
        <f>'paid data'!D50/'rptd data'!D50</f>
        <v>0.92208125903324234</v>
      </c>
      <c r="E22" s="31">
        <f>'paid data'!E50/'rptd data'!E50</f>
        <v>0.96859431166046539</v>
      </c>
      <c r="F22" s="31">
        <f>'paid data'!F50/'rptd data'!F50</f>
        <v>0.97057996814391456</v>
      </c>
      <c r="G22" s="31">
        <f>'paid data'!G50/'rptd data'!G50</f>
        <v>1.0425242598430065</v>
      </c>
      <c r="H22" s="31">
        <f>'paid data'!H50/'rptd data'!H50</f>
        <v>0.99046828398364239</v>
      </c>
      <c r="I22" s="31">
        <f>'paid data'!I50/'rptd data'!I50</f>
        <v>0.99379930625901713</v>
      </c>
      <c r="J22" s="31">
        <f>'paid data'!J50/'rptd data'!J50</f>
        <v>0.9984606859183548</v>
      </c>
      <c r="K22" s="31">
        <f>'paid data'!K50/'rptd data'!K50</f>
        <v>0.99910678535127972</v>
      </c>
    </row>
    <row r="23" spans="1:11">
      <c r="A23" s="3">
        <f>'rptd data'!A7</f>
        <v>2</v>
      </c>
      <c r="B23" s="31">
        <f>'paid data'!B51/'rptd data'!B51</f>
        <v>0.13459552495697075</v>
      </c>
      <c r="C23" s="31">
        <f>'paid data'!C51/'rptd data'!C51</f>
        <v>0.64669223394055608</v>
      </c>
      <c r="D23" s="31">
        <f>'paid data'!D51/'rptd data'!D51</f>
        <v>0.86729622266401596</v>
      </c>
      <c r="E23" s="31">
        <f>'paid data'!E51/'rptd data'!E51</f>
        <v>0.92082702975289965</v>
      </c>
      <c r="F23" s="31">
        <f>'paid data'!F51/'rptd data'!F51</f>
        <v>0.95385395537525353</v>
      </c>
      <c r="G23" s="31">
        <f>'paid data'!G51/'rptd data'!G51</f>
        <v>0.96598465473145778</v>
      </c>
      <c r="H23" s="31">
        <f>'paid data'!H51/'rptd data'!H51</f>
        <v>0.97840616966580973</v>
      </c>
      <c r="I23" s="31">
        <f>'paid data'!I51/'rptd data'!I51</f>
        <v>0.97592829705505757</v>
      </c>
      <c r="J23" s="31">
        <f>'paid data'!J51/'rptd data'!J51</f>
        <v>0.9752171691364333</v>
      </c>
      <c r="K23" s="9"/>
    </row>
    <row r="24" spans="1:11">
      <c r="A24" s="3">
        <f>'rptd data'!A8</f>
        <v>3</v>
      </c>
      <c r="B24" s="31">
        <f>'paid data'!B52/'rptd data'!B52</f>
        <v>0.51438679245283014</v>
      </c>
      <c r="C24" s="31">
        <f>'paid data'!C52/'rptd data'!C52</f>
        <v>0.74205298013245036</v>
      </c>
      <c r="D24" s="31">
        <f>'paid data'!D52/'rptd data'!D52</f>
        <v>0.88139027431421446</v>
      </c>
      <c r="E24" s="31">
        <f>'paid data'!E52/'rptd data'!E52</f>
        <v>0.93632601082457811</v>
      </c>
      <c r="F24" s="31">
        <f>'paid data'!F52/'rptd data'!F52</f>
        <v>0.94781649061958062</v>
      </c>
      <c r="G24" s="31">
        <f>'paid data'!G52/'rptd data'!G52</f>
        <v>0.93804914370811621</v>
      </c>
      <c r="H24" s="31">
        <f>'paid data'!H52/'rptd data'!H52</f>
        <v>0.96659142212189619</v>
      </c>
      <c r="I24" s="31">
        <f>'paid data'!I52/'rptd data'!I52</f>
        <v>0.9762121212121212</v>
      </c>
      <c r="J24" s="9"/>
      <c r="K24" s="9"/>
    </row>
    <row r="25" spans="1:11">
      <c r="A25" s="3">
        <f>'rptd data'!A9</f>
        <v>4</v>
      </c>
      <c r="B25" s="31">
        <f>'paid data'!B53/'rptd data'!B53</f>
        <v>0.30833333333333335</v>
      </c>
      <c r="C25" s="31">
        <f>'paid data'!C53/'rptd data'!C53</f>
        <v>0.71567944250871085</v>
      </c>
      <c r="D25" s="31">
        <f>'paid data'!D53/'rptd data'!D53</f>
        <v>0.80157752033522311</v>
      </c>
      <c r="E25" s="31">
        <f>'paid data'!E53/'rptd data'!E53</f>
        <v>0.91248659597283455</v>
      </c>
      <c r="F25" s="31">
        <f>'paid data'!F53/'rptd data'!F53</f>
        <v>0.97560540251085859</v>
      </c>
      <c r="G25" s="31">
        <f>'paid data'!G53/'rptd data'!G53</f>
        <v>0.98274425800309417</v>
      </c>
      <c r="H25" s="31">
        <f>'paid data'!H53/'rptd data'!H53</f>
        <v>0.98930832636483101</v>
      </c>
      <c r="I25" s="9"/>
      <c r="J25" s="9"/>
      <c r="K25" s="9"/>
    </row>
    <row r="26" spans="1:11">
      <c r="A26" s="3">
        <f>'rptd data'!A10</f>
        <v>5</v>
      </c>
      <c r="B26" s="31">
        <f>'paid data'!B54/'rptd data'!B54</f>
        <v>0.15576451349141454</v>
      </c>
      <c r="C26" s="31">
        <f>'paid data'!C54/'rptd data'!C54</f>
        <v>0.65160220994475138</v>
      </c>
      <c r="D26" s="31">
        <f>'paid data'!D54/'rptd data'!D54</f>
        <v>0.80789585097375105</v>
      </c>
      <c r="E26" s="31">
        <f>'paid data'!E54/'rptd data'!E54</f>
        <v>0.92025148908007937</v>
      </c>
      <c r="F26" s="31">
        <f>'paid data'!F54/'rptd data'!F54</f>
        <v>0.95671092268213764</v>
      </c>
      <c r="G26" s="31">
        <f>'paid data'!G54/'rptd data'!G54</f>
        <v>0.97026481149012567</v>
      </c>
      <c r="H26" s="9"/>
      <c r="I26" s="9"/>
      <c r="J26" s="9"/>
      <c r="K26" s="9"/>
    </row>
    <row r="27" spans="1:11">
      <c r="A27" s="3">
        <f>'rptd data'!A11</f>
        <v>6</v>
      </c>
      <c r="B27" s="31">
        <f>'paid data'!B55/'rptd data'!B55</f>
        <v>0.23738926053154946</v>
      </c>
      <c r="C27" s="31">
        <f>'paid data'!C55/'rptd data'!C55</f>
        <v>0.61726519028358173</v>
      </c>
      <c r="D27" s="31">
        <f>'paid data'!D55/'rptd data'!D55</f>
        <v>0.79385181577095854</v>
      </c>
      <c r="E27" s="31">
        <f>'paid data'!E55/'rptd data'!E55</f>
        <v>0.89343436098849538</v>
      </c>
      <c r="F27" s="31">
        <f>'paid data'!F55/'rptd data'!F55</f>
        <v>0.91107290119025763</v>
      </c>
      <c r="G27" s="9"/>
      <c r="H27" s="9"/>
      <c r="I27" s="9"/>
      <c r="J27" s="9"/>
      <c r="K27" s="9"/>
    </row>
    <row r="28" spans="1:11">
      <c r="A28" s="3">
        <f>'rptd data'!A12</f>
        <v>7</v>
      </c>
      <c r="B28" s="31">
        <f>'paid data'!B56/'rptd data'!B56</f>
        <v>0.21881773399014778</v>
      </c>
      <c r="C28" s="31">
        <f>'paid data'!C56/'rptd data'!C56</f>
        <v>0.44553092858177606</v>
      </c>
      <c r="D28" s="31">
        <f>'paid data'!D56/'rptd data'!D56</f>
        <v>0.62719787887245326</v>
      </c>
      <c r="E28" s="31">
        <f>'paid data'!E56/'rptd data'!E56</f>
        <v>0.75925030229746071</v>
      </c>
      <c r="F28" s="9"/>
      <c r="G28" s="9"/>
      <c r="H28" s="9"/>
      <c r="I28" s="9"/>
      <c r="J28" s="9"/>
      <c r="K28" s="9"/>
    </row>
    <row r="29" spans="1:11">
      <c r="A29" s="3">
        <f>'rptd data'!A13</f>
        <v>8</v>
      </c>
      <c r="B29" s="31">
        <f>'paid data'!B57/'rptd data'!B57</f>
        <v>0.55368693402328595</v>
      </c>
      <c r="C29" s="31">
        <f>'paid data'!C57/'rptd data'!C57</f>
        <v>0.61137667304015297</v>
      </c>
      <c r="D29" s="31">
        <f>'paid data'!D57/'rptd data'!D57</f>
        <v>0.75207789123723578</v>
      </c>
      <c r="E29" s="9"/>
      <c r="F29" s="9"/>
      <c r="G29" s="9"/>
      <c r="H29" s="9"/>
      <c r="I29" s="9"/>
      <c r="J29" s="9"/>
      <c r="K29" s="9"/>
    </row>
    <row r="30" spans="1:11">
      <c r="A30" s="3">
        <f>'rptd data'!A14</f>
        <v>9</v>
      </c>
      <c r="B30" s="31">
        <f>'paid data'!B58/'rptd data'!B58</f>
        <v>0.73312331233123307</v>
      </c>
      <c r="C30" s="31">
        <f>'paid data'!C58/'rptd data'!C58</f>
        <v>0.83402045296353799</v>
      </c>
      <c r="D30" s="9"/>
      <c r="E30" s="9"/>
      <c r="F30" s="9"/>
      <c r="G30" s="9"/>
      <c r="H30" s="9"/>
      <c r="I30" s="9"/>
      <c r="J30" s="9"/>
      <c r="K30" s="9"/>
    </row>
    <row r="31" spans="1:11">
      <c r="A31" s="3">
        <f>'rptd data'!A15</f>
        <v>10</v>
      </c>
      <c r="B31" s="31">
        <f>'paid data'!B59/'rptd data'!B59</f>
        <v>0.19456521739130433</v>
      </c>
      <c r="C31" s="9"/>
      <c r="D31" s="9"/>
      <c r="E31" s="9"/>
      <c r="F31" s="9"/>
      <c r="G31" s="9"/>
      <c r="H31" s="9"/>
      <c r="I31" s="9"/>
      <c r="J31" s="9"/>
      <c r="K31" s="9"/>
    </row>
    <row r="33" spans="1:7">
      <c r="A33" t="s">
        <v>24</v>
      </c>
      <c r="B33" s="26">
        <f>_xlfn.STDEV.S(B22:B31)</f>
        <v>0.20652895602387183</v>
      </c>
      <c r="C33" s="26">
        <f>_xlfn.STDEV.S(C22:C30)</f>
        <v>0.10656765753741725</v>
      </c>
      <c r="D33" s="26">
        <f>_xlfn.STDEV.S(D22:D29)</f>
        <v>9.099505440101667E-2</v>
      </c>
      <c r="E33" s="26">
        <f>_xlfn.STDEV.S(E22:E28)</f>
        <v>6.6908298291152413E-2</v>
      </c>
      <c r="F33" s="26">
        <f>_xlfn.STDEV.S(F22:F27)</f>
        <v>2.288397484780974E-2</v>
      </c>
      <c r="G33" s="26">
        <f>_xlfn.STDEV.S(G22:G26)</f>
        <v>3.8625945577980235E-2</v>
      </c>
    </row>
    <row r="34" spans="1:7">
      <c r="A34" t="s">
        <v>25</v>
      </c>
      <c r="B34" s="30">
        <f>MAX(B$22:B31)-MIN(B$22:B31)</f>
        <v>0.59852778737426227</v>
      </c>
      <c r="C34" s="30">
        <f>MAX(C$22:C30)-MIN(C$22:C30)</f>
        <v>0.38848952438176193</v>
      </c>
      <c r="D34" s="30">
        <f>MAX(D$22:D29)-MIN(D$22:D29)</f>
        <v>0.29488338016078908</v>
      </c>
      <c r="E34" s="30">
        <f>MAX(E$22:E28)-MIN(E$22:E28)</f>
        <v>0.20934400936300468</v>
      </c>
      <c r="F34" s="30">
        <f>MAX(F$22:F27)-MIN(F$22:F27)</f>
        <v>6.4532501320600955E-2</v>
      </c>
      <c r="G34" s="30">
        <f>MAX(G$22:G26)-MIN(G$22:G26)</f>
        <v>0.10447511613489024</v>
      </c>
    </row>
  </sheetData>
  <pageMargins left="0.7" right="0.7" top="0.75" bottom="0.75" header="0.3" footer="0.3"/>
  <pageSetup scale="91" orientation="portrait" r:id="rId1"/>
  <colBreaks count="3" manualBreakCount="3">
    <brk id="11" max="1048575" man="1"/>
    <brk id="24" max="1048575" man="1"/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6112B0AA0D04D8484B62338B160D2" ma:contentTypeVersion="28" ma:contentTypeDescription="Create a new document." ma:contentTypeScope="" ma:versionID="464b4105858ebd9e54005a503579f72a">
  <xsd:schema xmlns:xsd="http://www.w3.org/2001/XMLSchema" xmlns:xs="http://www.w3.org/2001/XMLSchema" xmlns:p="http://schemas.microsoft.com/office/2006/metadata/properties" xmlns:ns1="http://schemas.microsoft.com/sharepoint/v3" xmlns:ns2="165a40ff-fd07-453e-816e-e7b61327fe62" xmlns:ns3="abb207a8-ea6c-49cb-bf7f-5a415bf680f5" xmlns:ns4="035059a0-d0ab-420a-99f5-7e53cb92e6c1" targetNamespace="http://schemas.microsoft.com/office/2006/metadata/properties" ma:root="true" ma:fieldsID="e4b9667b6a4ed52529203751c2703fbd" ns1:_="" ns2:_="" ns3:_="" ns4:_="">
    <xsd:import namespace="http://schemas.microsoft.com/sharepoint/v3"/>
    <xsd:import namespace="165a40ff-fd07-453e-816e-e7b61327fe62"/>
    <xsd:import namespace="abb207a8-ea6c-49cb-bf7f-5a415bf680f5"/>
    <xsd:import namespace="035059a0-d0ab-420a-99f5-7e53cb92e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ImageType" minOccurs="0"/>
                <xsd:element ref="ns2:MediaServiceObjectDetectorVersions" minOccurs="0"/>
                <xsd:element ref="ns2:Whereisit_x003f_" minOccurs="0"/>
                <xsd:element ref="ns2:ab1dd664-b2da-4dcd-bd3c-de7dcc9820caCountryOrRegion" minOccurs="0"/>
                <xsd:element ref="ns2:ab1dd664-b2da-4dcd-bd3c-de7dcc9820caState" minOccurs="0"/>
                <xsd:element ref="ns2:ab1dd664-b2da-4dcd-bd3c-de7dcc9820caCity" minOccurs="0"/>
                <xsd:element ref="ns2:ab1dd664-b2da-4dcd-bd3c-de7dcc9820caPostalCode" minOccurs="0"/>
                <xsd:element ref="ns2:ab1dd664-b2da-4dcd-bd3c-de7dcc9820caStreet" minOccurs="0"/>
                <xsd:element ref="ns2:ab1dd664-b2da-4dcd-bd3c-de7dcc9820caGeoLoc" minOccurs="0"/>
                <xsd:element ref="ns2:ab1dd664-b2da-4dcd-bd3c-de7dcc9820ca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40ff-fd07-453e-816e-e7b61327f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Type" ma:index="26" nillable="true" ma:displayName="Image Type" ma:format="Thumbnail" ma:internalName="ImageTyp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Whereisit_x003f_" ma:index="28" nillable="true" ma:displayName="Where is it?" ma:description="file location&#10;" ma:format="Dropdown" ma:internalName="Whereisit_x003f_">
      <xsd:simpleType>
        <xsd:restriction base="dms:Unknown"/>
      </xsd:simpleType>
    </xsd:element>
    <xsd:element name="ab1dd664-b2da-4dcd-bd3c-de7dcc9820caCountryOrRegion" ma:index="29" nillable="true" ma:displayName="Where is it?: Country/Region" ma:internalName="CountryOrRegion" ma:readOnly="true">
      <xsd:simpleType>
        <xsd:restriction base="dms:Text"/>
      </xsd:simpleType>
    </xsd:element>
    <xsd:element name="ab1dd664-b2da-4dcd-bd3c-de7dcc9820caState" ma:index="30" nillable="true" ma:displayName="Where is it?: State" ma:internalName="State" ma:readOnly="true">
      <xsd:simpleType>
        <xsd:restriction base="dms:Text"/>
      </xsd:simpleType>
    </xsd:element>
    <xsd:element name="ab1dd664-b2da-4dcd-bd3c-de7dcc9820caCity" ma:index="31" nillable="true" ma:displayName="Where is it?: City" ma:internalName="City" ma:readOnly="true">
      <xsd:simpleType>
        <xsd:restriction base="dms:Text"/>
      </xsd:simpleType>
    </xsd:element>
    <xsd:element name="ab1dd664-b2da-4dcd-bd3c-de7dcc9820caPostalCode" ma:index="32" nillable="true" ma:displayName="Where is it?: Postal Code" ma:internalName="PostalCode" ma:readOnly="true">
      <xsd:simpleType>
        <xsd:restriction base="dms:Text"/>
      </xsd:simpleType>
    </xsd:element>
    <xsd:element name="ab1dd664-b2da-4dcd-bd3c-de7dcc9820caStreet" ma:index="33" nillable="true" ma:displayName="Where is it?: Street" ma:internalName="Street" ma:readOnly="true">
      <xsd:simpleType>
        <xsd:restriction base="dms:Text"/>
      </xsd:simpleType>
    </xsd:element>
    <xsd:element name="ab1dd664-b2da-4dcd-bd3c-de7dcc9820caGeoLoc" ma:index="34" nillable="true" ma:displayName="Where is it?: Coordinates" ma:internalName="GeoLoc" ma:readOnly="true">
      <xsd:simpleType>
        <xsd:restriction base="dms:Unknown"/>
      </xsd:simpleType>
    </xsd:element>
    <xsd:element name="ab1dd664-b2da-4dcd-bd3c-de7dcc9820caDispName" ma:index="35" nillable="true" ma:displayName="Where is it?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07a8-ea6c-49cb-bf7f-5a415bf680f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59a0-d0ab-420a-99f5-7e53cb92e6c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3201866-58c0-4721-a452-d4356fe7de4e}" ma:internalName="TaxCatchAll" ma:showField="CatchAllData" ma:web="035059a0-d0ab-420a-99f5-7e53cb92e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80E6F-D465-4E64-BC2B-4807D566AB06}"/>
</file>

<file path=customXml/itemProps2.xml><?xml version="1.0" encoding="utf-8"?>
<ds:datastoreItem xmlns:ds="http://schemas.openxmlformats.org/officeDocument/2006/customXml" ds:itemID="{7FD0E30A-F24A-4F16-A69E-E4A7076E43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Friedland</dc:creator>
  <cp:keywords/>
  <dc:description/>
  <cp:lastModifiedBy>Elizabeth Smith</cp:lastModifiedBy>
  <cp:revision/>
  <dcterms:created xsi:type="dcterms:W3CDTF">2020-07-08T15:39:23Z</dcterms:created>
  <dcterms:modified xsi:type="dcterms:W3CDTF">2024-01-08T17:26:22Z</dcterms:modified>
  <cp:category/>
  <cp:contentStatus/>
</cp:coreProperties>
</file>