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activeTab="0"/>
  </bookViews>
  <sheets>
    <sheet name="Intro and disclaimer" sheetId="1" r:id="rId1"/>
    <sheet name="Generate Results" sheetId="2" r:id="rId2"/>
    <sheet name="Sample result" sheetId="3" r:id="rId3"/>
  </sheets>
  <definedNames>
    <definedName name="Claimstart">'Generate Results'!$P$6</definedName>
    <definedName name="CountColumn">'Generate Results'!$O:$O</definedName>
    <definedName name="lambda">'Generate Results'!$C$11</definedName>
    <definedName name="mean">'Generate Results'!$C$26</definedName>
    <definedName name="mu">'Generate Results'!$C$23</definedName>
    <definedName name="NumClaims">'Generate Results'!$E$8:$E$28</definedName>
    <definedName name="NumSimulations">'Generate Results'!$H$7:$H$27</definedName>
    <definedName name="Randstart">'Generate Results'!$N$6</definedName>
    <definedName name="Scenarionumber">'Generate Results'!$L:$L</definedName>
    <definedName name="sigma">'Generate Results'!$C$24</definedName>
    <definedName name="simulations">'Generate Results'!$C$4</definedName>
    <definedName name="sortcolumn">'Generate Results'!$N:$N</definedName>
    <definedName name="Table">'Generate Results'!$L$5:$M$11</definedName>
    <definedName name="Tablestart">'Generate Results'!$L$6</definedName>
    <definedName name="threshold">'Generate Results'!$C$31</definedName>
  </definedNames>
  <calcPr calcMode="manual" fullCalcOnLoad="1" iterate="1" iterateCount="1" iterateDelta="0.001"/>
</workbook>
</file>

<file path=xl/comments2.xml><?xml version="1.0" encoding="utf-8"?>
<comments xmlns="http://schemas.openxmlformats.org/spreadsheetml/2006/main">
  <authors>
    <author>Stephen Philbrick</author>
  </authors>
  <commentList>
    <comment ref="E2" authorId="0">
      <text>
        <r>
          <rPr>
            <b/>
            <sz val="8"/>
            <rFont val="Tahoma"/>
            <family val="0"/>
          </rPr>
          <t>Stephen Philbrick:</t>
        </r>
        <r>
          <rPr>
            <sz val="8"/>
            <rFont val="Tahoma"/>
            <family val="0"/>
          </rPr>
          <t xml:space="preserve">
This is one of the key aspects of this spreadsheet. If we are generated claims using a Poisson process, once we determine the number of desired scenarios, we can determine </t>
        </r>
        <r>
          <rPr>
            <b/>
            <sz val="8"/>
            <rFont val="Tahoma"/>
            <family val="2"/>
          </rPr>
          <t>exactly</t>
        </r>
        <r>
          <rPr>
            <sz val="8"/>
            <rFont val="Tahoma"/>
            <family val="0"/>
          </rPr>
          <t xml:space="preserve"> how many scenarios should have zero claims, one claim, etc. Thus we can generate a table with exactly the "right" number of scenarios for each number of claims. This reduces the possibility that randomly generated claim counts will have an outlier values.
Note that the cumulative values are calculated, then rounded, and the incremental counts are then calculated by subtraction. This ensures that the number of scenarios will match the desired number. Otherwise, rounding could cause the total to be off.</t>
        </r>
      </text>
    </comment>
    <comment ref="L3" authorId="0">
      <text>
        <r>
          <rPr>
            <b/>
            <sz val="8"/>
            <rFont val="Tahoma"/>
            <family val="0"/>
          </rPr>
          <t>Stephen Philbrick:</t>
        </r>
        <r>
          <rPr>
            <sz val="8"/>
            <rFont val="Tahoma"/>
            <family val="0"/>
          </rPr>
          <t xml:space="preserve">
The table is "upside-down" so that the non-zero values are at the top and the resulting shape of the table is more evident.</t>
        </r>
      </text>
    </comment>
    <comment ref="M4" authorId="0">
      <text>
        <r>
          <rPr>
            <b/>
            <sz val="8"/>
            <rFont val="Tahoma"/>
            <family val="0"/>
          </rPr>
          <t>Stephen Philbrick:</t>
        </r>
        <r>
          <rPr>
            <sz val="8"/>
            <rFont val="Tahoma"/>
            <family val="0"/>
          </rPr>
          <t xml:space="preserve">
This value comes from the table at left. It is one less than the scenario number due to the way the lookup function works, to ensure that it picks up the correct value.</t>
        </r>
      </text>
    </comment>
    <comment ref="N3" authorId="0">
      <text>
        <r>
          <rPr>
            <b/>
            <sz val="8"/>
            <rFont val="Tahoma"/>
            <family val="0"/>
          </rPr>
          <t>Stephen Philbrick:</t>
        </r>
        <r>
          <rPr>
            <sz val="8"/>
            <rFont val="Tahoma"/>
            <family val="0"/>
          </rPr>
          <t xml:space="preserve">
This column is used to randomly sort the results after the table is generated. For some purposes, it is not necessary to sort the results. However, if one is interested in the likelihood that consecutive years have some attribute, the organization of the original table (largest number of claims at top), would be inappropriate.</t>
        </r>
      </text>
    </comment>
    <comment ref="O4" authorId="0">
      <text>
        <r>
          <rPr>
            <b/>
            <sz val="8"/>
            <rFont val="Tahoma"/>
            <family val="0"/>
          </rPr>
          <t>Stephen Philbrick:</t>
        </r>
        <r>
          <rPr>
            <sz val="8"/>
            <rFont val="Tahoma"/>
            <family val="0"/>
          </rPr>
          <t xml:space="preserve">
This column determines how often the amount exceeds a predetermined threshold. This threshold might be a deductible level, or a reinsurance attachment point. </t>
        </r>
      </text>
    </comment>
    <comment ref="P3" authorId="0">
      <text>
        <r>
          <rPr>
            <b/>
            <sz val="8"/>
            <rFont val="Tahoma"/>
            <family val="0"/>
          </rPr>
          <t>Stephen Philbrick:</t>
        </r>
        <r>
          <rPr>
            <sz val="8"/>
            <rFont val="Tahoma"/>
            <family val="0"/>
          </rPr>
          <t xml:space="preserve">
Individual claim amounts are generated in this and subsequent columns</t>
        </r>
      </text>
    </comment>
  </commentList>
</comments>
</file>

<file path=xl/sharedStrings.xml><?xml version="1.0" encoding="utf-8"?>
<sst xmlns="http://schemas.openxmlformats.org/spreadsheetml/2006/main" count="82" uniqueCount="54">
  <si>
    <t>m</t>
  </si>
  <si>
    <t>s</t>
  </si>
  <si>
    <t>mean</t>
  </si>
  <si>
    <t>Severity:</t>
  </si>
  <si>
    <t>Lognormal</t>
  </si>
  <si>
    <t>Frequency:</t>
  </si>
  <si>
    <t>Poisson</t>
  </si>
  <si>
    <t>l</t>
  </si>
  <si>
    <t>Number of Simulations</t>
  </si>
  <si>
    <t>Rounded</t>
  </si>
  <si>
    <t>Number</t>
  </si>
  <si>
    <t>Cumulative</t>
  </si>
  <si>
    <t xml:space="preserve">Cumulative </t>
  </si>
  <si>
    <t>Incremental</t>
  </si>
  <si>
    <t>of Claims</t>
  </si>
  <si>
    <t>Probability</t>
  </si>
  <si>
    <t>Simulations</t>
  </si>
  <si>
    <t>simulations</t>
  </si>
  <si>
    <t>.</t>
  </si>
  <si>
    <t>Table of Claim Frequency and Simulations</t>
  </si>
  <si>
    <t>Select Critical Amount</t>
  </si>
  <si>
    <t>threshold</t>
  </si>
  <si>
    <t>Values Greater</t>
  </si>
  <si>
    <t>Than Threshold</t>
  </si>
  <si>
    <t>Scenario</t>
  </si>
  <si>
    <t xml:space="preserve">of claims </t>
  </si>
  <si>
    <t>in year</t>
  </si>
  <si>
    <t xml:space="preserve">Sort </t>
  </si>
  <si>
    <t>Column</t>
  </si>
  <si>
    <t>Loss</t>
  </si>
  <si>
    <t>Amount</t>
  </si>
  <si>
    <t>Aggregate</t>
  </si>
  <si>
    <t xml:space="preserve">Consecutive </t>
  </si>
  <si>
    <t xml:space="preserve">year </t>
  </si>
  <si>
    <t>Indicator</t>
  </si>
  <si>
    <t>2 of 3</t>
  </si>
  <si>
    <t xml:space="preserve">Largest </t>
  </si>
  <si>
    <t>Claim in</t>
  </si>
  <si>
    <t>Year</t>
  </si>
  <si>
    <t xml:space="preserve">Aggregate of </t>
  </si>
  <si>
    <t>Large</t>
  </si>
  <si>
    <t>Claims</t>
  </si>
  <si>
    <t xml:space="preserve">These calculations were added after the table was generated. </t>
  </si>
  <si>
    <t xml:space="preserve">The consecutive year indicator identifies when consecutive years </t>
  </si>
  <si>
    <t>each had a claim in excess of the threshold. The 2 of 3</t>
  </si>
  <si>
    <t>years had a claim in excess of the threshold</t>
  </si>
  <si>
    <t>Indictor identifies when 2 (or 3 ) of three consecutive</t>
  </si>
  <si>
    <t>These values were copy-and-pasted (as values) from the prior sheet</t>
  </si>
  <si>
    <t>Claim amounts</t>
  </si>
  <si>
    <t>Claim Amounts</t>
  </si>
  <si>
    <t xml:space="preserve">Caution - even if you use the exact same input values, you will not </t>
  </si>
  <si>
    <t>reproduce this page due to the use of random numbers.</t>
  </si>
  <si>
    <t>This page was generated from one specific run, using the input</t>
  </si>
  <si>
    <t>values shown below, and then copied as values onto this page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</si>
</sst>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 numFmtId="167" formatCode="_(* #,##0.000_);_(* \(#,##0.000\);_(* &quot;-&quot;??_);_(@_)"/>
    <numFmt numFmtId="168" formatCode="_(* #,##0.00000_);_(* \(#,##0.00000\);_(* &quot;-&quot;??_);_(@_)"/>
    <numFmt numFmtId="169" formatCode="_(* #,##0.000000_);_(* \(#,##0.000000\);_(* &quot;-&quot;??_);_(@_)"/>
    <numFmt numFmtId="170" formatCode="_(* #,##0.0000000_);_(* \(#,##0.0000000\);_(* &quot;-&quot;??_);_(@_)"/>
    <numFmt numFmtId="171" formatCode="_(* #,##0.00000000_);_(* \(#,##0.00000000\);_(* &quot;-&quot;??_);_(@_)"/>
    <numFmt numFmtId="172" formatCode="_(* #,##0.000000000_);_(* \(#,##0.000000000\);_(* &quot;-&quot;??_);_(@_)"/>
    <numFmt numFmtId="173" formatCode="_(* #,##0.0000000000_);_(* \(#,##0.0000000000\);_(* &quot;-&quot;??_);_(@_)"/>
    <numFmt numFmtId="174" formatCode="_(* #,##0.00000000000_);_(* \(#,##0.00000000000\);_(* &quot;-&quot;??_);_(@_)"/>
    <numFmt numFmtId="175" formatCode="_(* #,##0.000000000000_);_(* \(#,##0.000000000000\);_(* &quot;-&quot;??_);_(@_)"/>
    <numFmt numFmtId="176" formatCode="\(#,##0_);\(#,##0\)\)"/>
    <numFmt numFmtId="177" formatCode="\(\ #,##0_)\);\(#,##0\)\ "/>
  </numFmts>
  <fonts count="17">
    <font>
      <sz val="10"/>
      <name val="Arial"/>
      <family val="0"/>
    </font>
    <font>
      <sz val="10"/>
      <name val="Symbol"/>
      <family val="1"/>
    </font>
    <font>
      <b/>
      <sz val="16"/>
      <name val="Arial"/>
      <family val="2"/>
    </font>
    <font>
      <b/>
      <sz val="10"/>
      <color indexed="39"/>
      <name val="Arial"/>
      <family val="2"/>
    </font>
    <font>
      <sz val="10"/>
      <color indexed="39"/>
      <name val="Arial"/>
      <family val="2"/>
    </font>
    <font>
      <u val="single"/>
      <sz val="10"/>
      <name val="Arial"/>
      <family val="2"/>
    </font>
    <font>
      <sz val="14"/>
      <color indexed="10"/>
      <name val="Arial"/>
      <family val="2"/>
    </font>
    <font>
      <sz val="14"/>
      <name val="Arial"/>
      <family val="2"/>
    </font>
    <font>
      <b/>
      <sz val="10"/>
      <name val="Arial"/>
      <family val="2"/>
    </font>
    <font>
      <b/>
      <sz val="12"/>
      <name val="Arial"/>
      <family val="2"/>
    </font>
    <font>
      <i/>
      <sz val="10"/>
      <name val="Arial"/>
      <family val="2"/>
    </font>
    <font>
      <sz val="10"/>
      <color indexed="10"/>
      <name val="Arial"/>
      <family val="2"/>
    </font>
    <font>
      <sz val="12"/>
      <color indexed="10"/>
      <name val="Arial"/>
      <family val="2"/>
    </font>
    <font>
      <b/>
      <sz val="14"/>
      <color indexed="10"/>
      <name val="Arial"/>
      <family val="2"/>
    </font>
    <font>
      <sz val="8"/>
      <name val="Tahoma"/>
      <family val="0"/>
    </font>
    <font>
      <b/>
      <sz val="8"/>
      <name val="Tahoma"/>
      <family val="0"/>
    </font>
    <font>
      <b/>
      <sz val="8"/>
      <name val="Arial"/>
      <family val="2"/>
    </font>
  </fonts>
  <fills count="3">
    <fill>
      <patternFill/>
    </fill>
    <fill>
      <patternFill patternType="gray125"/>
    </fill>
    <fill>
      <patternFill patternType="solid">
        <fgColor indexed="13"/>
        <bgColor indexed="64"/>
      </patternFill>
    </fill>
  </fills>
  <borders count="22">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165" fontId="0" fillId="0" borderId="0" xfId="15" applyNumberFormat="1" applyAlignment="1">
      <alignment/>
    </xf>
    <xf numFmtId="0" fontId="2" fillId="0" borderId="1" xfId="0" applyFont="1" applyBorder="1" applyAlignment="1">
      <alignment/>
    </xf>
    <xf numFmtId="0" fontId="2" fillId="0" borderId="2" xfId="0" applyFont="1" applyBorder="1" applyAlignment="1">
      <alignment/>
    </xf>
    <xf numFmtId="0" fontId="0" fillId="0" borderId="3" xfId="0" applyBorder="1" applyAlignment="1">
      <alignment/>
    </xf>
    <xf numFmtId="0" fontId="0" fillId="0" borderId="4" xfId="0" applyBorder="1" applyAlignment="1">
      <alignment/>
    </xf>
    <xf numFmtId="0" fontId="1" fillId="0" borderId="3" xfId="0" applyFont="1" applyBorder="1" applyAlignment="1">
      <alignment horizontal="center"/>
    </xf>
    <xf numFmtId="0" fontId="0" fillId="0" borderId="5" xfId="0" applyBorder="1" applyAlignment="1">
      <alignment/>
    </xf>
    <xf numFmtId="165" fontId="0" fillId="0" borderId="6" xfId="15" applyNumberFormat="1" applyBorder="1" applyAlignment="1">
      <alignment/>
    </xf>
    <xf numFmtId="0" fontId="0" fillId="0" borderId="6" xfId="0" applyBorder="1" applyAlignment="1">
      <alignment/>
    </xf>
    <xf numFmtId="0" fontId="0" fillId="0" borderId="5"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165" fontId="0" fillId="0" borderId="0" xfId="15" applyNumberFormat="1" applyFont="1" applyBorder="1" applyAlignment="1">
      <alignment horizontal="center"/>
    </xf>
    <xf numFmtId="0" fontId="5" fillId="0" borderId="0" xfId="0" applyFont="1" applyBorder="1" applyAlignment="1">
      <alignment horizontal="center"/>
    </xf>
    <xf numFmtId="166" fontId="0" fillId="0" borderId="0" xfId="15" applyNumberFormat="1" applyBorder="1" applyAlignment="1">
      <alignment/>
    </xf>
    <xf numFmtId="43" fontId="0" fillId="0" borderId="0" xfId="0" applyNumberFormat="1" applyBorder="1" applyAlignment="1">
      <alignment/>
    </xf>
    <xf numFmtId="165" fontId="0" fillId="0" borderId="0" xfId="15" applyNumberFormat="1" applyBorder="1" applyAlignment="1">
      <alignment/>
    </xf>
    <xf numFmtId="0" fontId="0" fillId="0" borderId="7" xfId="0" applyFont="1" applyBorder="1" applyAlignment="1">
      <alignment horizontal="center"/>
    </xf>
    <xf numFmtId="43" fontId="0" fillId="0" borderId="0" xfId="15" applyFont="1" applyBorder="1" applyAlignment="1">
      <alignment horizontal="right"/>
    </xf>
    <xf numFmtId="0" fontId="0" fillId="0" borderId="0" xfId="0" applyBorder="1" applyAlignment="1">
      <alignment/>
    </xf>
    <xf numFmtId="165" fontId="0" fillId="2" borderId="8" xfId="15" applyNumberFormat="1" applyFill="1" applyBorder="1" applyAlignment="1" applyProtection="1">
      <alignment/>
      <protection locked="0"/>
    </xf>
    <xf numFmtId="164" fontId="0" fillId="2" borderId="8" xfId="15" applyNumberFormat="1" applyFill="1" applyBorder="1" applyAlignment="1" applyProtection="1">
      <alignment/>
      <protection locked="0"/>
    </xf>
    <xf numFmtId="164" fontId="0" fillId="2" borderId="9" xfId="15" applyNumberFormat="1" applyFill="1" applyBorder="1" applyAlignment="1" applyProtection="1">
      <alignment/>
      <protection locked="0"/>
    </xf>
    <xf numFmtId="164" fontId="0" fillId="2" borderId="10" xfId="15" applyNumberFormat="1" applyFill="1" applyBorder="1" applyAlignment="1" applyProtection="1">
      <alignment/>
      <protection locked="0"/>
    </xf>
    <xf numFmtId="1" fontId="0" fillId="0" borderId="0" xfId="15" applyNumberFormat="1" applyAlignment="1" applyProtection="1">
      <alignment/>
      <protection locked="0"/>
    </xf>
    <xf numFmtId="167" fontId="0" fillId="0" borderId="0" xfId="15" applyNumberFormat="1" applyAlignment="1" applyProtection="1">
      <alignment/>
      <protection locked="0"/>
    </xf>
    <xf numFmtId="0" fontId="0" fillId="0" borderId="3" xfId="0" applyFont="1" applyBorder="1" applyAlignment="1">
      <alignment horizontal="center"/>
    </xf>
    <xf numFmtId="0" fontId="1" fillId="0" borderId="5" xfId="0" applyFont="1" applyBorder="1" applyAlignment="1">
      <alignment horizontal="center"/>
    </xf>
    <xf numFmtId="164" fontId="0" fillId="0" borderId="6" xfId="15" applyNumberFormat="1" applyFill="1" applyBorder="1" applyAlignment="1" applyProtection="1">
      <alignment/>
      <protection locked="0"/>
    </xf>
    <xf numFmtId="167" fontId="0" fillId="0" borderId="0" xfId="15" applyNumberFormat="1" applyFont="1" applyAlignment="1" applyProtection="1">
      <alignment/>
      <protection locked="0"/>
    </xf>
    <xf numFmtId="1" fontId="0" fillId="0" borderId="0" xfId="15" applyNumberFormat="1" applyFont="1" applyAlignment="1" applyProtection="1">
      <alignment horizontal="center"/>
      <protection locked="0"/>
    </xf>
    <xf numFmtId="167" fontId="0" fillId="0" borderId="0" xfId="15" applyNumberFormat="1" applyAlignment="1" applyProtection="1">
      <alignment horizontal="center"/>
      <protection locked="0"/>
    </xf>
    <xf numFmtId="1" fontId="0" fillId="0" borderId="0" xfId="15" applyNumberFormat="1" applyAlignment="1" applyProtection="1">
      <alignment horizontal="center"/>
      <protection locked="0"/>
    </xf>
    <xf numFmtId="167" fontId="0" fillId="0" borderId="0" xfId="15" applyNumberFormat="1" applyFont="1" applyAlignment="1" applyProtection="1">
      <alignment horizontal="center"/>
      <protection locked="0"/>
    </xf>
    <xf numFmtId="0" fontId="6" fillId="0" borderId="11" xfId="0" applyFont="1" applyBorder="1" applyAlignment="1">
      <alignment/>
    </xf>
    <xf numFmtId="0" fontId="0" fillId="0" borderId="12" xfId="0" applyBorder="1" applyAlignment="1">
      <alignment/>
    </xf>
    <xf numFmtId="165" fontId="0" fillId="0" borderId="11" xfId="15" applyNumberFormat="1" applyBorder="1" applyAlignment="1">
      <alignment/>
    </xf>
    <xf numFmtId="0" fontId="0" fillId="0" borderId="12" xfId="0" applyBorder="1" applyAlignment="1">
      <alignment horizontal="center"/>
    </xf>
    <xf numFmtId="0" fontId="0" fillId="0" borderId="11" xfId="0"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0" fillId="0" borderId="11" xfId="0" applyBorder="1" applyAlignment="1">
      <alignment/>
    </xf>
    <xf numFmtId="165" fontId="0" fillId="0" borderId="12" xfId="0" applyNumberFormat="1" applyBorder="1" applyAlignment="1">
      <alignment/>
    </xf>
    <xf numFmtId="165" fontId="0" fillId="0" borderId="15" xfId="15" applyNumberFormat="1" applyBorder="1" applyAlignment="1">
      <alignment/>
    </xf>
    <xf numFmtId="0" fontId="0" fillId="0" borderId="16" xfId="0" applyBorder="1" applyAlignment="1">
      <alignment/>
    </xf>
    <xf numFmtId="164" fontId="0" fillId="0" borderId="17" xfId="15" applyNumberFormat="1" applyBorder="1" applyAlignment="1">
      <alignment/>
    </xf>
    <xf numFmtId="3" fontId="0" fillId="0" borderId="0" xfId="0" applyNumberFormat="1" applyAlignment="1" applyProtection="1">
      <alignment/>
      <protection locked="0"/>
    </xf>
    <xf numFmtId="3" fontId="0" fillId="0" borderId="0" xfId="0" applyNumberFormat="1" applyAlignment="1">
      <alignment/>
    </xf>
    <xf numFmtId="3" fontId="0" fillId="0" borderId="0" xfId="15" applyNumberFormat="1" applyAlignment="1" applyProtection="1">
      <alignment/>
      <protection locked="0"/>
    </xf>
    <xf numFmtId="3" fontId="0" fillId="0" borderId="0" xfId="0" applyNumberFormat="1" applyAlignment="1" applyProtection="1">
      <alignment horizontal="center"/>
      <protection/>
    </xf>
    <xf numFmtId="3" fontId="0" fillId="0" borderId="0" xfId="0" applyNumberFormat="1" applyAlignment="1" applyProtection="1">
      <alignment horizontal="center"/>
      <protection locked="0"/>
    </xf>
    <xf numFmtId="0" fontId="11" fillId="0" borderId="0" xfId="0" applyFont="1" applyAlignment="1">
      <alignment/>
    </xf>
    <xf numFmtId="0" fontId="12" fillId="0" borderId="0" xfId="0" applyFont="1" applyAlignment="1">
      <alignment/>
    </xf>
    <xf numFmtId="0" fontId="0" fillId="0" borderId="18" xfId="0" applyBorder="1" applyAlignment="1">
      <alignment horizontal="center"/>
    </xf>
    <xf numFmtId="165" fontId="0" fillId="0" borderId="18" xfId="15" applyNumberFormat="1" applyFont="1" applyBorder="1" applyAlignment="1">
      <alignment horizontal="center"/>
    </xf>
    <xf numFmtId="0" fontId="0" fillId="0" borderId="2" xfId="0" applyBorder="1" applyAlignment="1">
      <alignment horizontal="center"/>
    </xf>
    <xf numFmtId="165" fontId="0" fillId="0" borderId="3" xfId="15" applyNumberFormat="1" applyBorder="1" applyAlignment="1">
      <alignment/>
    </xf>
    <xf numFmtId="3" fontId="0" fillId="0" borderId="0" xfId="0" applyNumberFormat="1" applyBorder="1" applyAlignment="1">
      <alignment/>
    </xf>
    <xf numFmtId="165" fontId="0" fillId="0" borderId="5" xfId="15" applyNumberFormat="1" applyBorder="1" applyAlignment="1">
      <alignment/>
    </xf>
    <xf numFmtId="3" fontId="0" fillId="0" borderId="7" xfId="0" applyNumberFormat="1" applyBorder="1" applyAlignment="1">
      <alignment/>
    </xf>
    <xf numFmtId="165" fontId="0" fillId="0" borderId="7" xfId="15" applyNumberFormat="1" applyBorder="1" applyAlignment="1">
      <alignment/>
    </xf>
    <xf numFmtId="1" fontId="0" fillId="0" borderId="1" xfId="15" applyNumberFormat="1" applyFont="1" applyBorder="1" applyAlignment="1" applyProtection="1">
      <alignment horizontal="center"/>
      <protection locked="0"/>
    </xf>
    <xf numFmtId="1" fontId="0" fillId="0" borderId="18" xfId="15" applyNumberFormat="1" applyFont="1" applyBorder="1" applyAlignment="1" applyProtection="1">
      <alignment horizontal="center"/>
      <protection locked="0"/>
    </xf>
    <xf numFmtId="167" fontId="0" fillId="0" borderId="18" xfId="15" applyNumberFormat="1" applyFont="1" applyBorder="1" applyAlignment="1" applyProtection="1">
      <alignment horizontal="center"/>
      <protection locked="0"/>
    </xf>
    <xf numFmtId="3" fontId="0" fillId="0" borderId="2" xfId="0" applyNumberFormat="1" applyBorder="1" applyAlignment="1" applyProtection="1">
      <alignment horizontal="center"/>
      <protection/>
    </xf>
    <xf numFmtId="1" fontId="0" fillId="0" borderId="3" xfId="15" applyNumberFormat="1" applyFont="1" applyBorder="1" applyAlignment="1" applyProtection="1">
      <alignment horizontal="center"/>
      <protection locked="0"/>
    </xf>
    <xf numFmtId="1" fontId="0" fillId="0" borderId="0" xfId="15" applyNumberFormat="1" applyFont="1" applyBorder="1" applyAlignment="1" applyProtection="1">
      <alignment horizontal="center"/>
      <protection locked="0"/>
    </xf>
    <xf numFmtId="167" fontId="0" fillId="0" borderId="0" xfId="15" applyNumberFormat="1" applyFont="1" applyBorder="1" applyAlignment="1" applyProtection="1">
      <alignment horizontal="center"/>
      <protection locked="0"/>
    </xf>
    <xf numFmtId="3" fontId="0" fillId="0" borderId="4" xfId="0" applyNumberFormat="1" applyBorder="1" applyAlignment="1" applyProtection="1">
      <alignment horizontal="center"/>
      <protection/>
    </xf>
    <xf numFmtId="1" fontId="0" fillId="0" borderId="3" xfId="15" applyNumberFormat="1" applyBorder="1" applyAlignment="1" applyProtection="1">
      <alignment horizontal="center"/>
      <protection locked="0"/>
    </xf>
    <xf numFmtId="167" fontId="0" fillId="0" borderId="0" xfId="15" applyNumberFormat="1" applyBorder="1" applyAlignment="1" applyProtection="1">
      <alignment horizontal="center"/>
      <protection locked="0"/>
    </xf>
    <xf numFmtId="3" fontId="0" fillId="0" borderId="4" xfId="0" applyNumberFormat="1" applyBorder="1" applyAlignment="1" applyProtection="1">
      <alignment horizontal="center"/>
      <protection locked="0"/>
    </xf>
    <xf numFmtId="3" fontId="0" fillId="0" borderId="4" xfId="15" applyNumberFormat="1" applyBorder="1" applyAlignment="1" applyProtection="1">
      <alignment/>
      <protection locked="0"/>
    </xf>
    <xf numFmtId="0" fontId="0" fillId="0" borderId="7" xfId="0" applyBorder="1" applyAlignment="1">
      <alignment/>
    </xf>
    <xf numFmtId="3" fontId="0" fillId="0" borderId="6" xfId="15" applyNumberFormat="1" applyBorder="1" applyAlignment="1" applyProtection="1">
      <alignment/>
      <protection locked="0"/>
    </xf>
    <xf numFmtId="3" fontId="0" fillId="0" borderId="1" xfId="0" applyNumberFormat="1" applyBorder="1" applyAlignment="1">
      <alignment/>
    </xf>
    <xf numFmtId="3" fontId="0" fillId="0" borderId="18" xfId="0" applyNumberFormat="1" applyBorder="1" applyAlignment="1">
      <alignment/>
    </xf>
    <xf numFmtId="3" fontId="0" fillId="0" borderId="2"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165" fontId="0" fillId="0" borderId="1" xfId="15" applyNumberFormat="1" applyBorder="1" applyAlignment="1">
      <alignment horizontal="center"/>
    </xf>
    <xf numFmtId="165" fontId="0" fillId="0" borderId="3" xfId="15" applyNumberFormat="1" applyBorder="1" applyAlignment="1">
      <alignment horizontal="center"/>
    </xf>
    <xf numFmtId="0" fontId="0" fillId="0" borderId="4" xfId="0"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11" fillId="0" borderId="0" xfId="0" applyFont="1" applyAlignment="1">
      <alignment horizontal="left"/>
    </xf>
    <xf numFmtId="165" fontId="11" fillId="0" borderId="0" xfId="15" applyNumberFormat="1" applyFont="1" applyAlignment="1">
      <alignment horizontal="left"/>
    </xf>
    <xf numFmtId="165" fontId="11" fillId="0" borderId="0" xfId="15"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12</xdr:col>
      <xdr:colOff>0</xdr:colOff>
      <xdr:row>6</xdr:row>
      <xdr:rowOff>0</xdr:rowOff>
    </xdr:to>
    <xdr:sp>
      <xdr:nvSpPr>
        <xdr:cNvPr id="1" name="TextBox 1"/>
        <xdr:cNvSpPr txBox="1">
          <a:spLocks noChangeArrowheads="1"/>
        </xdr:cNvSpPr>
      </xdr:nvSpPr>
      <xdr:spPr>
        <a:xfrm>
          <a:off x="609600" y="0"/>
          <a:ext cx="6705600" cy="9715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Introduction</a:t>
          </a:r>
          <a:r>
            <a:rPr lang="en-US" cap="none" sz="1000" b="0" i="0" u="none" baseline="0">
              <a:latin typeface="Arial"/>
              <a:ea typeface="Arial"/>
              <a:cs typeface="Arial"/>
            </a:rPr>
            <a:t>
   This spreadsheet demonstrates a simple simulation routine, designed to minimize certain aspects of the parameter risk, and simplify the generation of values.
   Claim counts are generated using a Poisson process, while the severity is lognormal.
</a:t>
          </a:r>
        </a:p>
      </xdr:txBody>
    </xdr:sp>
    <xdr:clientData/>
  </xdr:twoCellAnchor>
  <xdr:twoCellAnchor>
    <xdr:from>
      <xdr:col>1</xdr:col>
      <xdr:colOff>0</xdr:colOff>
      <xdr:row>7</xdr:row>
      <xdr:rowOff>0</xdr:rowOff>
    </xdr:from>
    <xdr:to>
      <xdr:col>12</xdr:col>
      <xdr:colOff>0</xdr:colOff>
      <xdr:row>14</xdr:row>
      <xdr:rowOff>0</xdr:rowOff>
    </xdr:to>
    <xdr:sp>
      <xdr:nvSpPr>
        <xdr:cNvPr id="2" name="TextBox 2"/>
        <xdr:cNvSpPr txBox="1">
          <a:spLocks noChangeArrowheads="1"/>
        </xdr:cNvSpPr>
      </xdr:nvSpPr>
      <xdr:spPr>
        <a:xfrm>
          <a:off x="609600" y="1133475"/>
          <a:ext cx="6705600" cy="11334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Contents
   </a:t>
          </a:r>
          <a:r>
            <a:rPr lang="en-US" cap="none" sz="1000" b="0" i="0" u="none" baseline="0">
              <a:latin typeface="Arial"/>
              <a:ea typeface="Arial"/>
              <a:cs typeface="Arial"/>
            </a:rPr>
            <a:t>The spreadsheet contains three individual sheets:
• This one,
• The sheet titled, "</a:t>
          </a:r>
          <a:r>
            <a:rPr lang="en-US" cap="none" sz="1000" b="0" i="1" u="none" baseline="0">
              <a:latin typeface="Arial"/>
              <a:ea typeface="Arial"/>
              <a:cs typeface="Arial"/>
            </a:rPr>
            <a:t>Generate results</a:t>
          </a:r>
          <a:r>
            <a:rPr lang="en-US" cap="none" sz="1000" b="0" i="0" u="none" baseline="0">
              <a:latin typeface="Arial"/>
              <a:ea typeface="Arial"/>
              <a:cs typeface="Arial"/>
            </a:rPr>
            <a:t>", where input is entered, and results are generated, and
• The sheet titled, "</a:t>
          </a:r>
          <a:r>
            <a:rPr lang="en-US" cap="none" sz="1000" b="0" i="1" u="none" baseline="0">
              <a:latin typeface="Arial"/>
              <a:ea typeface="Arial"/>
              <a:cs typeface="Arial"/>
            </a:rPr>
            <a:t>Sample Result</a:t>
          </a:r>
          <a:r>
            <a:rPr lang="en-US" cap="none" sz="1000" b="0" i="0" u="none" baseline="0">
              <a:latin typeface="Arial"/>
              <a:ea typeface="Arial"/>
              <a:cs typeface="Arial"/>
            </a:rPr>
            <a:t>", where results for 100 scenarios have been generated and copied, along with some additional calculations
</a:t>
          </a:r>
        </a:p>
      </xdr:txBody>
    </xdr:sp>
    <xdr:clientData/>
  </xdr:twoCellAnchor>
  <xdr:twoCellAnchor>
    <xdr:from>
      <xdr:col>1</xdr:col>
      <xdr:colOff>0</xdr:colOff>
      <xdr:row>15</xdr:row>
      <xdr:rowOff>0</xdr:rowOff>
    </xdr:from>
    <xdr:to>
      <xdr:col>12</xdr:col>
      <xdr:colOff>0</xdr:colOff>
      <xdr:row>23</xdr:row>
      <xdr:rowOff>0</xdr:rowOff>
    </xdr:to>
    <xdr:sp>
      <xdr:nvSpPr>
        <xdr:cNvPr id="3" name="TextBox 3"/>
        <xdr:cNvSpPr txBox="1">
          <a:spLocks noChangeArrowheads="1"/>
        </xdr:cNvSpPr>
      </xdr:nvSpPr>
      <xdr:spPr>
        <a:xfrm>
          <a:off x="609600" y="2428875"/>
          <a:ext cx="6705600" cy="12954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a:ea typeface="Arial"/>
              <a:cs typeface="Arial"/>
            </a:rPr>
            <a:t>Disclaimer
   </a:t>
          </a:r>
          <a:r>
            <a:rPr lang="en-US" cap="none" sz="1000" b="0" i="0" u="none" baseline="0">
              <a:solidFill>
                <a:srgbClr val="FF0000"/>
              </a:solidFill>
              <a:latin typeface="Arial"/>
              <a:ea typeface="Arial"/>
              <a:cs typeface="Arial"/>
            </a:rPr>
            <a:t>Important Disclaimer:  The contents and views expressed in this spreadsheet and in the related comments are solely those of the author and do not necessarily reflect the views or official positions of Towers Perrin or the publisher of this web page.  The spreadsheet and the related comments are provided for general information and illustration purposes only, are not necessarily accurate or current, and are not intended as actuarial advice or as a resource applicable to any specific circumstance and should not be relied upon or used as such.  For specific actuarial advice or a spreadsheet applicable to a particular actuarial situation, you should engage the services of an actuary.</a:t>
          </a:r>
        </a:p>
      </xdr:txBody>
    </xdr:sp>
    <xdr:clientData/>
  </xdr:twoCellAnchor>
  <xdr:twoCellAnchor>
    <xdr:from>
      <xdr:col>1</xdr:col>
      <xdr:colOff>0</xdr:colOff>
      <xdr:row>24</xdr:row>
      <xdr:rowOff>9525</xdr:rowOff>
    </xdr:from>
    <xdr:to>
      <xdr:col>12</xdr:col>
      <xdr:colOff>0</xdr:colOff>
      <xdr:row>32</xdr:row>
      <xdr:rowOff>0</xdr:rowOff>
    </xdr:to>
    <xdr:sp>
      <xdr:nvSpPr>
        <xdr:cNvPr id="4" name="TextBox 4"/>
        <xdr:cNvSpPr txBox="1">
          <a:spLocks noChangeArrowheads="1"/>
        </xdr:cNvSpPr>
      </xdr:nvSpPr>
      <xdr:spPr>
        <a:xfrm>
          <a:off x="609600" y="3895725"/>
          <a:ext cx="6705600" cy="1285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Suggestions
   </a:t>
          </a:r>
          <a:r>
            <a:rPr lang="en-US" cap="none" sz="1000" b="0" i="0" u="none" baseline="0">
              <a:latin typeface="Arial"/>
              <a:ea typeface="Arial"/>
              <a:cs typeface="Arial"/>
            </a:rPr>
            <a:t>The spreadsheet will take in excess of 10 minutes to generate a table of several thousand years. (Roughly one minute per thousand simulations, when lambda = 4, using a Pentium 100.) Try generating results with only 100 years ( or fewer) to learn how the spreadsheet operates.
   To use the spreadsheet, follow the steps on the next page. Fill in the desired parameters in steps 1,2,4 and 5, then run the macro to generate the table. The macro in step seven is separated from the table generation macro, partly because it is optional, depending on the intended use of the results, and partly for the user to see the intermediate results.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1076325</xdr:colOff>
      <xdr:row>9</xdr:row>
      <xdr:rowOff>133350</xdr:rowOff>
    </xdr:to>
    <xdr:sp>
      <xdr:nvSpPr>
        <xdr:cNvPr id="1" name="AutoShape 1"/>
        <xdr:cNvSpPr>
          <a:spLocks/>
        </xdr:cNvSpPr>
      </xdr:nvSpPr>
      <xdr:spPr>
        <a:xfrm>
          <a:off x="0" y="1143000"/>
          <a:ext cx="1076325" cy="714375"/>
        </a:xfrm>
        <a:prstGeom prst="wedgeRectCallout">
          <a:avLst>
            <a:gd name="adj1" fmla="val 85398"/>
            <a:gd name="adj2" fmla="val 65999"/>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Step 2.
</a:t>
          </a:r>
          <a:r>
            <a:rPr lang="en-US" cap="none" sz="1000" b="0" i="0" u="none" baseline="0">
              <a:solidFill>
                <a:srgbClr val="0000FF"/>
              </a:solidFill>
              <a:latin typeface="Arial"/>
              <a:ea typeface="Arial"/>
              <a:cs typeface="Arial"/>
            </a:rPr>
            <a:t>Select mean number of claims</a:t>
          </a:r>
        </a:p>
      </xdr:txBody>
    </xdr:sp>
    <xdr:clientData/>
  </xdr:twoCellAnchor>
  <xdr:twoCellAnchor>
    <xdr:from>
      <xdr:col>0</xdr:col>
      <xdr:colOff>0</xdr:colOff>
      <xdr:row>13</xdr:row>
      <xdr:rowOff>0</xdr:rowOff>
    </xdr:from>
    <xdr:to>
      <xdr:col>0</xdr:col>
      <xdr:colOff>1104900</xdr:colOff>
      <xdr:row>18</xdr:row>
      <xdr:rowOff>142875</xdr:rowOff>
    </xdr:to>
    <xdr:sp>
      <xdr:nvSpPr>
        <xdr:cNvPr id="2" name="AutoShape 2"/>
        <xdr:cNvSpPr>
          <a:spLocks/>
        </xdr:cNvSpPr>
      </xdr:nvSpPr>
      <xdr:spPr>
        <a:xfrm>
          <a:off x="0" y="2371725"/>
          <a:ext cx="1104900" cy="952500"/>
        </a:xfrm>
        <a:prstGeom prst="wedgeRectCallout">
          <a:avLst>
            <a:gd name="adj1" fmla="val 44828"/>
            <a:gd name="adj2" fmla="val 36000"/>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Step 3.
</a:t>
          </a:r>
          <a:r>
            <a:rPr lang="en-US" cap="none" sz="1000" b="0" i="0" u="none" baseline="0">
              <a:solidFill>
                <a:srgbClr val="0000FF"/>
              </a:solidFill>
              <a:latin typeface="Arial"/>
              <a:ea typeface="Arial"/>
              <a:cs typeface="Arial"/>
            </a:rPr>
            <a:t>Hit F9 to recalc table of claim frequency and simulations</a:t>
          </a:r>
        </a:p>
      </xdr:txBody>
    </xdr:sp>
    <xdr:clientData/>
  </xdr:twoCellAnchor>
  <xdr:twoCellAnchor>
    <xdr:from>
      <xdr:col>0</xdr:col>
      <xdr:colOff>0</xdr:colOff>
      <xdr:row>20</xdr:row>
      <xdr:rowOff>0</xdr:rowOff>
    </xdr:from>
    <xdr:to>
      <xdr:col>0</xdr:col>
      <xdr:colOff>1247775</xdr:colOff>
      <xdr:row>25</xdr:row>
      <xdr:rowOff>76200</xdr:rowOff>
    </xdr:to>
    <xdr:sp>
      <xdr:nvSpPr>
        <xdr:cNvPr id="3" name="AutoShape 3"/>
        <xdr:cNvSpPr>
          <a:spLocks/>
        </xdr:cNvSpPr>
      </xdr:nvSpPr>
      <xdr:spPr>
        <a:xfrm>
          <a:off x="0" y="3505200"/>
          <a:ext cx="1247775" cy="981075"/>
        </a:xfrm>
        <a:prstGeom prst="wedgeRectCallout">
          <a:avLst>
            <a:gd name="adj1" fmla="val 66791"/>
            <a:gd name="adj2" fmla="val 26699"/>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Step 4.
</a:t>
          </a:r>
          <a:r>
            <a:rPr lang="en-US" cap="none" sz="1000" b="0" i="0" u="none" baseline="0">
              <a:solidFill>
                <a:srgbClr val="0000FF"/>
              </a:solidFill>
              <a:latin typeface="Arial"/>
              <a:ea typeface="Arial"/>
              <a:cs typeface="Arial"/>
            </a:rPr>
            <a:t>Choose parameters for severity distribution (Then hit F9 to see updated mean value)</a:t>
          </a:r>
        </a:p>
      </xdr:txBody>
    </xdr:sp>
    <xdr:clientData/>
  </xdr:twoCellAnchor>
  <xdr:twoCellAnchor>
    <xdr:from>
      <xdr:col>0</xdr:col>
      <xdr:colOff>0</xdr:colOff>
      <xdr:row>1</xdr:row>
      <xdr:rowOff>0</xdr:rowOff>
    </xdr:from>
    <xdr:to>
      <xdr:col>0</xdr:col>
      <xdr:colOff>1152525</xdr:colOff>
      <xdr:row>4</xdr:row>
      <xdr:rowOff>85725</xdr:rowOff>
    </xdr:to>
    <xdr:sp>
      <xdr:nvSpPr>
        <xdr:cNvPr id="4" name="AutoShape 4"/>
        <xdr:cNvSpPr>
          <a:spLocks/>
        </xdr:cNvSpPr>
      </xdr:nvSpPr>
      <xdr:spPr>
        <a:xfrm>
          <a:off x="0" y="171450"/>
          <a:ext cx="1152525" cy="733425"/>
        </a:xfrm>
        <a:prstGeom prst="wedgeRectCallout">
          <a:avLst>
            <a:gd name="adj1" fmla="val 76444"/>
            <a:gd name="adj2" fmla="val 57143"/>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Step 1.
</a:t>
          </a:r>
          <a:r>
            <a:rPr lang="en-US" cap="none" sz="1000" b="0" i="0" u="none" baseline="0">
              <a:solidFill>
                <a:srgbClr val="0000FF"/>
              </a:solidFill>
              <a:latin typeface="Arial"/>
              <a:ea typeface="Arial"/>
              <a:cs typeface="Arial"/>
            </a:rPr>
            <a:t>Select number of simulations</a:t>
          </a:r>
        </a:p>
      </xdr:txBody>
    </xdr:sp>
    <xdr:clientData/>
  </xdr:twoCellAnchor>
  <xdr:twoCellAnchor>
    <xdr:from>
      <xdr:col>0</xdr:col>
      <xdr:colOff>0</xdr:colOff>
      <xdr:row>28</xdr:row>
      <xdr:rowOff>9525</xdr:rowOff>
    </xdr:from>
    <xdr:to>
      <xdr:col>0</xdr:col>
      <xdr:colOff>1009650</xdr:colOff>
      <xdr:row>36</xdr:row>
      <xdr:rowOff>152400</xdr:rowOff>
    </xdr:to>
    <xdr:sp>
      <xdr:nvSpPr>
        <xdr:cNvPr id="5" name="AutoShape 9"/>
        <xdr:cNvSpPr>
          <a:spLocks/>
        </xdr:cNvSpPr>
      </xdr:nvSpPr>
      <xdr:spPr>
        <a:xfrm>
          <a:off x="0" y="4905375"/>
          <a:ext cx="1009650" cy="1543050"/>
        </a:xfrm>
        <a:prstGeom prst="wedgeRectCallout">
          <a:avLst>
            <a:gd name="adj1" fmla="val 93398"/>
            <a:gd name="adj2" fmla="val -40685"/>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Step 5.
</a:t>
          </a:r>
          <a:r>
            <a:rPr lang="en-US" cap="none" sz="1000" b="0" i="0" u="none" baseline="0">
              <a:solidFill>
                <a:srgbClr val="0000FF"/>
              </a:solidFill>
              <a:latin typeface="Arial"/>
              <a:ea typeface="Arial"/>
              <a:cs typeface="Arial"/>
            </a:rPr>
            <a:t>Select threshold dollar amount. (Later, we will count only the claims whose value exceeds this amount.)</a:t>
          </a:r>
        </a:p>
      </xdr:txBody>
    </xdr:sp>
    <xdr:clientData/>
  </xdr:twoCellAnchor>
  <xdr:twoCellAnchor>
    <xdr:from>
      <xdr:col>8</xdr:col>
      <xdr:colOff>0</xdr:colOff>
      <xdr:row>35</xdr:row>
      <xdr:rowOff>0</xdr:rowOff>
    </xdr:from>
    <xdr:to>
      <xdr:col>10</xdr:col>
      <xdr:colOff>0</xdr:colOff>
      <xdr:row>39</xdr:row>
      <xdr:rowOff>57150</xdr:rowOff>
    </xdr:to>
    <xdr:sp>
      <xdr:nvSpPr>
        <xdr:cNvPr id="6" name="TextBox 20"/>
        <xdr:cNvSpPr txBox="1">
          <a:spLocks noChangeArrowheads="1"/>
        </xdr:cNvSpPr>
      </xdr:nvSpPr>
      <xdr:spPr>
        <a:xfrm>
          <a:off x="8143875" y="6134100"/>
          <a:ext cx="1428750" cy="704850"/>
        </a:xfrm>
        <a:prstGeom prst="rect">
          <a:avLst/>
        </a:prstGeom>
        <a:solidFill>
          <a:srgbClr val="FFFFCC"/>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Done!
But if you want to return to the unsorted values. Click below</a:t>
          </a:r>
        </a:p>
      </xdr:txBody>
    </xdr:sp>
    <xdr:clientData/>
  </xdr:twoCellAnchor>
  <xdr:twoCellAnchor>
    <xdr:from>
      <xdr:col>1</xdr:col>
      <xdr:colOff>1047750</xdr:colOff>
      <xdr:row>5</xdr:row>
      <xdr:rowOff>0</xdr:rowOff>
    </xdr:from>
    <xdr:to>
      <xdr:col>2</xdr:col>
      <xdr:colOff>161925</xdr:colOff>
      <xdr:row>8</xdr:row>
      <xdr:rowOff>0</xdr:rowOff>
    </xdr:to>
    <xdr:sp>
      <xdr:nvSpPr>
        <xdr:cNvPr id="7" name="AutoShape 25"/>
        <xdr:cNvSpPr>
          <a:spLocks/>
        </xdr:cNvSpPr>
      </xdr:nvSpPr>
      <xdr:spPr>
        <a:xfrm>
          <a:off x="2505075" y="981075"/>
          <a:ext cx="285750" cy="485775"/>
        </a:xfrm>
        <a:prstGeom prst="downArrow">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1047750</xdr:colOff>
      <xdr:row>12</xdr:row>
      <xdr:rowOff>0</xdr:rowOff>
    </xdr:from>
    <xdr:to>
      <xdr:col>2</xdr:col>
      <xdr:colOff>161925</xdr:colOff>
      <xdr:row>20</xdr:row>
      <xdr:rowOff>0</xdr:rowOff>
    </xdr:to>
    <xdr:sp>
      <xdr:nvSpPr>
        <xdr:cNvPr id="8" name="AutoShape 26"/>
        <xdr:cNvSpPr>
          <a:spLocks/>
        </xdr:cNvSpPr>
      </xdr:nvSpPr>
      <xdr:spPr>
        <a:xfrm>
          <a:off x="2505075" y="2209800"/>
          <a:ext cx="285750" cy="1295400"/>
        </a:xfrm>
        <a:prstGeom prst="downArrow">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1019175</xdr:colOff>
      <xdr:row>26</xdr:row>
      <xdr:rowOff>0</xdr:rowOff>
    </xdr:from>
    <xdr:to>
      <xdr:col>2</xdr:col>
      <xdr:colOff>133350</xdr:colOff>
      <xdr:row>28</xdr:row>
      <xdr:rowOff>0</xdr:rowOff>
    </xdr:to>
    <xdr:sp>
      <xdr:nvSpPr>
        <xdr:cNvPr id="9" name="AutoShape 27"/>
        <xdr:cNvSpPr>
          <a:spLocks/>
        </xdr:cNvSpPr>
      </xdr:nvSpPr>
      <xdr:spPr>
        <a:xfrm>
          <a:off x="2476500" y="4572000"/>
          <a:ext cx="285750" cy="323850"/>
        </a:xfrm>
        <a:prstGeom prst="downArrow">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1038225</xdr:colOff>
      <xdr:row>32</xdr:row>
      <xdr:rowOff>0</xdr:rowOff>
    </xdr:from>
    <xdr:to>
      <xdr:col>2</xdr:col>
      <xdr:colOff>152400</xdr:colOff>
      <xdr:row>35</xdr:row>
      <xdr:rowOff>0</xdr:rowOff>
    </xdr:to>
    <xdr:sp>
      <xdr:nvSpPr>
        <xdr:cNvPr id="10" name="AutoShape 28"/>
        <xdr:cNvSpPr>
          <a:spLocks/>
        </xdr:cNvSpPr>
      </xdr:nvSpPr>
      <xdr:spPr>
        <a:xfrm>
          <a:off x="2495550" y="5648325"/>
          <a:ext cx="285750" cy="485775"/>
        </a:xfrm>
        <a:prstGeom prst="downArrow">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36</xdr:row>
      <xdr:rowOff>47625</xdr:rowOff>
    </xdr:from>
    <xdr:to>
      <xdr:col>5</xdr:col>
      <xdr:colOff>0</xdr:colOff>
      <xdr:row>38</xdr:row>
      <xdr:rowOff>38100</xdr:rowOff>
    </xdr:to>
    <xdr:sp>
      <xdr:nvSpPr>
        <xdr:cNvPr id="11" name="AutoShape 29"/>
        <xdr:cNvSpPr>
          <a:spLocks/>
        </xdr:cNvSpPr>
      </xdr:nvSpPr>
      <xdr:spPr>
        <a:xfrm>
          <a:off x="3752850" y="6343650"/>
          <a:ext cx="1428750" cy="314325"/>
        </a:xfrm>
        <a:prstGeom prst="rightArrow">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36</xdr:row>
      <xdr:rowOff>47625</xdr:rowOff>
    </xdr:from>
    <xdr:to>
      <xdr:col>8</xdr:col>
      <xdr:colOff>0</xdr:colOff>
      <xdr:row>38</xdr:row>
      <xdr:rowOff>38100</xdr:rowOff>
    </xdr:to>
    <xdr:sp>
      <xdr:nvSpPr>
        <xdr:cNvPr id="12" name="AutoShape 31"/>
        <xdr:cNvSpPr>
          <a:spLocks/>
        </xdr:cNvSpPr>
      </xdr:nvSpPr>
      <xdr:spPr>
        <a:xfrm>
          <a:off x="7019925" y="6343650"/>
          <a:ext cx="1123950" cy="314325"/>
        </a:xfrm>
        <a:prstGeom prst="rightArrow">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10</xdr:row>
      <xdr:rowOff>0</xdr:rowOff>
    </xdr:from>
    <xdr:to>
      <xdr:col>2</xdr:col>
      <xdr:colOff>161925</xdr:colOff>
      <xdr:row>13</xdr:row>
      <xdr:rowOff>0</xdr:rowOff>
    </xdr:to>
    <xdr:sp>
      <xdr:nvSpPr>
        <xdr:cNvPr id="1" name="AutoShape 1"/>
        <xdr:cNvSpPr>
          <a:spLocks/>
        </xdr:cNvSpPr>
      </xdr:nvSpPr>
      <xdr:spPr>
        <a:xfrm>
          <a:off x="1657350" y="1905000"/>
          <a:ext cx="381000" cy="485775"/>
        </a:xfrm>
        <a:prstGeom prst="downArrow">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1047750</xdr:colOff>
      <xdr:row>17</xdr:row>
      <xdr:rowOff>0</xdr:rowOff>
    </xdr:from>
    <xdr:to>
      <xdr:col>2</xdr:col>
      <xdr:colOff>161925</xdr:colOff>
      <xdr:row>25</xdr:row>
      <xdr:rowOff>0</xdr:rowOff>
    </xdr:to>
    <xdr:sp>
      <xdr:nvSpPr>
        <xdr:cNvPr id="2" name="AutoShape 2"/>
        <xdr:cNvSpPr>
          <a:spLocks/>
        </xdr:cNvSpPr>
      </xdr:nvSpPr>
      <xdr:spPr>
        <a:xfrm>
          <a:off x="1657350" y="3133725"/>
          <a:ext cx="381000" cy="1295400"/>
        </a:xfrm>
        <a:prstGeom prst="downArrow">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1019175</xdr:colOff>
      <xdr:row>31</xdr:row>
      <xdr:rowOff>0</xdr:rowOff>
    </xdr:from>
    <xdr:to>
      <xdr:col>2</xdr:col>
      <xdr:colOff>133350</xdr:colOff>
      <xdr:row>33</xdr:row>
      <xdr:rowOff>0</xdr:rowOff>
    </xdr:to>
    <xdr:sp>
      <xdr:nvSpPr>
        <xdr:cNvPr id="3" name="AutoShape 3"/>
        <xdr:cNvSpPr>
          <a:spLocks/>
        </xdr:cNvSpPr>
      </xdr:nvSpPr>
      <xdr:spPr>
        <a:xfrm>
          <a:off x="1628775" y="5495925"/>
          <a:ext cx="381000" cy="323850"/>
        </a:xfrm>
        <a:prstGeom prst="downArrow">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2"/>
  <dimension ref="A1:A1"/>
  <sheetViews>
    <sheetView tabSelected="1" workbookViewId="0" topLeftCell="A1">
      <selection activeCell="N22" sqref="N22"/>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A1:AG9937"/>
  <sheetViews>
    <sheetView workbookViewId="0" topLeftCell="A1">
      <selection activeCell="A1" sqref="A1"/>
    </sheetView>
  </sheetViews>
  <sheetFormatPr defaultColWidth="9.140625" defaultRowHeight="12.75"/>
  <cols>
    <col min="1" max="1" width="21.8515625" style="0" customWidth="1"/>
    <col min="2" max="2" width="17.57421875" style="0" bestFit="1" customWidth="1"/>
    <col min="3" max="3" width="16.8515625" style="0" bestFit="1" customWidth="1"/>
    <col min="4" max="5" width="10.7109375" style="0" bestFit="1" customWidth="1"/>
    <col min="6" max="6" width="11.140625" style="1" customWidth="1"/>
    <col min="7" max="7" width="16.421875" style="0" customWidth="1"/>
    <col min="8" max="8" width="16.8515625" style="0" bestFit="1" customWidth="1"/>
    <col min="9" max="10" width="10.7109375" style="0" bestFit="1" customWidth="1"/>
    <col min="11" max="11" width="10.7109375" style="0" customWidth="1"/>
    <col min="12" max="12" width="9.8515625" style="25" bestFit="1" customWidth="1"/>
    <col min="13" max="13" width="9.7109375" style="25" customWidth="1"/>
    <col min="14" max="14" width="13.28125" style="26" customWidth="1"/>
    <col min="15" max="15" width="14.00390625" style="49" bestFit="1" customWidth="1"/>
    <col min="16" max="17" width="13.421875" style="49" bestFit="1" customWidth="1"/>
    <col min="18" max="18" width="14.28125" style="49" bestFit="1" customWidth="1"/>
    <col min="19" max="19" width="13.28125" style="49" bestFit="1" customWidth="1"/>
    <col min="20" max="22" width="13.421875" style="49" bestFit="1" customWidth="1"/>
    <col min="23" max="23" width="13.140625" style="49" bestFit="1" customWidth="1"/>
    <col min="24" max="24" width="12.8515625" style="49" bestFit="1" customWidth="1"/>
    <col min="25" max="25" width="11.57421875" style="49" bestFit="1" customWidth="1"/>
    <col min="26" max="26" width="11.28125" style="49" bestFit="1" customWidth="1"/>
    <col min="27" max="27" width="10.28125" style="49" bestFit="1" customWidth="1"/>
    <col min="28" max="28" width="9.28125" style="49" bestFit="1" customWidth="1"/>
    <col min="29" max="16384" width="9.140625" style="49" customWidth="1"/>
  </cols>
  <sheetData>
    <row r="1" spans="1:33" s="50" customFormat="1" ht="13.5" thickBot="1">
      <c r="A1"/>
      <c r="B1"/>
      <c r="C1"/>
      <c r="D1"/>
      <c r="E1"/>
      <c r="F1" s="1"/>
      <c r="G1"/>
      <c r="H1"/>
      <c r="I1"/>
      <c r="J1"/>
      <c r="K1"/>
      <c r="L1" s="25"/>
      <c r="M1" s="25"/>
      <c r="N1" s="26"/>
      <c r="O1" s="49"/>
      <c r="P1" s="49"/>
      <c r="Q1" s="49"/>
      <c r="R1" s="49"/>
      <c r="S1" s="49"/>
      <c r="T1" s="49"/>
      <c r="U1" s="49"/>
      <c r="V1" s="49"/>
      <c r="W1" s="49"/>
      <c r="X1" s="49"/>
      <c r="Y1" s="49"/>
      <c r="Z1" s="49"/>
      <c r="AA1" s="49"/>
      <c r="AB1" s="49"/>
      <c r="AC1" s="49"/>
      <c r="AD1" s="49"/>
      <c r="AE1" s="49"/>
      <c r="AF1" s="49"/>
      <c r="AG1" s="49"/>
    </row>
    <row r="2" spans="1:33" s="50" customFormat="1" ht="20.25">
      <c r="A2"/>
      <c r="B2" s="93" t="s">
        <v>8</v>
      </c>
      <c r="C2" s="94"/>
      <c r="D2"/>
      <c r="E2" s="88" t="s">
        <v>19</v>
      </c>
      <c r="F2" s="89"/>
      <c r="G2" s="89"/>
      <c r="H2" s="89"/>
      <c r="I2" s="90"/>
      <c r="J2"/>
      <c r="K2"/>
      <c r="L2" s="31" t="s">
        <v>24</v>
      </c>
      <c r="M2" s="31" t="s">
        <v>10</v>
      </c>
      <c r="N2" s="34" t="s">
        <v>27</v>
      </c>
      <c r="O2" s="52" t="s">
        <v>22</v>
      </c>
      <c r="P2" s="49"/>
      <c r="Q2" s="49"/>
      <c r="R2" s="49"/>
      <c r="S2" s="49"/>
      <c r="T2" s="49"/>
      <c r="U2" s="49"/>
      <c r="V2" s="49"/>
      <c r="W2" s="49"/>
      <c r="X2" s="49"/>
      <c r="Y2" s="49"/>
      <c r="Z2" s="49"/>
      <c r="AA2" s="49"/>
      <c r="AB2" s="49"/>
      <c r="AC2" s="49"/>
      <c r="AD2" s="49"/>
      <c r="AE2" s="49"/>
      <c r="AF2" s="49"/>
      <c r="AG2" s="49"/>
    </row>
    <row r="3" spans="1:33" s="50" customFormat="1" ht="18">
      <c r="A3"/>
      <c r="B3" s="4"/>
      <c r="C3" s="5"/>
      <c r="D3"/>
      <c r="E3" s="35" t="str">
        <f>IF((simulations-G28)&gt;0.5,"Problem: claim count too high for table"," ")</f>
        <v> </v>
      </c>
      <c r="F3" s="20"/>
      <c r="G3" s="20"/>
      <c r="H3" s="20"/>
      <c r="I3" s="36"/>
      <c r="J3"/>
      <c r="K3"/>
      <c r="L3" s="31" t="s">
        <v>10</v>
      </c>
      <c r="M3" s="31" t="s">
        <v>25</v>
      </c>
      <c r="N3" s="34" t="s">
        <v>28</v>
      </c>
      <c r="O3" s="52" t="s">
        <v>23</v>
      </c>
      <c r="P3" s="49" t="s">
        <v>49</v>
      </c>
      <c r="Q3" s="49"/>
      <c r="R3" s="49"/>
      <c r="S3" s="49"/>
      <c r="T3" s="49"/>
      <c r="U3" s="49"/>
      <c r="V3" s="49"/>
      <c r="W3" s="49"/>
      <c r="X3" s="49"/>
      <c r="Y3" s="49"/>
      <c r="Z3" s="49"/>
      <c r="AA3" s="49"/>
      <c r="AB3" s="49"/>
      <c r="AC3" s="49"/>
      <c r="AD3" s="49"/>
      <c r="AE3" s="49"/>
      <c r="AF3" s="49"/>
      <c r="AG3" s="49"/>
    </row>
    <row r="4" spans="1:33" s="50" customFormat="1" ht="12.75">
      <c r="A4"/>
      <c r="B4" s="11" t="s">
        <v>17</v>
      </c>
      <c r="C4" s="21">
        <v>100</v>
      </c>
      <c r="D4"/>
      <c r="E4" s="37"/>
      <c r="F4" s="12"/>
      <c r="G4" s="12"/>
      <c r="H4" s="13" t="s">
        <v>9</v>
      </c>
      <c r="I4" s="38"/>
      <c r="J4"/>
      <c r="K4"/>
      <c r="L4" s="33"/>
      <c r="M4" s="31" t="s">
        <v>26</v>
      </c>
      <c r="N4" s="32"/>
      <c r="O4" s="53">
        <f>threshold</f>
        <v>250000</v>
      </c>
      <c r="P4" s="49"/>
      <c r="Q4" s="49"/>
      <c r="R4" s="49"/>
      <c r="S4" s="49"/>
      <c r="T4" s="49"/>
      <c r="U4" s="49"/>
      <c r="V4" s="49"/>
      <c r="W4" s="49"/>
      <c r="X4" s="49"/>
      <c r="Y4" s="49"/>
      <c r="Z4" s="49"/>
      <c r="AA4" s="49"/>
      <c r="AB4" s="49"/>
      <c r="AC4" s="49"/>
      <c r="AD4" s="49"/>
      <c r="AE4" s="49"/>
      <c r="AF4" s="49"/>
      <c r="AG4" s="49"/>
    </row>
    <row r="5" spans="2:14" ht="12.75">
      <c r="B5" s="7"/>
      <c r="C5" s="9"/>
      <c r="E5" s="39" t="s">
        <v>10</v>
      </c>
      <c r="F5" s="12" t="s">
        <v>11</v>
      </c>
      <c r="G5" s="12" t="s">
        <v>12</v>
      </c>
      <c r="H5" s="12" t="s">
        <v>12</v>
      </c>
      <c r="I5" s="38" t="s">
        <v>13</v>
      </c>
      <c r="N5" s="30"/>
    </row>
    <row r="6" spans="5:9" ht="12.75">
      <c r="E6" s="40" t="s">
        <v>14</v>
      </c>
      <c r="F6" s="18" t="s">
        <v>15</v>
      </c>
      <c r="G6" s="18" t="s">
        <v>16</v>
      </c>
      <c r="H6" s="18" t="s">
        <v>16</v>
      </c>
      <c r="I6" s="41" t="s">
        <v>16</v>
      </c>
    </row>
    <row r="7" spans="5:9" ht="12.75">
      <c r="E7" s="42"/>
      <c r="F7" s="14"/>
      <c r="G7" s="14"/>
      <c r="H7" s="19">
        <v>0</v>
      </c>
      <c r="I7" s="43"/>
    </row>
    <row r="8" spans="5:9" ht="12.75">
      <c r="E8" s="44">
        <v>0</v>
      </c>
      <c r="F8" s="15">
        <f aca="true" t="shared" si="0" ref="F8:F28">POISSON(NumClaims,lambda,TRUE)</f>
        <v>0.01831563888873418</v>
      </c>
      <c r="G8" s="16">
        <f>F8*simulations</f>
        <v>1.8315638888734178</v>
      </c>
      <c r="H8" s="17">
        <f>ROUND(G8,0)</f>
        <v>2</v>
      </c>
      <c r="I8" s="45">
        <f>NumSimulations</f>
        <v>2</v>
      </c>
    </row>
    <row r="9" spans="2:9" ht="20.25">
      <c r="B9" s="2" t="s">
        <v>5</v>
      </c>
      <c r="C9" s="3" t="s">
        <v>6</v>
      </c>
      <c r="E9" s="44">
        <v>1</v>
      </c>
      <c r="F9" s="15">
        <f t="shared" si="0"/>
        <v>0.0915781944436709</v>
      </c>
      <c r="G9" s="16">
        <f aca="true" t="shared" si="1" ref="G9:G28">F9*simulations</f>
        <v>9.157819444367089</v>
      </c>
      <c r="H9" s="17">
        <f aca="true" t="shared" si="2" ref="H9:H28">ROUND(G9,0)</f>
        <v>9</v>
      </c>
      <c r="I9" s="45">
        <f aca="true" t="shared" si="3" ref="I9:I27">NumSimulations-H8</f>
        <v>7</v>
      </c>
    </row>
    <row r="10" spans="2:9" ht="12.75">
      <c r="B10" s="4"/>
      <c r="C10" s="5"/>
      <c r="E10" s="44">
        <v>2</v>
      </c>
      <c r="F10" s="15">
        <f t="shared" si="0"/>
        <v>0.2381033055535443</v>
      </c>
      <c r="G10" s="16">
        <f t="shared" si="1"/>
        <v>23.81033055535443</v>
      </c>
      <c r="H10" s="17">
        <f t="shared" si="2"/>
        <v>24</v>
      </c>
      <c r="I10" s="45">
        <f t="shared" si="3"/>
        <v>15</v>
      </c>
    </row>
    <row r="11" spans="2:9" ht="12.75">
      <c r="B11" s="6" t="s">
        <v>7</v>
      </c>
      <c r="C11" s="22">
        <v>4</v>
      </c>
      <c r="E11" s="44">
        <v>3</v>
      </c>
      <c r="F11" s="15">
        <f t="shared" si="0"/>
        <v>0.43347012036670884</v>
      </c>
      <c r="G11" s="16">
        <f t="shared" si="1"/>
        <v>43.34701203667088</v>
      </c>
      <c r="H11" s="17">
        <f t="shared" si="2"/>
        <v>43</v>
      </c>
      <c r="I11" s="45">
        <f t="shared" si="3"/>
        <v>19</v>
      </c>
    </row>
    <row r="12" spans="2:9" ht="12.75">
      <c r="B12" s="7"/>
      <c r="C12" s="9" t="s">
        <v>18</v>
      </c>
      <c r="E12" s="44">
        <v>4</v>
      </c>
      <c r="F12" s="15">
        <f t="shared" si="0"/>
        <v>0.6288369351798734</v>
      </c>
      <c r="G12" s="16">
        <f t="shared" si="1"/>
        <v>62.88369351798734</v>
      </c>
      <c r="H12" s="17">
        <f t="shared" si="2"/>
        <v>63</v>
      </c>
      <c r="I12" s="45">
        <f t="shared" si="3"/>
        <v>20</v>
      </c>
    </row>
    <row r="13" spans="5:9" ht="12.75">
      <c r="E13" s="44">
        <v>5</v>
      </c>
      <c r="F13" s="15">
        <f t="shared" si="0"/>
        <v>0.785130387030405</v>
      </c>
      <c r="G13" s="16">
        <f t="shared" si="1"/>
        <v>78.51303870304051</v>
      </c>
      <c r="H13" s="17">
        <f t="shared" si="2"/>
        <v>79</v>
      </c>
      <c r="I13" s="45">
        <f t="shared" si="3"/>
        <v>16</v>
      </c>
    </row>
    <row r="14" spans="5:9" ht="12.75">
      <c r="E14" s="44">
        <v>6</v>
      </c>
      <c r="F14" s="15">
        <f t="shared" si="0"/>
        <v>0.889326021597426</v>
      </c>
      <c r="G14" s="16">
        <f t="shared" si="1"/>
        <v>88.9326021597426</v>
      </c>
      <c r="H14" s="17">
        <f t="shared" si="2"/>
        <v>89</v>
      </c>
      <c r="I14" s="45">
        <f t="shared" si="3"/>
        <v>10</v>
      </c>
    </row>
    <row r="15" spans="5:9" ht="12.75">
      <c r="E15" s="44">
        <v>7</v>
      </c>
      <c r="F15" s="15">
        <f t="shared" si="0"/>
        <v>0.9488663842071523</v>
      </c>
      <c r="G15" s="16">
        <f t="shared" si="1"/>
        <v>94.88663842071523</v>
      </c>
      <c r="H15" s="17">
        <f t="shared" si="2"/>
        <v>95</v>
      </c>
      <c r="I15" s="45">
        <f t="shared" si="3"/>
        <v>6</v>
      </c>
    </row>
    <row r="16" spans="5:9" ht="12.75">
      <c r="E16" s="44">
        <v>8</v>
      </c>
      <c r="F16" s="15">
        <f t="shared" si="0"/>
        <v>0.9786365655120155</v>
      </c>
      <c r="G16" s="16">
        <f t="shared" si="1"/>
        <v>97.86365655120154</v>
      </c>
      <c r="H16" s="17">
        <f t="shared" si="2"/>
        <v>98</v>
      </c>
      <c r="I16" s="45">
        <f t="shared" si="3"/>
        <v>3</v>
      </c>
    </row>
    <row r="17" spans="5:9" ht="12.75">
      <c r="E17" s="44">
        <v>9</v>
      </c>
      <c r="F17" s="15">
        <f t="shared" si="0"/>
        <v>0.9918677572030657</v>
      </c>
      <c r="G17" s="16">
        <f t="shared" si="1"/>
        <v>99.18677572030657</v>
      </c>
      <c r="H17" s="17">
        <f t="shared" si="2"/>
        <v>99</v>
      </c>
      <c r="I17" s="45">
        <f t="shared" si="3"/>
        <v>1</v>
      </c>
    </row>
    <row r="18" spans="5:9" ht="12.75">
      <c r="E18" s="44">
        <v>10</v>
      </c>
      <c r="F18" s="15">
        <f t="shared" si="0"/>
        <v>0.9971602338794859</v>
      </c>
      <c r="G18" s="16">
        <f t="shared" si="1"/>
        <v>99.7160233879486</v>
      </c>
      <c r="H18" s="17">
        <f t="shared" si="2"/>
        <v>100</v>
      </c>
      <c r="I18" s="45">
        <f t="shared" si="3"/>
        <v>1</v>
      </c>
    </row>
    <row r="19" spans="5:9" ht="12.75">
      <c r="E19" s="44">
        <v>11</v>
      </c>
      <c r="F19" s="15">
        <f t="shared" si="0"/>
        <v>0.9990847708527295</v>
      </c>
      <c r="G19" s="16">
        <f t="shared" si="1"/>
        <v>99.90847708527295</v>
      </c>
      <c r="H19" s="17">
        <f t="shared" si="2"/>
        <v>100</v>
      </c>
      <c r="I19" s="45">
        <f t="shared" si="3"/>
        <v>0</v>
      </c>
    </row>
    <row r="20" spans="5:9" ht="12.75">
      <c r="E20" s="44">
        <v>12</v>
      </c>
      <c r="F20" s="15">
        <f t="shared" si="0"/>
        <v>0.9997262831771441</v>
      </c>
      <c r="G20" s="16">
        <f t="shared" si="1"/>
        <v>99.97262831771441</v>
      </c>
      <c r="H20" s="17">
        <f t="shared" si="2"/>
        <v>100</v>
      </c>
      <c r="I20" s="45">
        <f t="shared" si="3"/>
        <v>0</v>
      </c>
    </row>
    <row r="21" spans="2:9" ht="20.25">
      <c r="B21" s="2" t="s">
        <v>3</v>
      </c>
      <c r="C21" s="3" t="s">
        <v>4</v>
      </c>
      <c r="E21" s="44">
        <v>13</v>
      </c>
      <c r="F21" s="15">
        <f t="shared" si="0"/>
        <v>0.9999236715846563</v>
      </c>
      <c r="G21" s="16">
        <f t="shared" si="1"/>
        <v>99.99236715846564</v>
      </c>
      <c r="H21" s="17">
        <f t="shared" si="2"/>
        <v>100</v>
      </c>
      <c r="I21" s="45">
        <f t="shared" si="3"/>
        <v>0</v>
      </c>
    </row>
    <row r="22" spans="2:9" ht="12.75">
      <c r="B22" s="4"/>
      <c r="C22" s="5"/>
      <c r="E22" s="44">
        <v>14</v>
      </c>
      <c r="F22" s="15">
        <f t="shared" si="0"/>
        <v>0.999980068272517</v>
      </c>
      <c r="G22" s="16">
        <f t="shared" si="1"/>
        <v>99.9980068272517</v>
      </c>
      <c r="H22" s="17">
        <f t="shared" si="2"/>
        <v>100</v>
      </c>
      <c r="I22" s="45">
        <f t="shared" si="3"/>
        <v>0</v>
      </c>
    </row>
    <row r="23" spans="2:9" ht="12.75">
      <c r="B23" s="6" t="s">
        <v>0</v>
      </c>
      <c r="C23" s="23">
        <v>10</v>
      </c>
      <c r="E23" s="44">
        <v>15</v>
      </c>
      <c r="F23" s="15">
        <f t="shared" si="0"/>
        <v>0.9999951073892798</v>
      </c>
      <c r="G23" s="16">
        <f t="shared" si="1"/>
        <v>99.99951073892798</v>
      </c>
      <c r="H23" s="17">
        <f t="shared" si="2"/>
        <v>100</v>
      </c>
      <c r="I23" s="45">
        <f t="shared" si="3"/>
        <v>0</v>
      </c>
    </row>
    <row r="24" spans="2:9" ht="12.75">
      <c r="B24" s="6" t="s">
        <v>1</v>
      </c>
      <c r="C24" s="24">
        <v>2</v>
      </c>
      <c r="E24" s="44">
        <v>16</v>
      </c>
      <c r="F24" s="15">
        <f t="shared" si="0"/>
        <v>0.9999988671684705</v>
      </c>
      <c r="G24" s="16">
        <f t="shared" si="1"/>
        <v>99.99988671684706</v>
      </c>
      <c r="H24" s="17">
        <f t="shared" si="2"/>
        <v>100</v>
      </c>
      <c r="I24" s="45">
        <f t="shared" si="3"/>
        <v>0</v>
      </c>
    </row>
    <row r="25" spans="2:9" ht="12.75">
      <c r="B25" s="4"/>
      <c r="C25" s="5"/>
      <c r="E25" s="44">
        <v>17</v>
      </c>
      <c r="F25" s="15">
        <f t="shared" si="0"/>
        <v>0.9999997518223978</v>
      </c>
      <c r="G25" s="16">
        <f t="shared" si="1"/>
        <v>99.99997518223978</v>
      </c>
      <c r="H25" s="17">
        <f t="shared" si="2"/>
        <v>100</v>
      </c>
      <c r="I25" s="45">
        <f t="shared" si="3"/>
        <v>0</v>
      </c>
    </row>
    <row r="26" spans="2:9" ht="12.75">
      <c r="B26" s="10" t="s">
        <v>2</v>
      </c>
      <c r="C26" s="8">
        <f>EXP(mu+0.5*sigma^2)</f>
        <v>162754.79141900392</v>
      </c>
      <c r="E26" s="44">
        <v>18</v>
      </c>
      <c r="F26" s="15">
        <f t="shared" si="0"/>
        <v>0.9999999484121593</v>
      </c>
      <c r="G26" s="16">
        <f t="shared" si="1"/>
        <v>99.99999484121594</v>
      </c>
      <c r="H26" s="17">
        <f t="shared" si="2"/>
        <v>100</v>
      </c>
      <c r="I26" s="45">
        <f t="shared" si="3"/>
        <v>0</v>
      </c>
    </row>
    <row r="27" spans="5:9" ht="12.75">
      <c r="E27" s="44">
        <v>19</v>
      </c>
      <c r="F27" s="15">
        <f t="shared" si="0"/>
        <v>0.9999999897994777</v>
      </c>
      <c r="G27" s="16">
        <f t="shared" si="1"/>
        <v>99.99999897994776</v>
      </c>
      <c r="H27" s="17">
        <f t="shared" si="2"/>
        <v>100</v>
      </c>
      <c r="I27" s="45">
        <f t="shared" si="3"/>
        <v>0</v>
      </c>
    </row>
    <row r="28" spans="5:9" ht="12.75">
      <c r="E28" s="44">
        <v>20</v>
      </c>
      <c r="F28" s="15">
        <f t="shared" si="0"/>
        <v>0.9999999980769414</v>
      </c>
      <c r="G28" s="16">
        <f t="shared" si="1"/>
        <v>99.99999980769414</v>
      </c>
      <c r="H28" s="17">
        <f t="shared" si="2"/>
        <v>100</v>
      </c>
      <c r="I28" s="45">
        <f>H28-H27</f>
        <v>0</v>
      </c>
    </row>
    <row r="29" spans="2:9" ht="21" thickBot="1">
      <c r="B29" s="2" t="s">
        <v>20</v>
      </c>
      <c r="C29" s="3"/>
      <c r="E29" s="46"/>
      <c r="F29" s="47"/>
      <c r="G29" s="47"/>
      <c r="H29" s="47"/>
      <c r="I29" s="48">
        <f>SUM(I8:I28)</f>
        <v>100</v>
      </c>
    </row>
    <row r="30" spans="2:3" ht="12.75">
      <c r="B30" s="4"/>
      <c r="C30" s="5"/>
    </row>
    <row r="31" spans="2:3" ht="12.75">
      <c r="B31" s="27" t="s">
        <v>21</v>
      </c>
      <c r="C31" s="21">
        <v>250000</v>
      </c>
    </row>
    <row r="32" spans="2:3" ht="12.75">
      <c r="B32" s="28"/>
      <c r="C32" s="29"/>
    </row>
    <row r="41" spans="6:8" ht="12.75">
      <c r="F41" s="17"/>
      <c r="G41" s="91"/>
      <c r="H41" s="92"/>
    </row>
    <row r="1101" spans="15:24" ht="12.75">
      <c r="O1101" s="51"/>
      <c r="P1101" s="51"/>
      <c r="Q1101" s="51"/>
      <c r="R1101" s="51"/>
      <c r="S1101" s="51"/>
      <c r="T1101" s="51"/>
      <c r="U1101" s="51"/>
      <c r="V1101" s="51"/>
      <c r="W1101" s="51"/>
      <c r="X1101" s="51"/>
    </row>
    <row r="1110" spans="15:24" ht="12.75">
      <c r="O1110" s="51"/>
      <c r="P1110" s="51"/>
      <c r="Q1110" s="51"/>
      <c r="R1110" s="51"/>
      <c r="S1110" s="51"/>
      <c r="T1110" s="51"/>
      <c r="U1110" s="51"/>
      <c r="V1110" s="51"/>
      <c r="W1110" s="51"/>
      <c r="X1110" s="51"/>
    </row>
    <row r="1769" ht="12.75">
      <c r="Y1769" s="51"/>
    </row>
    <row r="2210" spans="15:24" ht="12.75">
      <c r="O2210" s="51"/>
      <c r="P2210" s="51"/>
      <c r="Q2210" s="51"/>
      <c r="R2210" s="51"/>
      <c r="S2210" s="51"/>
      <c r="T2210" s="51"/>
      <c r="U2210" s="51"/>
      <c r="V2210" s="51"/>
      <c r="W2210" s="51"/>
      <c r="X2210" s="51"/>
    </row>
    <row r="3063" spans="15:24" ht="12.75">
      <c r="O3063" s="51"/>
      <c r="P3063" s="51"/>
      <c r="Q3063" s="51"/>
      <c r="R3063" s="51"/>
      <c r="S3063" s="51"/>
      <c r="T3063" s="51"/>
      <c r="U3063" s="51"/>
      <c r="V3063" s="51"/>
      <c r="W3063" s="51"/>
      <c r="X3063" s="51"/>
    </row>
    <row r="3885" spans="15:24" ht="12.75">
      <c r="O3885" s="51"/>
      <c r="P3885" s="51"/>
      <c r="Q3885" s="51"/>
      <c r="R3885" s="51"/>
      <c r="S3885" s="51"/>
      <c r="T3885" s="51"/>
      <c r="U3885" s="51"/>
      <c r="V3885" s="51"/>
      <c r="W3885" s="51"/>
      <c r="X3885" s="51"/>
    </row>
    <row r="4024" spans="15:24" ht="12.75">
      <c r="O4024" s="51"/>
      <c r="P4024" s="51"/>
      <c r="Q4024" s="51"/>
      <c r="R4024" s="51"/>
      <c r="S4024" s="51"/>
      <c r="T4024" s="51"/>
      <c r="U4024" s="51"/>
      <c r="V4024" s="51"/>
      <c r="W4024" s="51"/>
      <c r="X4024" s="51"/>
    </row>
    <row r="4134" spans="15:24" ht="12.75">
      <c r="O4134" s="51"/>
      <c r="P4134" s="51"/>
      <c r="Q4134" s="51"/>
      <c r="R4134" s="51"/>
      <c r="S4134" s="51"/>
      <c r="T4134" s="51"/>
      <c r="U4134" s="51"/>
      <c r="V4134" s="51"/>
      <c r="W4134" s="51"/>
      <c r="X4134" s="51"/>
    </row>
    <row r="4164" spans="15:24" ht="12.75">
      <c r="O4164" s="51"/>
      <c r="P4164" s="51"/>
      <c r="Q4164" s="51"/>
      <c r="R4164" s="51"/>
      <c r="S4164" s="51"/>
      <c r="T4164" s="51"/>
      <c r="U4164" s="51"/>
      <c r="V4164" s="51"/>
      <c r="W4164" s="51"/>
      <c r="X4164" s="51"/>
    </row>
    <row r="4522" spans="15:24" ht="12.75">
      <c r="O4522" s="51"/>
      <c r="P4522" s="51"/>
      <c r="Q4522" s="51"/>
      <c r="R4522" s="51"/>
      <c r="S4522" s="51"/>
      <c r="T4522" s="51"/>
      <c r="U4522" s="51"/>
      <c r="V4522" s="51"/>
      <c r="W4522" s="51"/>
      <c r="X4522" s="51"/>
    </row>
    <row r="5120" spans="15:24" ht="12.75">
      <c r="O5120" s="51"/>
      <c r="P5120" s="51"/>
      <c r="Q5120" s="51"/>
      <c r="R5120" s="51"/>
      <c r="S5120" s="51"/>
      <c r="T5120" s="51"/>
      <c r="U5120" s="51"/>
      <c r="V5120" s="51"/>
      <c r="W5120" s="51"/>
      <c r="X5120" s="51"/>
    </row>
    <row r="5322" spans="15:24" ht="12.75">
      <c r="O5322" s="51"/>
      <c r="P5322" s="51"/>
      <c r="Q5322" s="51"/>
      <c r="R5322" s="51"/>
      <c r="S5322" s="51"/>
      <c r="T5322" s="51"/>
      <c r="U5322" s="51"/>
      <c r="V5322" s="51"/>
      <c r="W5322" s="51"/>
      <c r="X5322" s="51"/>
    </row>
    <row r="6265" spans="15:24" ht="12.75">
      <c r="O6265" s="51"/>
      <c r="P6265" s="51"/>
      <c r="Q6265" s="51"/>
      <c r="R6265" s="51"/>
      <c r="S6265" s="51"/>
      <c r="T6265" s="51"/>
      <c r="U6265" s="51"/>
      <c r="V6265" s="51"/>
      <c r="W6265" s="51"/>
      <c r="X6265" s="51"/>
    </row>
    <row r="6607" spans="15:24" ht="12.75">
      <c r="O6607" s="51"/>
      <c r="P6607" s="51"/>
      <c r="Q6607" s="51"/>
      <c r="R6607" s="51"/>
      <c r="S6607" s="51"/>
      <c r="T6607" s="51"/>
      <c r="U6607" s="51"/>
      <c r="V6607" s="51"/>
      <c r="W6607" s="51"/>
      <c r="X6607" s="51"/>
    </row>
    <row r="6645" spans="15:24" ht="12.75">
      <c r="O6645" s="51"/>
      <c r="P6645" s="51"/>
      <c r="Q6645" s="51"/>
      <c r="R6645" s="51"/>
      <c r="S6645" s="51"/>
      <c r="T6645" s="51"/>
      <c r="U6645" s="51"/>
      <c r="V6645" s="51"/>
      <c r="W6645" s="51"/>
      <c r="X6645" s="51"/>
    </row>
    <row r="6757" spans="15:24" ht="12.75">
      <c r="O6757" s="51"/>
      <c r="P6757" s="51"/>
      <c r="Q6757" s="51"/>
      <c r="R6757" s="51"/>
      <c r="S6757" s="51"/>
      <c r="T6757" s="51"/>
      <c r="U6757" s="51"/>
      <c r="V6757" s="51"/>
      <c r="W6757" s="51"/>
      <c r="X6757" s="51"/>
    </row>
    <row r="7148" spans="15:24" ht="12.75">
      <c r="O7148" s="51"/>
      <c r="P7148" s="51"/>
      <c r="Q7148" s="51"/>
      <c r="R7148" s="51"/>
      <c r="S7148" s="51"/>
      <c r="T7148" s="51"/>
      <c r="U7148" s="51"/>
      <c r="V7148" s="51"/>
      <c r="W7148" s="51"/>
      <c r="X7148" s="51"/>
    </row>
    <row r="8486" spans="15:24" ht="12.75">
      <c r="O8486" s="51"/>
      <c r="P8486" s="51"/>
      <c r="Q8486" s="51"/>
      <c r="R8486" s="51"/>
      <c r="S8486" s="51"/>
      <c r="T8486" s="51"/>
      <c r="U8486" s="51"/>
      <c r="V8486" s="51"/>
      <c r="W8486" s="51"/>
      <c r="X8486" s="51"/>
    </row>
    <row r="8552" spans="15:24" ht="12.75">
      <c r="O8552" s="51"/>
      <c r="P8552" s="51"/>
      <c r="Q8552" s="51"/>
      <c r="R8552" s="51"/>
      <c r="S8552" s="51"/>
      <c r="T8552" s="51"/>
      <c r="U8552" s="51"/>
      <c r="V8552" s="51"/>
      <c r="W8552" s="51"/>
      <c r="X8552" s="51"/>
    </row>
    <row r="8571" spans="15:24" ht="12.75">
      <c r="O8571" s="51"/>
      <c r="P8571" s="51"/>
      <c r="Q8571" s="51"/>
      <c r="R8571" s="51"/>
      <c r="S8571" s="51"/>
      <c r="T8571" s="51"/>
      <c r="U8571" s="51"/>
      <c r="V8571" s="51"/>
      <c r="W8571" s="51"/>
      <c r="X8571" s="51"/>
    </row>
    <row r="9769" ht="12.75">
      <c r="Y9769" s="51"/>
    </row>
    <row r="9917" spans="15:24" ht="12.75">
      <c r="O9917" s="51"/>
      <c r="P9917" s="51"/>
      <c r="Q9917" s="51"/>
      <c r="R9917" s="51"/>
      <c r="S9917" s="51"/>
      <c r="T9917" s="51"/>
      <c r="U9917" s="51"/>
      <c r="V9917" s="51"/>
      <c r="W9917" s="51"/>
      <c r="X9917" s="51"/>
    </row>
    <row r="9937" spans="15:24" ht="12.75">
      <c r="O9937" s="51"/>
      <c r="P9937" s="51"/>
      <c r="Q9937" s="51"/>
      <c r="R9937" s="51"/>
      <c r="S9937" s="51"/>
      <c r="T9937" s="51"/>
      <c r="U9937" s="51"/>
      <c r="V9937" s="51"/>
      <c r="W9937" s="51"/>
      <c r="X9937" s="51"/>
    </row>
  </sheetData>
  <sheetProtection sheet="1" objects="1" scenarios="1"/>
  <mergeCells count="3">
    <mergeCell ref="E2:I2"/>
    <mergeCell ref="G41:H41"/>
    <mergeCell ref="B2:C2"/>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B1:AA110"/>
  <sheetViews>
    <sheetView workbookViewId="0" topLeftCell="A1">
      <selection activeCell="F10" sqref="F10"/>
    </sheetView>
  </sheetViews>
  <sheetFormatPr defaultColWidth="9.140625" defaultRowHeight="12.75"/>
  <cols>
    <col min="2" max="2" width="19.00390625" style="0" customWidth="1"/>
    <col min="3" max="3" width="16.8515625" style="0" bestFit="1" customWidth="1"/>
    <col min="7" max="7" width="11.28125" style="0" bestFit="1" customWidth="1"/>
    <col min="8" max="8" width="10.140625" style="0" bestFit="1" customWidth="1"/>
    <col min="9" max="9" width="13.140625" style="1" bestFit="1" customWidth="1"/>
    <col min="10" max="10" width="11.57421875" style="0" bestFit="1" customWidth="1"/>
    <col min="15" max="15" width="13.57421875" style="0" bestFit="1" customWidth="1"/>
    <col min="16" max="19" width="9.140625" style="50" customWidth="1"/>
    <col min="20" max="20" width="10.140625" style="50" bestFit="1" customWidth="1"/>
    <col min="21" max="23" width="9.140625" style="50" customWidth="1"/>
    <col min="24" max="24" width="10.140625" style="50" bestFit="1" customWidth="1"/>
    <col min="25" max="32" width="9.140625" style="50" customWidth="1"/>
  </cols>
  <sheetData>
    <row r="1" spans="2:11" ht="16.5" customHeight="1">
      <c r="B1" s="54" t="s">
        <v>50</v>
      </c>
      <c r="C1" s="55"/>
      <c r="G1" s="96" t="s">
        <v>42</v>
      </c>
      <c r="H1" s="96"/>
      <c r="I1" s="96"/>
      <c r="J1" s="96"/>
      <c r="K1" s="96"/>
    </row>
    <row r="2" spans="2:11" ht="15">
      <c r="B2" s="54" t="s">
        <v>51</v>
      </c>
      <c r="C2" s="55"/>
      <c r="G2" s="97" t="s">
        <v>43</v>
      </c>
      <c r="H2" s="97"/>
      <c r="I2" s="97"/>
      <c r="J2" s="97"/>
      <c r="K2" s="97"/>
    </row>
    <row r="3" spans="2:11" ht="15">
      <c r="B3" s="54" t="s">
        <v>52</v>
      </c>
      <c r="C3" s="55"/>
      <c r="G3" s="96" t="s">
        <v>44</v>
      </c>
      <c r="H3" s="96"/>
      <c r="I3" s="96"/>
      <c r="J3" s="96"/>
      <c r="K3" s="96"/>
    </row>
    <row r="4" spans="2:11" ht="15">
      <c r="B4" s="54" t="s">
        <v>53</v>
      </c>
      <c r="C4" s="55"/>
      <c r="G4" s="96" t="s">
        <v>46</v>
      </c>
      <c r="H4" s="96"/>
      <c r="I4" s="96"/>
      <c r="J4" s="96"/>
      <c r="K4" s="96"/>
    </row>
    <row r="5" spans="2:27" ht="15">
      <c r="B5" s="54"/>
      <c r="C5" s="55"/>
      <c r="G5" s="96" t="s">
        <v>45</v>
      </c>
      <c r="H5" s="96"/>
      <c r="I5" s="96"/>
      <c r="J5" s="96"/>
      <c r="K5" s="96"/>
      <c r="L5" s="95" t="s">
        <v>47</v>
      </c>
      <c r="M5" s="95"/>
      <c r="N5" s="95"/>
      <c r="O5" s="95"/>
      <c r="P5" s="95"/>
      <c r="Q5" s="95"/>
      <c r="R5" s="95"/>
      <c r="S5" s="95"/>
      <c r="T5" s="95"/>
      <c r="U5" s="95"/>
      <c r="V5" s="95"/>
      <c r="W5" s="95"/>
      <c r="X5" s="95"/>
      <c r="Y5" s="95"/>
      <c r="Z5" s="95"/>
      <c r="AA5" s="95"/>
    </row>
    <row r="6" spans="2:11" ht="15">
      <c r="B6" s="54"/>
      <c r="C6" s="55"/>
      <c r="G6" s="97"/>
      <c r="H6" s="97"/>
      <c r="I6" s="97"/>
      <c r="J6" s="97"/>
      <c r="K6" s="97"/>
    </row>
    <row r="7" spans="2:27" ht="20.25">
      <c r="B7" s="93" t="s">
        <v>8</v>
      </c>
      <c r="C7" s="94"/>
      <c r="G7" s="85" t="s">
        <v>31</v>
      </c>
      <c r="H7" s="56" t="s">
        <v>36</v>
      </c>
      <c r="I7" s="57" t="s">
        <v>39</v>
      </c>
      <c r="J7" s="56" t="s">
        <v>32</v>
      </c>
      <c r="K7" s="58" t="s">
        <v>35</v>
      </c>
      <c r="L7" s="64" t="s">
        <v>24</v>
      </c>
      <c r="M7" s="65" t="s">
        <v>10</v>
      </c>
      <c r="N7" s="66" t="s">
        <v>27</v>
      </c>
      <c r="O7" s="67" t="s">
        <v>22</v>
      </c>
      <c r="P7" s="78"/>
      <c r="Q7" s="79"/>
      <c r="R7" s="79"/>
      <c r="S7" s="79"/>
      <c r="T7" s="79"/>
      <c r="U7" s="79"/>
      <c r="V7" s="79"/>
      <c r="W7" s="79"/>
      <c r="X7" s="79"/>
      <c r="Y7" s="79"/>
      <c r="Z7" s="79"/>
      <c r="AA7" s="80"/>
    </row>
    <row r="8" spans="2:27" ht="12.75">
      <c r="B8" s="4"/>
      <c r="C8" s="5"/>
      <c r="G8" s="86" t="s">
        <v>29</v>
      </c>
      <c r="H8" s="12" t="s">
        <v>37</v>
      </c>
      <c r="I8" s="13" t="s">
        <v>40</v>
      </c>
      <c r="J8" s="12" t="s">
        <v>33</v>
      </c>
      <c r="K8" s="87"/>
      <c r="L8" s="68" t="s">
        <v>10</v>
      </c>
      <c r="M8" s="69" t="s">
        <v>25</v>
      </c>
      <c r="N8" s="70" t="s">
        <v>28</v>
      </c>
      <c r="O8" s="71" t="s">
        <v>23</v>
      </c>
      <c r="P8" s="60" t="s">
        <v>48</v>
      </c>
      <c r="R8" s="60"/>
      <c r="S8" s="60"/>
      <c r="T8" s="60"/>
      <c r="U8" s="60"/>
      <c r="V8" s="60"/>
      <c r="W8" s="60"/>
      <c r="X8" s="60"/>
      <c r="Y8" s="60"/>
      <c r="Z8" s="60"/>
      <c r="AA8" s="82"/>
    </row>
    <row r="9" spans="2:27" ht="12.75">
      <c r="B9" s="11" t="s">
        <v>17</v>
      </c>
      <c r="C9" s="21">
        <v>100</v>
      </c>
      <c r="G9" s="86" t="s">
        <v>30</v>
      </c>
      <c r="H9" s="12" t="s">
        <v>38</v>
      </c>
      <c r="I9" s="13" t="s">
        <v>41</v>
      </c>
      <c r="J9" s="12" t="s">
        <v>34</v>
      </c>
      <c r="K9" s="87" t="s">
        <v>34</v>
      </c>
      <c r="L9" s="72"/>
      <c r="M9" s="69" t="s">
        <v>26</v>
      </c>
      <c r="N9" s="73"/>
      <c r="O9" s="74">
        <f>threshold</f>
        <v>250000</v>
      </c>
      <c r="P9" s="81"/>
      <c r="Q9" s="60"/>
      <c r="R9" s="60"/>
      <c r="S9" s="60"/>
      <c r="T9" s="60"/>
      <c r="U9" s="60"/>
      <c r="V9" s="60"/>
      <c r="W9" s="60"/>
      <c r="X9" s="60"/>
      <c r="Y9" s="60"/>
      <c r="Z9" s="60"/>
      <c r="AA9" s="82"/>
    </row>
    <row r="10" spans="2:27" ht="12.75">
      <c r="B10" s="7"/>
      <c r="C10" s="9"/>
      <c r="G10" s="59"/>
      <c r="H10" s="20"/>
      <c r="I10" s="17"/>
      <c r="J10" s="20"/>
      <c r="K10" s="5"/>
      <c r="L10" s="4"/>
      <c r="M10" s="20"/>
      <c r="N10" s="20"/>
      <c r="O10" s="5"/>
      <c r="P10" s="81"/>
      <c r="Q10" s="60"/>
      <c r="R10" s="60"/>
      <c r="S10" s="60"/>
      <c r="T10" s="60"/>
      <c r="U10" s="60"/>
      <c r="V10" s="60"/>
      <c r="W10" s="60"/>
      <c r="X10" s="60"/>
      <c r="Y10" s="60"/>
      <c r="Z10" s="60"/>
      <c r="AA10" s="82"/>
    </row>
    <row r="11" spans="7:27" ht="12.75">
      <c r="G11" s="59">
        <f aca="true" t="shared" si="0" ref="G11:G42">SUM(P11:AA11)</f>
        <v>26363155.02251628</v>
      </c>
      <c r="H11" s="60">
        <f>MAX(P11:AA11)</f>
        <v>25425827.42326939</v>
      </c>
      <c r="I11" s="17">
        <f>SUMIF(P11:AA11,"&gt;=250000")</f>
        <v>26128634.29463215</v>
      </c>
      <c r="J11" s="60">
        <f>IF(SUM(SIGN(O11)+SIGN(O12))=2,1,0)</f>
        <v>1</v>
      </c>
      <c r="K11" s="5">
        <f>IF(SUM(SIGN(O11)+SIGN(O12)+SIGN(O13))&gt;=2,1,0)</f>
        <v>1</v>
      </c>
      <c r="L11" s="4">
        <v>82</v>
      </c>
      <c r="M11" s="20">
        <v>7</v>
      </c>
      <c r="N11" s="20">
        <v>0.010400425634394306</v>
      </c>
      <c r="O11" s="75">
        <v>2</v>
      </c>
      <c r="P11" s="81">
        <v>10365.23881273951</v>
      </c>
      <c r="Q11" s="60">
        <v>6343.629969606588</v>
      </c>
      <c r="R11" s="60">
        <v>172720.9417868451</v>
      </c>
      <c r="S11" s="60">
        <v>42603.64792871627</v>
      </c>
      <c r="T11" s="60">
        <v>25425827.42326939</v>
      </c>
      <c r="U11" s="60">
        <v>2487.269386221566</v>
      </c>
      <c r="V11" s="60">
        <v>702806.8713627589</v>
      </c>
      <c r="W11" s="60"/>
      <c r="X11" s="60"/>
      <c r="Y11" s="60"/>
      <c r="Z11" s="60"/>
      <c r="AA11" s="82"/>
    </row>
    <row r="12" spans="7:27" ht="12.75">
      <c r="G12" s="59">
        <f t="shared" si="0"/>
        <v>528192.2812325826</v>
      </c>
      <c r="H12" s="60">
        <f aca="true" t="shared" si="1" ref="H12:H75">MAX(P12:AA12)</f>
        <v>345947.01498733234</v>
      </c>
      <c r="I12" s="17">
        <f aca="true" t="shared" si="2" ref="I12:I75">SUMIF(P12:AA12,"&gt;=250000")</f>
        <v>345947.01498733234</v>
      </c>
      <c r="J12" s="60">
        <f aca="true" t="shared" si="3" ref="J12:J75">IF(SUM(SIGN(O12)+SIGN(O13))=2,1,0)</f>
        <v>0</v>
      </c>
      <c r="K12" s="5">
        <f aca="true" t="shared" si="4" ref="K12:K75">IF(SUM(SIGN(O12)+SIGN(O13)+SIGN(O14))&gt;=2,1,0)</f>
        <v>0</v>
      </c>
      <c r="L12" s="4">
        <v>32</v>
      </c>
      <c r="M12" s="20">
        <v>4</v>
      </c>
      <c r="N12" s="20">
        <v>0.023962388106754107</v>
      </c>
      <c r="O12" s="75">
        <v>1</v>
      </c>
      <c r="P12" s="81">
        <v>43910.592125715055</v>
      </c>
      <c r="Q12" s="60">
        <v>345947.01498733234</v>
      </c>
      <c r="R12" s="60">
        <v>92896.50095975073</v>
      </c>
      <c r="S12" s="60">
        <v>45438.173159784485</v>
      </c>
      <c r="T12" s="60"/>
      <c r="U12" s="60"/>
      <c r="V12" s="60"/>
      <c r="W12" s="60"/>
      <c r="X12" s="60"/>
      <c r="Y12" s="60"/>
      <c r="Z12" s="60"/>
      <c r="AA12" s="82"/>
    </row>
    <row r="13" spans="7:27" ht="12.75">
      <c r="G13" s="59">
        <f t="shared" si="0"/>
        <v>145338.73779868224</v>
      </c>
      <c r="H13" s="60">
        <f t="shared" si="1"/>
        <v>85707.76287470164</v>
      </c>
      <c r="I13" s="17">
        <f t="shared" si="2"/>
        <v>0</v>
      </c>
      <c r="J13" s="60">
        <f t="shared" si="3"/>
        <v>0</v>
      </c>
      <c r="K13" s="5">
        <f t="shared" si="4"/>
        <v>0</v>
      </c>
      <c r="L13" s="4">
        <v>23</v>
      </c>
      <c r="M13" s="20">
        <v>3</v>
      </c>
      <c r="N13" s="20">
        <v>0.026908025007127634</v>
      </c>
      <c r="O13" s="75">
        <v>0</v>
      </c>
      <c r="P13" s="81">
        <v>57863.25876798644</v>
      </c>
      <c r="Q13" s="60">
        <v>85707.76287470164</v>
      </c>
      <c r="R13" s="60">
        <v>1767.7161559941483</v>
      </c>
      <c r="S13" s="60"/>
      <c r="T13" s="60"/>
      <c r="U13" s="60"/>
      <c r="V13" s="60"/>
      <c r="W13" s="60"/>
      <c r="X13" s="60"/>
      <c r="Y13" s="60"/>
      <c r="Z13" s="60"/>
      <c r="AA13" s="82"/>
    </row>
    <row r="14" spans="2:27" ht="20.25">
      <c r="B14" s="2" t="s">
        <v>5</v>
      </c>
      <c r="C14" s="3" t="s">
        <v>6</v>
      </c>
      <c r="G14" s="59">
        <f t="shared" si="0"/>
        <v>46139.45593357707</v>
      </c>
      <c r="H14" s="60">
        <f t="shared" si="1"/>
        <v>46139.45593357707</v>
      </c>
      <c r="I14" s="17">
        <f t="shared" si="2"/>
        <v>0</v>
      </c>
      <c r="J14" s="60">
        <f t="shared" si="3"/>
        <v>0</v>
      </c>
      <c r="K14" s="5">
        <f t="shared" si="4"/>
        <v>0</v>
      </c>
      <c r="L14" s="4">
        <v>3</v>
      </c>
      <c r="M14" s="20">
        <v>1</v>
      </c>
      <c r="N14" s="20">
        <v>0.03511203267646135</v>
      </c>
      <c r="O14" s="75">
        <v>0</v>
      </c>
      <c r="P14" s="81">
        <v>46139.45593357707</v>
      </c>
      <c r="Q14" s="60"/>
      <c r="R14" s="60"/>
      <c r="S14" s="60"/>
      <c r="T14" s="60"/>
      <c r="U14" s="60"/>
      <c r="V14" s="60"/>
      <c r="W14" s="60"/>
      <c r="X14" s="60"/>
      <c r="Y14" s="60"/>
      <c r="Z14" s="60"/>
      <c r="AA14" s="82"/>
    </row>
    <row r="15" spans="2:27" ht="12.75">
      <c r="B15" s="4"/>
      <c r="C15" s="5"/>
      <c r="G15" s="59">
        <f t="shared" si="0"/>
        <v>102632.68006009428</v>
      </c>
      <c r="H15" s="60">
        <f t="shared" si="1"/>
        <v>58273.08357244762</v>
      </c>
      <c r="I15" s="17">
        <f t="shared" si="2"/>
        <v>0</v>
      </c>
      <c r="J15" s="60">
        <f t="shared" si="3"/>
        <v>0</v>
      </c>
      <c r="K15" s="5">
        <f t="shared" si="4"/>
        <v>0</v>
      </c>
      <c r="L15" s="4">
        <v>55</v>
      </c>
      <c r="M15" s="20">
        <v>5</v>
      </c>
      <c r="N15" s="20">
        <v>0.03519937535399453</v>
      </c>
      <c r="O15" s="75">
        <v>0</v>
      </c>
      <c r="P15" s="81">
        <v>5027.191747248443</v>
      </c>
      <c r="Q15" s="60">
        <v>22260.78681643502</v>
      </c>
      <c r="R15" s="60">
        <v>16321.666482279055</v>
      </c>
      <c r="S15" s="60">
        <v>58273.08357244762</v>
      </c>
      <c r="T15" s="60">
        <v>749.9514416841376</v>
      </c>
      <c r="U15" s="60"/>
      <c r="V15" s="60"/>
      <c r="W15" s="60"/>
      <c r="X15" s="60"/>
      <c r="Y15" s="60"/>
      <c r="Z15" s="60"/>
      <c r="AA15" s="82"/>
    </row>
    <row r="16" spans="2:27" ht="12.75">
      <c r="B16" s="6" t="s">
        <v>7</v>
      </c>
      <c r="C16" s="22">
        <v>5</v>
      </c>
      <c r="G16" s="59">
        <f t="shared" si="0"/>
        <v>107979.8378277087</v>
      </c>
      <c r="H16" s="60">
        <f t="shared" si="1"/>
        <v>35567.18251835448</v>
      </c>
      <c r="I16" s="17">
        <f t="shared" si="2"/>
        <v>0</v>
      </c>
      <c r="J16" s="60">
        <f t="shared" si="3"/>
        <v>0</v>
      </c>
      <c r="K16" s="5">
        <f t="shared" si="4"/>
        <v>0</v>
      </c>
      <c r="L16" s="4">
        <v>91</v>
      </c>
      <c r="M16" s="20">
        <v>8</v>
      </c>
      <c r="N16" s="20">
        <v>0.05430104888176235</v>
      </c>
      <c r="O16" s="75">
        <v>0</v>
      </c>
      <c r="P16" s="81">
        <v>2781.6372205110397</v>
      </c>
      <c r="Q16" s="60">
        <v>29311.854954790204</v>
      </c>
      <c r="R16" s="60">
        <v>35567.18251835448</v>
      </c>
      <c r="S16" s="60">
        <v>24364.357980220575</v>
      </c>
      <c r="T16" s="60">
        <v>5577.341225644942</v>
      </c>
      <c r="U16" s="60">
        <v>7865.511228395288</v>
      </c>
      <c r="V16" s="60">
        <v>1786.4157886842127</v>
      </c>
      <c r="W16" s="60">
        <v>725.5369111079646</v>
      </c>
      <c r="X16" s="60"/>
      <c r="Y16" s="60"/>
      <c r="Z16" s="60"/>
      <c r="AA16" s="82"/>
    </row>
    <row r="17" spans="2:27" ht="12.75">
      <c r="B17" s="7"/>
      <c r="C17" s="9" t="s">
        <v>18</v>
      </c>
      <c r="G17" s="59">
        <f t="shared" si="0"/>
        <v>184969.72645612567</v>
      </c>
      <c r="H17" s="60">
        <f t="shared" si="1"/>
        <v>156561.9551322559</v>
      </c>
      <c r="I17" s="17">
        <f t="shared" si="2"/>
        <v>0</v>
      </c>
      <c r="J17" s="60">
        <f t="shared" si="3"/>
        <v>0</v>
      </c>
      <c r="K17" s="5">
        <f t="shared" si="4"/>
        <v>1</v>
      </c>
      <c r="L17" s="4">
        <v>34</v>
      </c>
      <c r="M17" s="20">
        <v>4</v>
      </c>
      <c r="N17" s="20">
        <v>0.0594683420934603</v>
      </c>
      <c r="O17" s="75">
        <v>0</v>
      </c>
      <c r="P17" s="81">
        <v>540.2077139626217</v>
      </c>
      <c r="Q17" s="60">
        <v>3747.606899554977</v>
      </c>
      <c r="R17" s="60">
        <v>156561.9551322559</v>
      </c>
      <c r="S17" s="60">
        <v>24119.956710352144</v>
      </c>
      <c r="T17" s="60"/>
      <c r="U17" s="60"/>
      <c r="V17" s="60"/>
      <c r="W17" s="60"/>
      <c r="X17" s="60"/>
      <c r="Y17" s="60"/>
      <c r="Z17" s="60"/>
      <c r="AA17" s="82"/>
    </row>
    <row r="18" spans="7:27" ht="12.75">
      <c r="G18" s="59">
        <f t="shared" si="0"/>
        <v>1283013.0925589383</v>
      </c>
      <c r="H18" s="60">
        <f t="shared" si="1"/>
        <v>1100587.5423161772</v>
      </c>
      <c r="I18" s="17">
        <f t="shared" si="2"/>
        <v>1100587.5423161772</v>
      </c>
      <c r="J18" s="60">
        <f t="shared" si="3"/>
        <v>1</v>
      </c>
      <c r="K18" s="5">
        <f t="shared" si="4"/>
        <v>1</v>
      </c>
      <c r="L18" s="4">
        <v>57</v>
      </c>
      <c r="M18" s="20">
        <v>5</v>
      </c>
      <c r="N18" s="20">
        <v>0.07034505509040323</v>
      </c>
      <c r="O18" s="75">
        <v>1</v>
      </c>
      <c r="P18" s="81">
        <v>122507.24669865564</v>
      </c>
      <c r="Q18" s="60">
        <v>43144.58197135699</v>
      </c>
      <c r="R18" s="60">
        <v>12206.81043363865</v>
      </c>
      <c r="S18" s="60">
        <v>1100587.5423161772</v>
      </c>
      <c r="T18" s="60">
        <v>4566.911139109925</v>
      </c>
      <c r="U18" s="60"/>
      <c r="V18" s="60"/>
      <c r="W18" s="60"/>
      <c r="X18" s="60"/>
      <c r="Y18" s="60"/>
      <c r="Z18" s="60"/>
      <c r="AA18" s="82"/>
    </row>
    <row r="19" spans="7:27" ht="12.75">
      <c r="G19" s="59">
        <f t="shared" si="0"/>
        <v>1017118.3496988177</v>
      </c>
      <c r="H19" s="60">
        <f t="shared" si="1"/>
        <v>530495.6731879371</v>
      </c>
      <c r="I19" s="17">
        <f t="shared" si="2"/>
        <v>860576.4857231097</v>
      </c>
      <c r="J19" s="60">
        <f t="shared" si="3"/>
        <v>1</v>
      </c>
      <c r="K19" s="5">
        <f t="shared" si="4"/>
        <v>1</v>
      </c>
      <c r="L19" s="4">
        <v>80</v>
      </c>
      <c r="M19" s="20">
        <v>7</v>
      </c>
      <c r="N19" s="20">
        <v>0.07653465555243621</v>
      </c>
      <c r="O19" s="75">
        <v>2</v>
      </c>
      <c r="P19" s="81">
        <v>305.9910680856216</v>
      </c>
      <c r="Q19" s="60">
        <v>116634.35013981926</v>
      </c>
      <c r="R19" s="60">
        <v>9034.465639495735</v>
      </c>
      <c r="S19" s="60">
        <v>530495.6731879371</v>
      </c>
      <c r="T19" s="60">
        <v>330080.8125351725</v>
      </c>
      <c r="U19" s="60">
        <v>27949.277826119465</v>
      </c>
      <c r="V19" s="60">
        <v>2617.779302188045</v>
      </c>
      <c r="W19" s="60"/>
      <c r="X19" s="60"/>
      <c r="Y19" s="60"/>
      <c r="Z19" s="60"/>
      <c r="AA19" s="82"/>
    </row>
    <row r="20" spans="7:27" ht="12.75">
      <c r="G20" s="59">
        <f t="shared" si="0"/>
        <v>731380.1295775621</v>
      </c>
      <c r="H20" s="60">
        <f t="shared" si="1"/>
        <v>665173.9656897698</v>
      </c>
      <c r="I20" s="17">
        <f t="shared" si="2"/>
        <v>665173.9656897698</v>
      </c>
      <c r="J20" s="60">
        <f t="shared" si="3"/>
        <v>0</v>
      </c>
      <c r="K20" s="5">
        <f t="shared" si="4"/>
        <v>0</v>
      </c>
      <c r="L20" s="4">
        <v>15</v>
      </c>
      <c r="M20" s="20">
        <v>3</v>
      </c>
      <c r="N20" s="20">
        <v>0.10967436466693598</v>
      </c>
      <c r="O20" s="75">
        <v>1</v>
      </c>
      <c r="P20" s="81">
        <v>64024.9595361674</v>
      </c>
      <c r="Q20" s="60">
        <v>665173.9656897698</v>
      </c>
      <c r="R20" s="60">
        <v>2181.20435162478</v>
      </c>
      <c r="S20" s="60"/>
      <c r="T20" s="60"/>
      <c r="U20" s="60"/>
      <c r="V20" s="60"/>
      <c r="W20" s="60"/>
      <c r="X20" s="60"/>
      <c r="Y20" s="60"/>
      <c r="Z20" s="60"/>
      <c r="AA20" s="82"/>
    </row>
    <row r="21" spans="7:27" ht="12.75">
      <c r="G21" s="59">
        <f t="shared" si="0"/>
        <v>237422.17735937174</v>
      </c>
      <c r="H21" s="60">
        <f t="shared" si="1"/>
        <v>131871.7897565053</v>
      </c>
      <c r="I21" s="17">
        <f t="shared" si="2"/>
        <v>0</v>
      </c>
      <c r="J21" s="60">
        <f t="shared" si="3"/>
        <v>0</v>
      </c>
      <c r="K21" s="5">
        <f t="shared" si="4"/>
        <v>0</v>
      </c>
      <c r="L21" s="4">
        <v>38</v>
      </c>
      <c r="M21" s="20">
        <v>4</v>
      </c>
      <c r="N21" s="20">
        <v>0.11067908018772687</v>
      </c>
      <c r="O21" s="75">
        <v>0</v>
      </c>
      <c r="P21" s="81">
        <v>7336.244490431001</v>
      </c>
      <c r="Q21" s="60">
        <v>53585.476242699144</v>
      </c>
      <c r="R21" s="60">
        <v>44628.66686973626</v>
      </c>
      <c r="S21" s="60">
        <v>131871.7897565053</v>
      </c>
      <c r="T21" s="60"/>
      <c r="U21" s="60"/>
      <c r="V21" s="60"/>
      <c r="W21" s="60"/>
      <c r="X21" s="60"/>
      <c r="Y21" s="60"/>
      <c r="Z21" s="60"/>
      <c r="AA21" s="82"/>
    </row>
    <row r="22" spans="7:27" ht="12.75">
      <c r="G22" s="59">
        <f t="shared" si="0"/>
        <v>103703.03719528139</v>
      </c>
      <c r="H22" s="60">
        <f t="shared" si="1"/>
        <v>88411.15063218768</v>
      </c>
      <c r="I22" s="17">
        <f t="shared" si="2"/>
        <v>0</v>
      </c>
      <c r="J22" s="60">
        <f t="shared" si="3"/>
        <v>0</v>
      </c>
      <c r="K22" s="5">
        <f t="shared" si="4"/>
        <v>0</v>
      </c>
      <c r="L22" s="4">
        <v>59</v>
      </c>
      <c r="M22" s="20">
        <v>5</v>
      </c>
      <c r="N22" s="20">
        <v>0.1362046965426833</v>
      </c>
      <c r="O22" s="75">
        <v>0</v>
      </c>
      <c r="P22" s="81">
        <v>7553.58165233531</v>
      </c>
      <c r="Q22" s="60">
        <v>661.3357957261892</v>
      </c>
      <c r="R22" s="60">
        <v>4316.652586465154</v>
      </c>
      <c r="S22" s="60">
        <v>88411.15063218768</v>
      </c>
      <c r="T22" s="60">
        <v>2760.316528567059</v>
      </c>
      <c r="U22" s="60"/>
      <c r="V22" s="60"/>
      <c r="W22" s="60"/>
      <c r="X22" s="60"/>
      <c r="Y22" s="60"/>
      <c r="Z22" s="60"/>
      <c r="AA22" s="82"/>
    </row>
    <row r="23" spans="7:27" ht="12.75">
      <c r="G23" s="59">
        <f t="shared" si="0"/>
        <v>165722.19042416158</v>
      </c>
      <c r="H23" s="60">
        <f t="shared" si="1"/>
        <v>56306.32500233086</v>
      </c>
      <c r="I23" s="17">
        <f t="shared" si="2"/>
        <v>0</v>
      </c>
      <c r="J23" s="60">
        <f t="shared" si="3"/>
        <v>0</v>
      </c>
      <c r="K23" s="5">
        <f t="shared" si="4"/>
        <v>0</v>
      </c>
      <c r="L23" s="4">
        <v>88</v>
      </c>
      <c r="M23" s="20">
        <v>8</v>
      </c>
      <c r="N23" s="20">
        <v>0.15178670318377208</v>
      </c>
      <c r="O23" s="75">
        <v>0</v>
      </c>
      <c r="P23" s="81">
        <v>8.81884027457525</v>
      </c>
      <c r="Q23" s="60">
        <v>51494.21558589853</v>
      </c>
      <c r="R23" s="60">
        <v>56306.32500233086</v>
      </c>
      <c r="S23" s="60">
        <v>759.81030537187</v>
      </c>
      <c r="T23" s="60">
        <v>11680.357050433964</v>
      </c>
      <c r="U23" s="60">
        <v>30783.59666406617</v>
      </c>
      <c r="V23" s="60">
        <v>14248.10682794814</v>
      </c>
      <c r="W23" s="60">
        <v>440.9601478374844</v>
      </c>
      <c r="X23" s="60"/>
      <c r="Y23" s="60"/>
      <c r="Z23" s="60"/>
      <c r="AA23" s="82"/>
    </row>
    <row r="24" spans="7:27" ht="12.75">
      <c r="G24" s="59">
        <f t="shared" si="0"/>
        <v>352945.8809782565</v>
      </c>
      <c r="H24" s="60">
        <f t="shared" si="1"/>
        <v>157209.03761820297</v>
      </c>
      <c r="I24" s="17">
        <f t="shared" si="2"/>
        <v>0</v>
      </c>
      <c r="J24" s="60">
        <f t="shared" si="3"/>
        <v>0</v>
      </c>
      <c r="K24" s="5">
        <f t="shared" si="4"/>
        <v>0</v>
      </c>
      <c r="L24" s="4">
        <v>90</v>
      </c>
      <c r="M24" s="20">
        <v>8</v>
      </c>
      <c r="N24" s="20">
        <v>0.15772805911336185</v>
      </c>
      <c r="O24" s="75">
        <v>0</v>
      </c>
      <c r="P24" s="81">
        <v>157209.03761820297</v>
      </c>
      <c r="Q24" s="60">
        <v>22827.68880403499</v>
      </c>
      <c r="R24" s="60">
        <v>63211.45309410751</v>
      </c>
      <c r="S24" s="60">
        <v>3815.7224538503715</v>
      </c>
      <c r="T24" s="60">
        <v>96261.42688385185</v>
      </c>
      <c r="U24" s="60">
        <v>1658.2001027186134</v>
      </c>
      <c r="V24" s="60">
        <v>7225.248710072666</v>
      </c>
      <c r="W24" s="60">
        <v>737.1033114175915</v>
      </c>
      <c r="X24" s="60"/>
      <c r="Y24" s="60"/>
      <c r="Z24" s="60"/>
      <c r="AA24" s="82"/>
    </row>
    <row r="25" spans="7:27" ht="12.75">
      <c r="G25" s="59">
        <f t="shared" si="0"/>
        <v>15352.373983051224</v>
      </c>
      <c r="H25" s="60">
        <f t="shared" si="1"/>
        <v>7554.388913711623</v>
      </c>
      <c r="I25" s="17">
        <f t="shared" si="2"/>
        <v>0</v>
      </c>
      <c r="J25" s="60">
        <f t="shared" si="3"/>
        <v>0</v>
      </c>
      <c r="K25" s="5">
        <f t="shared" si="4"/>
        <v>0</v>
      </c>
      <c r="L25" s="4">
        <v>37</v>
      </c>
      <c r="M25" s="20">
        <v>4</v>
      </c>
      <c r="N25" s="20">
        <v>0.15791528754268946</v>
      </c>
      <c r="O25" s="75">
        <v>0</v>
      </c>
      <c r="P25" s="81">
        <v>1561.5498216183746</v>
      </c>
      <c r="Q25" s="60">
        <v>7554.388913711623</v>
      </c>
      <c r="R25" s="60">
        <v>4728.151391156702</v>
      </c>
      <c r="S25" s="60">
        <v>1508.2838565645259</v>
      </c>
      <c r="T25" s="60"/>
      <c r="U25" s="60"/>
      <c r="V25" s="60"/>
      <c r="W25" s="60"/>
      <c r="X25" s="60"/>
      <c r="Y25" s="60"/>
      <c r="Z25" s="60"/>
      <c r="AA25" s="82"/>
    </row>
    <row r="26" spans="2:27" ht="20.25">
      <c r="B26" s="2" t="s">
        <v>3</v>
      </c>
      <c r="C26" s="3" t="s">
        <v>4</v>
      </c>
      <c r="G26" s="59">
        <f t="shared" si="0"/>
        <v>1241483.8423031252</v>
      </c>
      <c r="H26" s="60">
        <f t="shared" si="1"/>
        <v>861482.1469061198</v>
      </c>
      <c r="I26" s="17">
        <f t="shared" si="2"/>
        <v>1140627.124506374</v>
      </c>
      <c r="J26" s="60">
        <f t="shared" si="3"/>
        <v>0</v>
      </c>
      <c r="K26" s="5">
        <f t="shared" si="4"/>
        <v>0</v>
      </c>
      <c r="L26" s="4">
        <v>63</v>
      </c>
      <c r="M26" s="20">
        <v>6</v>
      </c>
      <c r="N26" s="20">
        <v>0.1588256592942836</v>
      </c>
      <c r="O26" s="75">
        <v>2</v>
      </c>
      <c r="P26" s="81">
        <v>279144.9776002542</v>
      </c>
      <c r="Q26" s="60">
        <v>37363.62070222837</v>
      </c>
      <c r="R26" s="60">
        <v>517.922660209502</v>
      </c>
      <c r="S26" s="60">
        <v>53898.416853628834</v>
      </c>
      <c r="T26" s="60">
        <v>861482.1469061198</v>
      </c>
      <c r="U26" s="60">
        <v>9076.757580684478</v>
      </c>
      <c r="V26" s="60"/>
      <c r="W26" s="60"/>
      <c r="X26" s="60"/>
      <c r="Y26" s="60"/>
      <c r="Z26" s="60"/>
      <c r="AA26" s="82"/>
    </row>
    <row r="27" spans="2:27" ht="12.75">
      <c r="B27" s="4"/>
      <c r="C27" s="5"/>
      <c r="G27" s="59">
        <f t="shared" si="0"/>
        <v>261500.0079585173</v>
      </c>
      <c r="H27" s="60">
        <f t="shared" si="1"/>
        <v>176765.47942733756</v>
      </c>
      <c r="I27" s="17">
        <f t="shared" si="2"/>
        <v>0</v>
      </c>
      <c r="J27" s="60">
        <f t="shared" si="3"/>
        <v>0</v>
      </c>
      <c r="K27" s="5">
        <f t="shared" si="4"/>
        <v>0</v>
      </c>
      <c r="L27" s="4">
        <v>33</v>
      </c>
      <c r="M27" s="20">
        <v>4</v>
      </c>
      <c r="N27" s="20">
        <v>0.16206002265076602</v>
      </c>
      <c r="O27" s="75">
        <v>0</v>
      </c>
      <c r="P27" s="81">
        <v>176765.47942733756</v>
      </c>
      <c r="Q27" s="60">
        <v>2794.150260085877</v>
      </c>
      <c r="R27" s="60">
        <v>68405.75301738546</v>
      </c>
      <c r="S27" s="60">
        <v>13534.62525370838</v>
      </c>
      <c r="T27" s="60"/>
      <c r="U27" s="60"/>
      <c r="V27" s="60"/>
      <c r="W27" s="60"/>
      <c r="X27" s="60"/>
      <c r="Y27" s="60"/>
      <c r="Z27" s="60"/>
      <c r="AA27" s="82"/>
    </row>
    <row r="28" spans="2:27" ht="12.75">
      <c r="B28" s="6" t="s">
        <v>0</v>
      </c>
      <c r="C28" s="23">
        <v>10</v>
      </c>
      <c r="G28" s="59">
        <f t="shared" si="0"/>
        <v>139208.65055814834</v>
      </c>
      <c r="H28" s="60">
        <f t="shared" si="1"/>
        <v>79609.85632960175</v>
      </c>
      <c r="I28" s="17">
        <f t="shared" si="2"/>
        <v>0</v>
      </c>
      <c r="J28" s="60">
        <f t="shared" si="3"/>
        <v>0</v>
      </c>
      <c r="K28" s="5">
        <f t="shared" si="4"/>
        <v>1</v>
      </c>
      <c r="L28" s="4">
        <v>45</v>
      </c>
      <c r="M28" s="20">
        <v>5</v>
      </c>
      <c r="N28" s="20">
        <v>0.16479152201674063</v>
      </c>
      <c r="O28" s="75">
        <v>0</v>
      </c>
      <c r="P28" s="81">
        <v>1469.1426419009945</v>
      </c>
      <c r="Q28" s="60">
        <v>22525.13806983439</v>
      </c>
      <c r="R28" s="60">
        <v>31213.817376701027</v>
      </c>
      <c r="S28" s="60">
        <v>4390.696140110158</v>
      </c>
      <c r="T28" s="60">
        <v>79609.85632960175</v>
      </c>
      <c r="U28" s="60"/>
      <c r="V28" s="60"/>
      <c r="W28" s="60"/>
      <c r="X28" s="60"/>
      <c r="Y28" s="60"/>
      <c r="Z28" s="60"/>
      <c r="AA28" s="82"/>
    </row>
    <row r="29" spans="2:27" ht="12.75">
      <c r="B29" s="6" t="s">
        <v>1</v>
      </c>
      <c r="C29" s="24">
        <v>2</v>
      </c>
      <c r="G29" s="59">
        <f t="shared" si="0"/>
        <v>652093.8711446264</v>
      </c>
      <c r="H29" s="60">
        <f t="shared" si="1"/>
        <v>394025.6975527415</v>
      </c>
      <c r="I29" s="17">
        <f t="shared" si="2"/>
        <v>394025.6975527415</v>
      </c>
      <c r="J29" s="60">
        <f t="shared" si="3"/>
        <v>1</v>
      </c>
      <c r="K29" s="5">
        <f t="shared" si="4"/>
        <v>1</v>
      </c>
      <c r="L29" s="4">
        <v>65</v>
      </c>
      <c r="M29" s="20">
        <v>6</v>
      </c>
      <c r="N29" s="20">
        <v>0.1726687430544145</v>
      </c>
      <c r="O29" s="75">
        <v>1</v>
      </c>
      <c r="P29" s="81">
        <v>7415.232733863475</v>
      </c>
      <c r="Q29" s="60">
        <v>77284.11072827756</v>
      </c>
      <c r="R29" s="60">
        <v>14250.633974683818</v>
      </c>
      <c r="S29" s="60">
        <v>11062.859674220897</v>
      </c>
      <c r="T29" s="60">
        <v>148055.33648083912</v>
      </c>
      <c r="U29" s="60">
        <v>394025.6975527415</v>
      </c>
      <c r="V29" s="60"/>
      <c r="W29" s="60"/>
      <c r="X29" s="60"/>
      <c r="Y29" s="60"/>
      <c r="Z29" s="60"/>
      <c r="AA29" s="82"/>
    </row>
    <row r="30" spans="2:27" ht="12.75">
      <c r="B30" s="4"/>
      <c r="C30" s="5"/>
      <c r="G30" s="59">
        <f t="shared" si="0"/>
        <v>1582167.9269507427</v>
      </c>
      <c r="H30" s="60">
        <f t="shared" si="1"/>
        <v>1408591.2326870142</v>
      </c>
      <c r="I30" s="17">
        <f t="shared" si="2"/>
        <v>1408591.2326870142</v>
      </c>
      <c r="J30" s="60">
        <f t="shared" si="3"/>
        <v>0</v>
      </c>
      <c r="K30" s="5">
        <f t="shared" si="4"/>
        <v>0</v>
      </c>
      <c r="L30" s="4">
        <v>49</v>
      </c>
      <c r="M30" s="20">
        <v>5</v>
      </c>
      <c r="N30" s="20">
        <v>0.17420755696259782</v>
      </c>
      <c r="O30" s="75">
        <v>1</v>
      </c>
      <c r="P30" s="81">
        <v>387.2109058228601</v>
      </c>
      <c r="Q30" s="60">
        <v>1408591.2326870142</v>
      </c>
      <c r="R30" s="60">
        <v>23890.660511555336</v>
      </c>
      <c r="S30" s="60">
        <v>139666.88629893312</v>
      </c>
      <c r="T30" s="60">
        <v>9631.936547417283</v>
      </c>
      <c r="U30" s="60"/>
      <c r="V30" s="60"/>
      <c r="W30" s="60"/>
      <c r="X30" s="60"/>
      <c r="Y30" s="60"/>
      <c r="Z30" s="60"/>
      <c r="AA30" s="82"/>
    </row>
    <row r="31" spans="2:27" ht="12.75">
      <c r="B31" s="10" t="s">
        <v>2</v>
      </c>
      <c r="C31" s="8">
        <f>EXP(mu+0.5*sigma^2)</f>
        <v>162754.79141900392</v>
      </c>
      <c r="G31" s="59">
        <f t="shared" si="0"/>
        <v>6011.587487367249</v>
      </c>
      <c r="H31" s="60">
        <f t="shared" si="1"/>
        <v>2851.1008387318348</v>
      </c>
      <c r="I31" s="17">
        <f t="shared" si="2"/>
        <v>0</v>
      </c>
      <c r="J31" s="60">
        <f t="shared" si="3"/>
        <v>0</v>
      </c>
      <c r="K31" s="5">
        <f t="shared" si="4"/>
        <v>0</v>
      </c>
      <c r="L31" s="4">
        <v>29</v>
      </c>
      <c r="M31" s="20">
        <v>4</v>
      </c>
      <c r="N31" s="20">
        <v>0.18518742263446697</v>
      </c>
      <c r="O31" s="75">
        <v>0</v>
      </c>
      <c r="P31" s="81">
        <v>2851.1008387318348</v>
      </c>
      <c r="Q31" s="60">
        <v>541.5260470165363</v>
      </c>
      <c r="R31" s="60">
        <v>703.7133611081936</v>
      </c>
      <c r="S31" s="60">
        <v>1915.247240510685</v>
      </c>
      <c r="T31" s="60"/>
      <c r="U31" s="60"/>
      <c r="V31" s="60"/>
      <c r="W31" s="60"/>
      <c r="X31" s="60"/>
      <c r="Y31" s="60"/>
      <c r="Z31" s="60"/>
      <c r="AA31" s="82"/>
    </row>
    <row r="32" spans="7:27" ht="12.75">
      <c r="G32" s="59">
        <f t="shared" si="0"/>
        <v>205080.4916751842</v>
      </c>
      <c r="H32" s="60">
        <f t="shared" si="1"/>
        <v>129009.24309598017</v>
      </c>
      <c r="I32" s="17">
        <f t="shared" si="2"/>
        <v>0</v>
      </c>
      <c r="J32" s="60">
        <f t="shared" si="3"/>
        <v>0</v>
      </c>
      <c r="K32" s="5">
        <f t="shared" si="4"/>
        <v>1</v>
      </c>
      <c r="L32" s="4">
        <v>71</v>
      </c>
      <c r="M32" s="20">
        <v>6</v>
      </c>
      <c r="N32" s="20">
        <v>0.18574109616185197</v>
      </c>
      <c r="O32" s="75">
        <v>0</v>
      </c>
      <c r="P32" s="81">
        <v>55200.43281003344</v>
      </c>
      <c r="Q32" s="60">
        <v>2992.838217462348</v>
      </c>
      <c r="R32" s="60">
        <v>1559.7471818583426</v>
      </c>
      <c r="S32" s="60">
        <v>10359.513413235343</v>
      </c>
      <c r="T32" s="60">
        <v>5958.716956614544</v>
      </c>
      <c r="U32" s="60">
        <v>129009.24309598017</v>
      </c>
      <c r="V32" s="60"/>
      <c r="W32" s="60"/>
      <c r="X32" s="60"/>
      <c r="Y32" s="60"/>
      <c r="Z32" s="60"/>
      <c r="AA32" s="82"/>
    </row>
    <row r="33" spans="7:27" ht="12.75">
      <c r="G33" s="59">
        <f t="shared" si="0"/>
        <v>1768589.4904049905</v>
      </c>
      <c r="H33" s="60">
        <f t="shared" si="1"/>
        <v>1183091.3553633383</v>
      </c>
      <c r="I33" s="17">
        <f t="shared" si="2"/>
        <v>1690076.947840453</v>
      </c>
      <c r="J33" s="60">
        <f t="shared" si="3"/>
        <v>1</v>
      </c>
      <c r="K33" s="5">
        <f t="shared" si="4"/>
        <v>1</v>
      </c>
      <c r="L33" s="4">
        <v>95</v>
      </c>
      <c r="M33" s="20">
        <v>9</v>
      </c>
      <c r="N33" s="20">
        <v>0.19178988244961293</v>
      </c>
      <c r="O33" s="75">
        <v>2</v>
      </c>
      <c r="P33" s="81">
        <v>506985.5924771146</v>
      </c>
      <c r="Q33" s="60">
        <v>13329.66747304023</v>
      </c>
      <c r="R33" s="60">
        <v>691.6825421121104</v>
      </c>
      <c r="S33" s="60">
        <v>21540.155693790362</v>
      </c>
      <c r="T33" s="60">
        <v>1183091.3553633383</v>
      </c>
      <c r="U33" s="60">
        <v>13874.065745153111</v>
      </c>
      <c r="V33" s="60">
        <v>4383.494119930243</v>
      </c>
      <c r="W33" s="60">
        <v>14566.439487518015</v>
      </c>
      <c r="X33" s="60">
        <v>10127.037502993548</v>
      </c>
      <c r="Y33" s="60"/>
      <c r="Z33" s="60"/>
      <c r="AA33" s="82"/>
    </row>
    <row r="34" spans="2:27" ht="20.25">
      <c r="B34" s="2" t="s">
        <v>20</v>
      </c>
      <c r="C34" s="3"/>
      <c r="G34" s="59">
        <f t="shared" si="0"/>
        <v>343434.3688340782</v>
      </c>
      <c r="H34" s="60">
        <f t="shared" si="1"/>
        <v>343434.3688340782</v>
      </c>
      <c r="I34" s="17">
        <f t="shared" si="2"/>
        <v>343434.3688340782</v>
      </c>
      <c r="J34" s="60">
        <f t="shared" si="3"/>
        <v>1</v>
      </c>
      <c r="K34" s="5">
        <f t="shared" si="4"/>
        <v>1</v>
      </c>
      <c r="L34" s="4">
        <v>4</v>
      </c>
      <c r="M34" s="20">
        <v>1</v>
      </c>
      <c r="N34" s="20">
        <v>0.22652038417018083</v>
      </c>
      <c r="O34" s="75">
        <v>1</v>
      </c>
      <c r="P34" s="81">
        <v>343434.3688340782</v>
      </c>
      <c r="Q34" s="60"/>
      <c r="R34" s="60"/>
      <c r="S34" s="60"/>
      <c r="T34" s="60"/>
      <c r="U34" s="60"/>
      <c r="V34" s="60"/>
      <c r="W34" s="60"/>
      <c r="X34" s="60"/>
      <c r="Y34" s="60"/>
      <c r="Z34" s="60"/>
      <c r="AA34" s="82"/>
    </row>
    <row r="35" spans="2:27" ht="12.75">
      <c r="B35" s="4"/>
      <c r="C35" s="5"/>
      <c r="G35" s="59">
        <f t="shared" si="0"/>
        <v>2793390.666757765</v>
      </c>
      <c r="H35" s="60">
        <f t="shared" si="1"/>
        <v>2410354.9765554</v>
      </c>
      <c r="I35" s="17">
        <f t="shared" si="2"/>
        <v>2410354.9765554</v>
      </c>
      <c r="J35" s="60">
        <f t="shared" si="3"/>
        <v>1</v>
      </c>
      <c r="K35" s="5">
        <f t="shared" si="4"/>
        <v>1</v>
      </c>
      <c r="L35" s="4">
        <v>73</v>
      </c>
      <c r="M35" s="20">
        <v>6</v>
      </c>
      <c r="N35" s="20">
        <v>0.22705136280420946</v>
      </c>
      <c r="O35" s="75">
        <v>1</v>
      </c>
      <c r="P35" s="81">
        <v>59492.18416413022</v>
      </c>
      <c r="Q35" s="60">
        <v>2410354.9765554</v>
      </c>
      <c r="R35" s="60">
        <v>16295.709323587673</v>
      </c>
      <c r="S35" s="60">
        <v>37638.17977994034</v>
      </c>
      <c r="T35" s="60">
        <v>220519.4072298473</v>
      </c>
      <c r="U35" s="60">
        <v>49090.209704859684</v>
      </c>
      <c r="V35" s="60"/>
      <c r="W35" s="60"/>
      <c r="X35" s="60"/>
      <c r="Y35" s="60"/>
      <c r="Z35" s="60"/>
      <c r="AA35" s="82"/>
    </row>
    <row r="36" spans="2:27" ht="12.75">
      <c r="B36" s="27" t="s">
        <v>21</v>
      </c>
      <c r="C36" s="21">
        <v>250000</v>
      </c>
      <c r="G36" s="59">
        <f t="shared" si="0"/>
        <v>3193625.549261001</v>
      </c>
      <c r="H36" s="60">
        <f t="shared" si="1"/>
        <v>2959202.0514018903</v>
      </c>
      <c r="I36" s="17">
        <f t="shared" si="2"/>
        <v>2959202.0514018903</v>
      </c>
      <c r="J36" s="60">
        <f t="shared" si="3"/>
        <v>0</v>
      </c>
      <c r="K36" s="5">
        <f t="shared" si="4"/>
        <v>0</v>
      </c>
      <c r="L36" s="4">
        <v>20</v>
      </c>
      <c r="M36" s="20">
        <v>3</v>
      </c>
      <c r="N36" s="20">
        <v>0.2279336463910786</v>
      </c>
      <c r="O36" s="75">
        <v>1</v>
      </c>
      <c r="P36" s="81">
        <v>232681.04971288593</v>
      </c>
      <c r="Q36" s="60">
        <v>2959202.0514018903</v>
      </c>
      <c r="R36" s="60">
        <v>1742.448146224428</v>
      </c>
      <c r="S36" s="60"/>
      <c r="T36" s="60"/>
      <c r="U36" s="60"/>
      <c r="V36" s="60"/>
      <c r="W36" s="60"/>
      <c r="X36" s="60"/>
      <c r="Y36" s="60"/>
      <c r="Z36" s="60"/>
      <c r="AA36" s="82"/>
    </row>
    <row r="37" spans="2:27" ht="12.75">
      <c r="B37" s="28"/>
      <c r="C37" s="29"/>
      <c r="G37" s="59">
        <f t="shared" si="0"/>
        <v>85183.95422867259</v>
      </c>
      <c r="H37" s="60">
        <f t="shared" si="1"/>
        <v>66185.43752313615</v>
      </c>
      <c r="I37" s="17">
        <f t="shared" si="2"/>
        <v>0</v>
      </c>
      <c r="J37" s="60">
        <f t="shared" si="3"/>
        <v>0</v>
      </c>
      <c r="K37" s="5">
        <f t="shared" si="4"/>
        <v>0</v>
      </c>
      <c r="L37" s="4">
        <v>27</v>
      </c>
      <c r="M37" s="20">
        <v>3</v>
      </c>
      <c r="N37" s="20">
        <v>0.23992977365457713</v>
      </c>
      <c r="O37" s="75">
        <v>0</v>
      </c>
      <c r="P37" s="81">
        <v>5084.392948499323</v>
      </c>
      <c r="Q37" s="60">
        <v>13914.123757037118</v>
      </c>
      <c r="R37" s="60">
        <v>66185.43752313615</v>
      </c>
      <c r="S37" s="60"/>
      <c r="T37" s="60"/>
      <c r="U37" s="60"/>
      <c r="V37" s="60"/>
      <c r="W37" s="60"/>
      <c r="X37" s="60"/>
      <c r="Y37" s="60"/>
      <c r="Z37" s="60"/>
      <c r="AA37" s="82"/>
    </row>
    <row r="38" spans="7:27" ht="12.75">
      <c r="G38" s="59">
        <f t="shared" si="0"/>
        <v>67781.76146556863</v>
      </c>
      <c r="H38" s="60">
        <f t="shared" si="1"/>
        <v>47233.63002898077</v>
      </c>
      <c r="I38" s="17">
        <f t="shared" si="2"/>
        <v>0</v>
      </c>
      <c r="J38" s="60">
        <f t="shared" si="3"/>
        <v>0</v>
      </c>
      <c r="K38" s="5">
        <f t="shared" si="4"/>
        <v>0</v>
      </c>
      <c r="L38" s="4">
        <v>14</v>
      </c>
      <c r="M38" s="20">
        <v>3</v>
      </c>
      <c r="N38" s="20">
        <v>0.2518387287280659</v>
      </c>
      <c r="O38" s="75">
        <v>0</v>
      </c>
      <c r="P38" s="81">
        <v>1162.9149726901155</v>
      </c>
      <c r="Q38" s="60">
        <v>19385.216463897752</v>
      </c>
      <c r="R38" s="60">
        <v>47233.63002898077</v>
      </c>
      <c r="S38" s="60"/>
      <c r="T38" s="60"/>
      <c r="U38" s="60"/>
      <c r="V38" s="60"/>
      <c r="W38" s="60"/>
      <c r="X38" s="60"/>
      <c r="Y38" s="60"/>
      <c r="Z38" s="60"/>
      <c r="AA38" s="82"/>
    </row>
    <row r="39" spans="7:27" ht="12.75">
      <c r="G39" s="59">
        <f t="shared" si="0"/>
        <v>143853.1489513077</v>
      </c>
      <c r="H39" s="60">
        <f t="shared" si="1"/>
        <v>56556.015126129605</v>
      </c>
      <c r="I39" s="17">
        <f t="shared" si="2"/>
        <v>0</v>
      </c>
      <c r="J39" s="60">
        <f t="shared" si="3"/>
        <v>0</v>
      </c>
      <c r="K39" s="5">
        <f t="shared" si="4"/>
        <v>1</v>
      </c>
      <c r="L39" s="4">
        <v>56</v>
      </c>
      <c r="M39" s="20">
        <v>5</v>
      </c>
      <c r="N39" s="20">
        <v>0.2519561213782744</v>
      </c>
      <c r="O39" s="75">
        <v>0</v>
      </c>
      <c r="P39" s="81">
        <v>4285.514692718201</v>
      </c>
      <c r="Q39" s="60">
        <v>35578.26349032666</v>
      </c>
      <c r="R39" s="60">
        <v>2024.1013202594654</v>
      </c>
      <c r="S39" s="60">
        <v>45409.25432187377</v>
      </c>
      <c r="T39" s="60">
        <v>56556.015126129605</v>
      </c>
      <c r="U39" s="60"/>
      <c r="V39" s="60"/>
      <c r="W39" s="60"/>
      <c r="X39" s="60"/>
      <c r="Y39" s="60"/>
      <c r="Z39" s="60"/>
      <c r="AA39" s="82"/>
    </row>
    <row r="40" spans="7:27" ht="12.75">
      <c r="G40" s="59">
        <f t="shared" si="0"/>
        <v>534405.981047732</v>
      </c>
      <c r="H40" s="60">
        <f t="shared" si="1"/>
        <v>283415.8613851605</v>
      </c>
      <c r="I40" s="17">
        <f t="shared" si="2"/>
        <v>283415.8613851605</v>
      </c>
      <c r="J40" s="60">
        <f t="shared" si="3"/>
        <v>1</v>
      </c>
      <c r="K40" s="5">
        <f t="shared" si="4"/>
        <v>1</v>
      </c>
      <c r="L40" s="4">
        <v>85</v>
      </c>
      <c r="M40" s="20">
        <v>7</v>
      </c>
      <c r="N40" s="20">
        <v>0.25409554912631926</v>
      </c>
      <c r="O40" s="75">
        <v>1</v>
      </c>
      <c r="P40" s="81">
        <v>6671.176520364788</v>
      </c>
      <c r="Q40" s="60">
        <v>80521.91066477448</v>
      </c>
      <c r="R40" s="60">
        <v>204.71026416114753</v>
      </c>
      <c r="S40" s="60">
        <v>1855.9578840097654</v>
      </c>
      <c r="T40" s="60">
        <v>17319.743290248156</v>
      </c>
      <c r="U40" s="60">
        <v>283415.8613851605</v>
      </c>
      <c r="V40" s="60">
        <v>144416.62103901323</v>
      </c>
      <c r="W40" s="60"/>
      <c r="X40" s="60"/>
      <c r="Y40" s="60"/>
      <c r="Z40" s="60"/>
      <c r="AA40" s="82"/>
    </row>
    <row r="41" spans="7:27" ht="12.75">
      <c r="G41" s="59">
        <f t="shared" si="0"/>
        <v>842781.2849946645</v>
      </c>
      <c r="H41" s="60">
        <f t="shared" si="1"/>
        <v>528333.7417693071</v>
      </c>
      <c r="I41" s="17">
        <f t="shared" si="2"/>
        <v>779818.0023071178</v>
      </c>
      <c r="J41" s="60">
        <f t="shared" si="3"/>
        <v>0</v>
      </c>
      <c r="K41" s="5">
        <f t="shared" si="4"/>
        <v>1</v>
      </c>
      <c r="L41" s="4">
        <v>93</v>
      </c>
      <c r="M41" s="20">
        <v>8</v>
      </c>
      <c r="N41" s="20">
        <v>0.2649135262795661</v>
      </c>
      <c r="O41" s="75">
        <v>2</v>
      </c>
      <c r="P41" s="81">
        <v>30474.110471033655</v>
      </c>
      <c r="Q41" s="60">
        <v>251484.26053781074</v>
      </c>
      <c r="R41" s="60">
        <v>6265.961506515641</v>
      </c>
      <c r="S41" s="60">
        <v>150.27644650967844</v>
      </c>
      <c r="T41" s="60">
        <v>6858.963151837178</v>
      </c>
      <c r="U41" s="60">
        <v>15454.723428605093</v>
      </c>
      <c r="V41" s="60">
        <v>3759.2476830454707</v>
      </c>
      <c r="W41" s="60">
        <v>528333.7417693071</v>
      </c>
      <c r="X41" s="60"/>
      <c r="Y41" s="60"/>
      <c r="Z41" s="60"/>
      <c r="AA41" s="82"/>
    </row>
    <row r="42" spans="7:27" ht="12.75">
      <c r="G42" s="59">
        <f t="shared" si="0"/>
        <v>127288.12505240117</v>
      </c>
      <c r="H42" s="60">
        <f t="shared" si="1"/>
        <v>42590.95991653059</v>
      </c>
      <c r="I42" s="17">
        <f t="shared" si="2"/>
        <v>0</v>
      </c>
      <c r="J42" s="60">
        <f t="shared" si="3"/>
        <v>0</v>
      </c>
      <c r="K42" s="5">
        <f t="shared" si="4"/>
        <v>0</v>
      </c>
      <c r="L42" s="4">
        <v>77</v>
      </c>
      <c r="M42" s="20">
        <v>7</v>
      </c>
      <c r="N42" s="20">
        <v>0.2756809343610742</v>
      </c>
      <c r="O42" s="75">
        <v>0</v>
      </c>
      <c r="P42" s="81">
        <v>27635.278506535305</v>
      </c>
      <c r="Q42" s="60">
        <v>3004.2513708082042</v>
      </c>
      <c r="R42" s="60">
        <v>42590.95991653059</v>
      </c>
      <c r="S42" s="60">
        <v>17033.70849517051</v>
      </c>
      <c r="T42" s="60">
        <v>26000.744856485006</v>
      </c>
      <c r="U42" s="60">
        <v>7724.645062337646</v>
      </c>
      <c r="V42" s="60">
        <v>3298.5368445339172</v>
      </c>
      <c r="W42" s="60"/>
      <c r="X42" s="60"/>
      <c r="Y42" s="60"/>
      <c r="Z42" s="60"/>
      <c r="AA42" s="82"/>
    </row>
    <row r="43" spans="7:27" ht="12.75">
      <c r="G43" s="59">
        <f aca="true" t="shared" si="5" ref="G43:G74">SUM(P43:AA43)</f>
        <v>460838.3517449184</v>
      </c>
      <c r="H43" s="60">
        <f t="shared" si="1"/>
        <v>346630.45142234355</v>
      </c>
      <c r="I43" s="17">
        <f t="shared" si="2"/>
        <v>346630.45142234355</v>
      </c>
      <c r="J43" s="60">
        <f t="shared" si="3"/>
        <v>0</v>
      </c>
      <c r="K43" s="5">
        <f t="shared" si="4"/>
        <v>0</v>
      </c>
      <c r="L43" s="4">
        <v>30</v>
      </c>
      <c r="M43" s="20">
        <v>4</v>
      </c>
      <c r="N43" s="20">
        <v>0.2829451931547819</v>
      </c>
      <c r="O43" s="75">
        <v>1</v>
      </c>
      <c r="P43" s="81">
        <v>12940.574327144848</v>
      </c>
      <c r="Q43" s="60">
        <v>346630.45142234355</v>
      </c>
      <c r="R43" s="60">
        <v>6137.337539368906</v>
      </c>
      <c r="S43" s="60">
        <v>95129.98845606111</v>
      </c>
      <c r="T43" s="60"/>
      <c r="U43" s="60"/>
      <c r="V43" s="60"/>
      <c r="W43" s="60"/>
      <c r="X43" s="60"/>
      <c r="Y43" s="60"/>
      <c r="Z43" s="60"/>
      <c r="AA43" s="82"/>
    </row>
    <row r="44" spans="7:27" ht="12.75">
      <c r="G44" s="59">
        <f t="shared" si="5"/>
        <v>12703.582558538936</v>
      </c>
      <c r="H44" s="60">
        <f t="shared" si="1"/>
        <v>8776.694325910661</v>
      </c>
      <c r="I44" s="17">
        <f t="shared" si="2"/>
        <v>0</v>
      </c>
      <c r="J44" s="60">
        <f t="shared" si="3"/>
        <v>0</v>
      </c>
      <c r="K44" s="5">
        <f t="shared" si="4"/>
        <v>0</v>
      </c>
      <c r="L44" s="4">
        <v>11</v>
      </c>
      <c r="M44" s="20">
        <v>2</v>
      </c>
      <c r="N44" s="20">
        <v>0.2838033853686568</v>
      </c>
      <c r="O44" s="75">
        <v>0</v>
      </c>
      <c r="P44" s="81">
        <v>3926.8882326282755</v>
      </c>
      <c r="Q44" s="60">
        <v>8776.694325910661</v>
      </c>
      <c r="R44" s="60"/>
      <c r="S44" s="60"/>
      <c r="T44" s="60"/>
      <c r="U44" s="60"/>
      <c r="V44" s="60"/>
      <c r="W44" s="60"/>
      <c r="X44" s="60"/>
      <c r="Y44" s="60"/>
      <c r="Z44" s="60"/>
      <c r="AA44" s="82"/>
    </row>
    <row r="45" spans="7:27" ht="12.75">
      <c r="G45" s="59">
        <f t="shared" si="5"/>
        <v>150981.59382810083</v>
      </c>
      <c r="H45" s="60">
        <f t="shared" si="1"/>
        <v>144817.12439418357</v>
      </c>
      <c r="I45" s="17">
        <f t="shared" si="2"/>
        <v>0</v>
      </c>
      <c r="J45" s="60">
        <f t="shared" si="3"/>
        <v>0</v>
      </c>
      <c r="K45" s="5">
        <f t="shared" si="4"/>
        <v>0</v>
      </c>
      <c r="L45" s="4">
        <v>6</v>
      </c>
      <c r="M45" s="20">
        <v>2</v>
      </c>
      <c r="N45" s="20">
        <v>0.28517096557796684</v>
      </c>
      <c r="O45" s="75">
        <v>0</v>
      </c>
      <c r="P45" s="81">
        <v>144817.12439418357</v>
      </c>
      <c r="Q45" s="60">
        <v>6164.469433917268</v>
      </c>
      <c r="R45" s="60"/>
      <c r="S45" s="60"/>
      <c r="T45" s="60"/>
      <c r="U45" s="60"/>
      <c r="V45" s="60"/>
      <c r="W45" s="60"/>
      <c r="X45" s="60"/>
      <c r="Y45" s="60"/>
      <c r="Z45" s="60"/>
      <c r="AA45" s="82"/>
    </row>
    <row r="46" spans="7:27" ht="12.75">
      <c r="G46" s="59">
        <f t="shared" si="5"/>
        <v>47781.20462180533</v>
      </c>
      <c r="H46" s="60">
        <f t="shared" si="1"/>
        <v>22216.391027215035</v>
      </c>
      <c r="I46" s="17">
        <f t="shared" si="2"/>
        <v>0</v>
      </c>
      <c r="J46" s="60">
        <f t="shared" si="3"/>
        <v>0</v>
      </c>
      <c r="K46" s="5">
        <f t="shared" si="4"/>
        <v>0</v>
      </c>
      <c r="L46" s="4">
        <v>25</v>
      </c>
      <c r="M46" s="20">
        <v>3</v>
      </c>
      <c r="N46" s="20">
        <v>0.3113147246088701</v>
      </c>
      <c r="O46" s="75">
        <v>0</v>
      </c>
      <c r="P46" s="81">
        <v>15107.013749705777</v>
      </c>
      <c r="Q46" s="60">
        <v>10457.799844884514</v>
      </c>
      <c r="R46" s="60">
        <v>22216.391027215035</v>
      </c>
      <c r="S46" s="60"/>
      <c r="T46" s="60"/>
      <c r="U46" s="60"/>
      <c r="V46" s="60"/>
      <c r="W46" s="60"/>
      <c r="X46" s="60"/>
      <c r="Y46" s="60"/>
      <c r="Z46" s="60"/>
      <c r="AA46" s="82"/>
    </row>
    <row r="47" spans="7:27" ht="12.75">
      <c r="G47" s="59">
        <f t="shared" si="5"/>
        <v>210205.62449987113</v>
      </c>
      <c r="H47" s="60">
        <f t="shared" si="1"/>
        <v>134667.34900537404</v>
      </c>
      <c r="I47" s="17">
        <f t="shared" si="2"/>
        <v>0</v>
      </c>
      <c r="J47" s="60">
        <f t="shared" si="3"/>
        <v>0</v>
      </c>
      <c r="K47" s="5">
        <f t="shared" si="4"/>
        <v>0</v>
      </c>
      <c r="L47" s="4">
        <v>24</v>
      </c>
      <c r="M47" s="20">
        <v>3</v>
      </c>
      <c r="N47" s="20">
        <v>0.33180393234767</v>
      </c>
      <c r="O47" s="75">
        <v>0</v>
      </c>
      <c r="P47" s="81">
        <v>66648.1434596776</v>
      </c>
      <c r="Q47" s="60">
        <v>134667.34900537404</v>
      </c>
      <c r="R47" s="60">
        <v>8890.13203481949</v>
      </c>
      <c r="S47" s="60"/>
      <c r="T47" s="60"/>
      <c r="U47" s="60"/>
      <c r="V47" s="60"/>
      <c r="W47" s="60"/>
      <c r="X47" s="60"/>
      <c r="Y47" s="60"/>
      <c r="Z47" s="60"/>
      <c r="AA47" s="82"/>
    </row>
    <row r="48" spans="7:27" ht="12.75">
      <c r="G48" s="59">
        <f t="shared" si="5"/>
        <v>510102.9251213031</v>
      </c>
      <c r="H48" s="60">
        <f t="shared" si="1"/>
        <v>328386.00827770657</v>
      </c>
      <c r="I48" s="17">
        <f t="shared" si="2"/>
        <v>328386.00827770657</v>
      </c>
      <c r="J48" s="60">
        <f t="shared" si="3"/>
        <v>0</v>
      </c>
      <c r="K48" s="5">
        <f t="shared" si="4"/>
        <v>0</v>
      </c>
      <c r="L48" s="4">
        <v>98</v>
      </c>
      <c r="M48" s="20">
        <v>10</v>
      </c>
      <c r="N48" s="20">
        <v>0.3508181650183477</v>
      </c>
      <c r="O48" s="75">
        <v>1</v>
      </c>
      <c r="P48" s="81">
        <v>3980.5922601205075</v>
      </c>
      <c r="Q48" s="60">
        <v>73730.40087955717</v>
      </c>
      <c r="R48" s="60">
        <v>2196.423303269163</v>
      </c>
      <c r="S48" s="60">
        <v>1281.6932162927578</v>
      </c>
      <c r="T48" s="60">
        <v>15005.135094258376</v>
      </c>
      <c r="U48" s="60">
        <v>9435.56933244335</v>
      </c>
      <c r="V48" s="60">
        <v>11220.072177739226</v>
      </c>
      <c r="W48" s="60">
        <v>328386.00827770657</v>
      </c>
      <c r="X48" s="60">
        <v>22815.13145363433</v>
      </c>
      <c r="Y48" s="60">
        <v>42051.89912628163</v>
      </c>
      <c r="Z48" s="60"/>
      <c r="AA48" s="82"/>
    </row>
    <row r="49" spans="7:27" ht="12.75">
      <c r="G49" s="59">
        <f t="shared" si="5"/>
        <v>45281.57171227145</v>
      </c>
      <c r="H49" s="60">
        <f t="shared" si="1"/>
        <v>25345.763248076633</v>
      </c>
      <c r="I49" s="17">
        <f t="shared" si="2"/>
        <v>0</v>
      </c>
      <c r="J49" s="60">
        <f t="shared" si="3"/>
        <v>0</v>
      </c>
      <c r="K49" s="5">
        <f t="shared" si="4"/>
        <v>0</v>
      </c>
      <c r="L49" s="4">
        <v>26</v>
      </c>
      <c r="M49" s="20">
        <v>3</v>
      </c>
      <c r="N49" s="20">
        <v>0.3627789009403053</v>
      </c>
      <c r="O49" s="75">
        <v>0</v>
      </c>
      <c r="P49" s="81">
        <v>25345.763248076633</v>
      </c>
      <c r="Q49" s="60">
        <v>18554.446666188232</v>
      </c>
      <c r="R49" s="60">
        <v>1381.361798006586</v>
      </c>
      <c r="S49" s="60"/>
      <c r="T49" s="60"/>
      <c r="U49" s="60"/>
      <c r="V49" s="60"/>
      <c r="W49" s="60"/>
      <c r="X49" s="60"/>
      <c r="Y49" s="60"/>
      <c r="Z49" s="60"/>
      <c r="AA49" s="82"/>
    </row>
    <row r="50" spans="7:27" ht="12.75">
      <c r="G50" s="59">
        <f t="shared" si="5"/>
        <v>58069.80640989609</v>
      </c>
      <c r="H50" s="60">
        <f t="shared" si="1"/>
        <v>27297.235305969803</v>
      </c>
      <c r="I50" s="17">
        <f t="shared" si="2"/>
        <v>0</v>
      </c>
      <c r="J50" s="60">
        <f t="shared" si="3"/>
        <v>0</v>
      </c>
      <c r="K50" s="5">
        <f t="shared" si="4"/>
        <v>0</v>
      </c>
      <c r="L50" s="4">
        <v>18</v>
      </c>
      <c r="M50" s="20">
        <v>3</v>
      </c>
      <c r="N50" s="20">
        <v>0.36627557013149814</v>
      </c>
      <c r="O50" s="75">
        <v>0</v>
      </c>
      <c r="P50" s="81">
        <v>26940.22412634142</v>
      </c>
      <c r="Q50" s="60">
        <v>27297.235305969803</v>
      </c>
      <c r="R50" s="60">
        <v>3832.346977584866</v>
      </c>
      <c r="S50" s="60"/>
      <c r="T50" s="60"/>
      <c r="U50" s="60"/>
      <c r="V50" s="60"/>
      <c r="W50" s="60"/>
      <c r="X50" s="60"/>
      <c r="Y50" s="60"/>
      <c r="Z50" s="60"/>
      <c r="AA50" s="82"/>
    </row>
    <row r="51" spans="7:27" ht="12.75">
      <c r="G51" s="59">
        <f t="shared" si="5"/>
        <v>44901.4533356177</v>
      </c>
      <c r="H51" s="60">
        <f t="shared" si="1"/>
        <v>20360.58072583691</v>
      </c>
      <c r="I51" s="17">
        <f t="shared" si="2"/>
        <v>0</v>
      </c>
      <c r="J51" s="60">
        <f t="shared" si="3"/>
        <v>0</v>
      </c>
      <c r="K51" s="5">
        <f t="shared" si="4"/>
        <v>0</v>
      </c>
      <c r="L51" s="4">
        <v>22</v>
      </c>
      <c r="M51" s="20">
        <v>3</v>
      </c>
      <c r="N51" s="20">
        <v>0.36949222011973637</v>
      </c>
      <c r="O51" s="75">
        <v>0</v>
      </c>
      <c r="P51" s="81">
        <v>8094.1098483180685</v>
      </c>
      <c r="Q51" s="60">
        <v>16446.762761462716</v>
      </c>
      <c r="R51" s="60">
        <v>20360.58072583691</v>
      </c>
      <c r="S51" s="60"/>
      <c r="T51" s="60"/>
      <c r="U51" s="60"/>
      <c r="V51" s="60"/>
      <c r="W51" s="60"/>
      <c r="X51" s="60"/>
      <c r="Y51" s="60"/>
      <c r="Z51" s="60"/>
      <c r="AA51" s="82"/>
    </row>
    <row r="52" spans="7:27" ht="12.75">
      <c r="G52" s="59">
        <f t="shared" si="5"/>
        <v>92832.87571750865</v>
      </c>
      <c r="H52" s="60">
        <f t="shared" si="1"/>
        <v>68927.22310026328</v>
      </c>
      <c r="I52" s="17">
        <f t="shared" si="2"/>
        <v>0</v>
      </c>
      <c r="J52" s="60">
        <f t="shared" si="3"/>
        <v>0</v>
      </c>
      <c r="K52" s="5">
        <f t="shared" si="4"/>
        <v>0</v>
      </c>
      <c r="L52" s="4">
        <v>42</v>
      </c>
      <c r="M52" s="20">
        <v>4</v>
      </c>
      <c r="N52" s="20">
        <v>0.409556039027714</v>
      </c>
      <c r="O52" s="75">
        <v>0</v>
      </c>
      <c r="P52" s="81">
        <v>22515.357892917255</v>
      </c>
      <c r="Q52" s="60">
        <v>68927.22310026328</v>
      </c>
      <c r="R52" s="60">
        <v>1073.7508438909122</v>
      </c>
      <c r="S52" s="60">
        <v>316.5438804372038</v>
      </c>
      <c r="T52" s="60"/>
      <c r="U52" s="60"/>
      <c r="V52" s="60"/>
      <c r="W52" s="60"/>
      <c r="X52" s="60"/>
      <c r="Y52" s="60"/>
      <c r="Z52" s="60"/>
      <c r="AA52" s="82"/>
    </row>
    <row r="53" spans="7:27" ht="12.75">
      <c r="G53" s="59">
        <f t="shared" si="5"/>
        <v>51962.105523782986</v>
      </c>
      <c r="H53" s="60">
        <f t="shared" si="1"/>
        <v>23933.77598085295</v>
      </c>
      <c r="I53" s="17">
        <f t="shared" si="2"/>
        <v>0</v>
      </c>
      <c r="J53" s="60">
        <f t="shared" si="3"/>
        <v>0</v>
      </c>
      <c r="K53" s="5">
        <f t="shared" si="4"/>
        <v>0</v>
      </c>
      <c r="L53" s="4">
        <v>35</v>
      </c>
      <c r="M53" s="20">
        <v>4</v>
      </c>
      <c r="N53" s="20">
        <v>0.4100499330517293</v>
      </c>
      <c r="O53" s="75">
        <v>0</v>
      </c>
      <c r="P53" s="81">
        <v>23933.77598085295</v>
      </c>
      <c r="Q53" s="60">
        <v>10371.50975022923</v>
      </c>
      <c r="R53" s="60">
        <v>11264.72938700808</v>
      </c>
      <c r="S53" s="60">
        <v>6392.090405692721</v>
      </c>
      <c r="T53" s="60"/>
      <c r="U53" s="60"/>
      <c r="V53" s="60"/>
      <c r="W53" s="60"/>
      <c r="X53" s="60"/>
      <c r="Y53" s="60"/>
      <c r="Z53" s="60"/>
      <c r="AA53" s="82"/>
    </row>
    <row r="54" spans="7:27" ht="12.75">
      <c r="G54" s="59">
        <f t="shared" si="5"/>
        <v>282316.4852355943</v>
      </c>
      <c r="H54" s="60">
        <f t="shared" si="1"/>
        <v>227158.69618502143</v>
      </c>
      <c r="I54" s="17">
        <f t="shared" si="2"/>
        <v>0</v>
      </c>
      <c r="J54" s="60">
        <f t="shared" si="3"/>
        <v>0</v>
      </c>
      <c r="K54" s="5">
        <f t="shared" si="4"/>
        <v>0</v>
      </c>
      <c r="L54" s="4">
        <v>75</v>
      </c>
      <c r="M54" s="20">
        <v>6</v>
      </c>
      <c r="N54" s="20">
        <v>0.42955446578184553</v>
      </c>
      <c r="O54" s="75">
        <v>0</v>
      </c>
      <c r="P54" s="81">
        <v>20426.657520963665</v>
      </c>
      <c r="Q54" s="60">
        <v>475.39760905990397</v>
      </c>
      <c r="R54" s="60">
        <v>227158.69618502143</v>
      </c>
      <c r="S54" s="60">
        <v>9456.875720973072</v>
      </c>
      <c r="T54" s="60">
        <v>13860.633666847505</v>
      </c>
      <c r="U54" s="60">
        <v>10938.224532728698</v>
      </c>
      <c r="V54" s="60"/>
      <c r="W54" s="60"/>
      <c r="X54" s="60"/>
      <c r="Y54" s="60"/>
      <c r="Z54" s="60"/>
      <c r="AA54" s="82"/>
    </row>
    <row r="55" spans="7:27" ht="12.75">
      <c r="G55" s="59">
        <f t="shared" si="5"/>
        <v>48987.42821360682</v>
      </c>
      <c r="H55" s="60">
        <f t="shared" si="1"/>
        <v>42376.900810347885</v>
      </c>
      <c r="I55" s="17">
        <f t="shared" si="2"/>
        <v>0</v>
      </c>
      <c r="J55" s="60">
        <f t="shared" si="3"/>
        <v>0</v>
      </c>
      <c r="K55" s="5">
        <f t="shared" si="4"/>
        <v>1</v>
      </c>
      <c r="L55" s="4">
        <v>36</v>
      </c>
      <c r="M55" s="20">
        <v>4</v>
      </c>
      <c r="N55" s="20">
        <v>0.4377145743281403</v>
      </c>
      <c r="O55" s="75">
        <v>0</v>
      </c>
      <c r="P55" s="81">
        <v>2763.4438629120873</v>
      </c>
      <c r="Q55" s="60">
        <v>751.4808512364981</v>
      </c>
      <c r="R55" s="60">
        <v>3095.602689110348</v>
      </c>
      <c r="S55" s="60">
        <v>42376.900810347885</v>
      </c>
      <c r="T55" s="60"/>
      <c r="U55" s="60"/>
      <c r="V55" s="60"/>
      <c r="W55" s="60"/>
      <c r="X55" s="60"/>
      <c r="Y55" s="60"/>
      <c r="Z55" s="60"/>
      <c r="AA55" s="82"/>
    </row>
    <row r="56" spans="7:27" ht="12.75">
      <c r="G56" s="59">
        <f t="shared" si="5"/>
        <v>3398025.7093859487</v>
      </c>
      <c r="H56" s="60">
        <f t="shared" si="1"/>
        <v>2890467.667424174</v>
      </c>
      <c r="I56" s="17">
        <f t="shared" si="2"/>
        <v>2890467.667424174</v>
      </c>
      <c r="J56" s="60">
        <f t="shared" si="3"/>
        <v>1</v>
      </c>
      <c r="K56" s="5">
        <f t="shared" si="4"/>
        <v>1</v>
      </c>
      <c r="L56" s="4">
        <v>99</v>
      </c>
      <c r="M56" s="20">
        <v>10</v>
      </c>
      <c r="N56" s="20">
        <v>0.4524422499508418</v>
      </c>
      <c r="O56" s="75">
        <v>1</v>
      </c>
      <c r="P56" s="81">
        <v>109944.61018906302</v>
      </c>
      <c r="Q56" s="60">
        <v>30410.845076725414</v>
      </c>
      <c r="R56" s="60">
        <v>210584.70404621534</v>
      </c>
      <c r="S56" s="60">
        <v>24675.280566830254</v>
      </c>
      <c r="T56" s="60">
        <v>871.274298995811</v>
      </c>
      <c r="U56" s="60">
        <v>4876.776285879149</v>
      </c>
      <c r="V56" s="60">
        <v>17762.147415013642</v>
      </c>
      <c r="W56" s="60">
        <v>2890467.667424174</v>
      </c>
      <c r="X56" s="60">
        <v>105034.4329117571</v>
      </c>
      <c r="Y56" s="60">
        <v>3397.9711712954127</v>
      </c>
      <c r="Z56" s="60"/>
      <c r="AA56" s="82"/>
    </row>
    <row r="57" spans="7:27" ht="12.75">
      <c r="G57" s="59">
        <f t="shared" si="5"/>
        <v>1782084.3623107316</v>
      </c>
      <c r="H57" s="60">
        <f t="shared" si="1"/>
        <v>1661706.7992988992</v>
      </c>
      <c r="I57" s="17">
        <f t="shared" si="2"/>
        <v>1661706.7992988992</v>
      </c>
      <c r="J57" s="60">
        <f t="shared" si="3"/>
        <v>0</v>
      </c>
      <c r="K57" s="5">
        <f t="shared" si="4"/>
        <v>1</v>
      </c>
      <c r="L57" s="4">
        <v>61</v>
      </c>
      <c r="M57" s="20">
        <v>5</v>
      </c>
      <c r="N57" s="20">
        <v>0.462321480776108</v>
      </c>
      <c r="O57" s="75">
        <v>1</v>
      </c>
      <c r="P57" s="81">
        <v>1661706.7992988992</v>
      </c>
      <c r="Q57" s="60">
        <v>79290.46975935214</v>
      </c>
      <c r="R57" s="60">
        <v>19572.472144930493</v>
      </c>
      <c r="S57" s="60">
        <v>16891.238404409974</v>
      </c>
      <c r="T57" s="60">
        <v>4623.382703139802</v>
      </c>
      <c r="U57" s="60"/>
      <c r="V57" s="60"/>
      <c r="W57" s="60"/>
      <c r="X57" s="60"/>
      <c r="Y57" s="60"/>
      <c r="Z57" s="60"/>
      <c r="AA57" s="82"/>
    </row>
    <row r="58" spans="7:27" ht="12.75">
      <c r="G58" s="59">
        <f t="shared" si="5"/>
        <v>168919.39433477618</v>
      </c>
      <c r="H58" s="60">
        <f t="shared" si="1"/>
        <v>58906.39407894767</v>
      </c>
      <c r="I58" s="17">
        <f t="shared" si="2"/>
        <v>0</v>
      </c>
      <c r="J58" s="60">
        <f t="shared" si="3"/>
        <v>0</v>
      </c>
      <c r="K58" s="5">
        <f t="shared" si="4"/>
        <v>0</v>
      </c>
      <c r="L58" s="4">
        <v>89</v>
      </c>
      <c r="M58" s="20">
        <v>8</v>
      </c>
      <c r="N58" s="20">
        <v>0.4758681312172406</v>
      </c>
      <c r="O58" s="75">
        <v>0</v>
      </c>
      <c r="P58" s="81">
        <v>7451.757474018552</v>
      </c>
      <c r="Q58" s="60">
        <v>673.855369986939</v>
      </c>
      <c r="R58" s="60">
        <v>3495.328786422224</v>
      </c>
      <c r="S58" s="60">
        <v>444.27722134458566</v>
      </c>
      <c r="T58" s="60">
        <v>19404.884722979445</v>
      </c>
      <c r="U58" s="60">
        <v>43009.905900930295</v>
      </c>
      <c r="V58" s="60">
        <v>35532.99078014648</v>
      </c>
      <c r="W58" s="60">
        <v>58906.39407894767</v>
      </c>
      <c r="X58" s="60"/>
      <c r="Y58" s="60"/>
      <c r="Z58" s="60"/>
      <c r="AA58" s="82"/>
    </row>
    <row r="59" spans="7:27" ht="12.75">
      <c r="G59" s="59">
        <f t="shared" si="5"/>
        <v>456500.9595450775</v>
      </c>
      <c r="H59" s="60">
        <f t="shared" si="1"/>
        <v>330408.20014375803</v>
      </c>
      <c r="I59" s="17">
        <f t="shared" si="2"/>
        <v>330408.20014375803</v>
      </c>
      <c r="J59" s="60">
        <f t="shared" si="3"/>
        <v>0</v>
      </c>
      <c r="K59" s="5">
        <f t="shared" si="4"/>
        <v>1</v>
      </c>
      <c r="L59" s="4">
        <v>40</v>
      </c>
      <c r="M59" s="20">
        <v>4</v>
      </c>
      <c r="N59" s="20">
        <v>0.48091234756646295</v>
      </c>
      <c r="O59" s="75">
        <v>1</v>
      </c>
      <c r="P59" s="81">
        <v>330408.20014375803</v>
      </c>
      <c r="Q59" s="60">
        <v>8806.77938987267</v>
      </c>
      <c r="R59" s="60">
        <v>116359.13690612305</v>
      </c>
      <c r="S59" s="60">
        <v>926.8431053237439</v>
      </c>
      <c r="T59" s="60"/>
      <c r="U59" s="60"/>
      <c r="V59" s="60"/>
      <c r="W59" s="60"/>
      <c r="X59" s="60"/>
      <c r="Y59" s="60"/>
      <c r="Z59" s="60"/>
      <c r="AA59" s="82"/>
    </row>
    <row r="60" spans="7:27" ht="12.75">
      <c r="G60" s="59">
        <f t="shared" si="5"/>
        <v>113955.78819687822</v>
      </c>
      <c r="H60" s="60">
        <f t="shared" si="1"/>
        <v>38547.04904788301</v>
      </c>
      <c r="I60" s="17">
        <f t="shared" si="2"/>
        <v>0</v>
      </c>
      <c r="J60" s="60">
        <f t="shared" si="3"/>
        <v>0</v>
      </c>
      <c r="K60" s="5">
        <f t="shared" si="4"/>
        <v>0</v>
      </c>
      <c r="L60" s="4">
        <v>62</v>
      </c>
      <c r="M60" s="20">
        <v>5</v>
      </c>
      <c r="N60" s="20">
        <v>0.4898057935728346</v>
      </c>
      <c r="O60" s="75">
        <v>0</v>
      </c>
      <c r="P60" s="81">
        <v>33274.354670487824</v>
      </c>
      <c r="Q60" s="60">
        <v>3846.7341730099365</v>
      </c>
      <c r="R60" s="60">
        <v>34622.293060204094</v>
      </c>
      <c r="S60" s="60">
        <v>3665.3572452933504</v>
      </c>
      <c r="T60" s="60">
        <v>38547.04904788301</v>
      </c>
      <c r="U60" s="60"/>
      <c r="V60" s="60"/>
      <c r="W60" s="60"/>
      <c r="X60" s="60"/>
      <c r="Y60" s="60"/>
      <c r="Z60" s="60"/>
      <c r="AA60" s="82"/>
    </row>
    <row r="61" spans="7:27" ht="12.75">
      <c r="G61" s="59">
        <f t="shared" si="5"/>
        <v>1273202.4134216572</v>
      </c>
      <c r="H61" s="60">
        <f t="shared" si="1"/>
        <v>978588.199269222</v>
      </c>
      <c r="I61" s="17">
        <f t="shared" si="2"/>
        <v>978588.199269222</v>
      </c>
      <c r="J61" s="60">
        <f t="shared" si="3"/>
        <v>0</v>
      </c>
      <c r="K61" s="5">
        <f t="shared" si="4"/>
        <v>1</v>
      </c>
      <c r="L61" s="4">
        <v>66</v>
      </c>
      <c r="M61" s="20">
        <v>6</v>
      </c>
      <c r="N61" s="20">
        <v>0.5112258464735939</v>
      </c>
      <c r="O61" s="75">
        <v>1</v>
      </c>
      <c r="P61" s="81">
        <v>3541.1012499990043</v>
      </c>
      <c r="Q61" s="60">
        <v>91510.5537205744</v>
      </c>
      <c r="R61" s="60">
        <v>177279.87786206332</v>
      </c>
      <c r="S61" s="60">
        <v>18074.587214859883</v>
      </c>
      <c r="T61" s="60">
        <v>978588.199269222</v>
      </c>
      <c r="U61" s="60">
        <v>4208.094104938378</v>
      </c>
      <c r="V61" s="60"/>
      <c r="W61" s="60"/>
      <c r="X61" s="60"/>
      <c r="Y61" s="60"/>
      <c r="Z61" s="60"/>
      <c r="AA61" s="82"/>
    </row>
    <row r="62" spans="7:27" ht="12.75">
      <c r="G62" s="59">
        <f t="shared" si="5"/>
        <v>357062.6777700306</v>
      </c>
      <c r="H62" s="60">
        <f t="shared" si="1"/>
        <v>185959.36993753322</v>
      </c>
      <c r="I62" s="17">
        <f t="shared" si="2"/>
        <v>0</v>
      </c>
      <c r="J62" s="60">
        <f t="shared" si="3"/>
        <v>0</v>
      </c>
      <c r="K62" s="5">
        <f t="shared" si="4"/>
        <v>0</v>
      </c>
      <c r="L62" s="4">
        <v>28</v>
      </c>
      <c r="M62" s="20">
        <v>4</v>
      </c>
      <c r="N62" s="20">
        <v>0.5166757878997486</v>
      </c>
      <c r="O62" s="75">
        <v>0</v>
      </c>
      <c r="P62" s="81">
        <v>1612.0865084625489</v>
      </c>
      <c r="Q62" s="60">
        <v>30853.880553400308</v>
      </c>
      <c r="R62" s="60">
        <v>138637.34077063456</v>
      </c>
      <c r="S62" s="60">
        <v>185959.36993753322</v>
      </c>
      <c r="T62" s="60"/>
      <c r="U62" s="60"/>
      <c r="V62" s="60"/>
      <c r="W62" s="60"/>
      <c r="X62" s="60"/>
      <c r="Y62" s="60"/>
      <c r="Z62" s="60"/>
      <c r="AA62" s="82"/>
    </row>
    <row r="63" spans="7:27" ht="12.75">
      <c r="G63" s="59">
        <f t="shared" si="5"/>
        <v>1109098.0149276294</v>
      </c>
      <c r="H63" s="60">
        <f t="shared" si="1"/>
        <v>621093.6050959979</v>
      </c>
      <c r="I63" s="17">
        <f t="shared" si="2"/>
        <v>956098.1453384642</v>
      </c>
      <c r="J63" s="60">
        <f t="shared" si="3"/>
        <v>0</v>
      </c>
      <c r="K63" s="5">
        <f t="shared" si="4"/>
        <v>0</v>
      </c>
      <c r="L63" s="4">
        <v>67</v>
      </c>
      <c r="M63" s="20">
        <v>6</v>
      </c>
      <c r="N63" s="20">
        <v>0.51819341352412</v>
      </c>
      <c r="O63" s="75">
        <v>2</v>
      </c>
      <c r="P63" s="81">
        <v>2602.976672796596</v>
      </c>
      <c r="Q63" s="60">
        <v>69045.3361209557</v>
      </c>
      <c r="R63" s="60">
        <v>335004.54024246626</v>
      </c>
      <c r="S63" s="60">
        <v>1616.7042586448156</v>
      </c>
      <c r="T63" s="60">
        <v>621093.6050959979</v>
      </c>
      <c r="U63" s="60">
        <v>79734.85253676813</v>
      </c>
      <c r="V63" s="60"/>
      <c r="W63" s="60"/>
      <c r="X63" s="60"/>
      <c r="Y63" s="60"/>
      <c r="Z63" s="60"/>
      <c r="AA63" s="82"/>
    </row>
    <row r="64" spans="7:27" ht="12.75">
      <c r="G64" s="59">
        <f t="shared" si="5"/>
        <v>282639.47184164176</v>
      </c>
      <c r="H64" s="60">
        <f t="shared" si="1"/>
        <v>218424.53095081594</v>
      </c>
      <c r="I64" s="17">
        <f t="shared" si="2"/>
        <v>0</v>
      </c>
      <c r="J64" s="60">
        <f t="shared" si="3"/>
        <v>0</v>
      </c>
      <c r="K64" s="5">
        <f t="shared" si="4"/>
        <v>0</v>
      </c>
      <c r="L64" s="4">
        <v>48</v>
      </c>
      <c r="M64" s="20">
        <v>5</v>
      </c>
      <c r="N64" s="20">
        <v>0.5526365083817257</v>
      </c>
      <c r="O64" s="75">
        <v>0</v>
      </c>
      <c r="P64" s="81">
        <v>218424.53095081594</v>
      </c>
      <c r="Q64" s="60">
        <v>56.96550478941139</v>
      </c>
      <c r="R64" s="60">
        <v>14821.250680668425</v>
      </c>
      <c r="S64" s="60">
        <v>43422.30860115945</v>
      </c>
      <c r="T64" s="60">
        <v>5914.416104208589</v>
      </c>
      <c r="U64" s="60"/>
      <c r="V64" s="60"/>
      <c r="W64" s="60"/>
      <c r="X64" s="60"/>
      <c r="Y64" s="60"/>
      <c r="Z64" s="60"/>
      <c r="AA64" s="82"/>
    </row>
    <row r="65" spans="7:27" ht="12.75">
      <c r="G65" s="59">
        <f t="shared" si="5"/>
        <v>104959.80750421609</v>
      </c>
      <c r="H65" s="60">
        <f t="shared" si="1"/>
        <v>101069.40995240996</v>
      </c>
      <c r="I65" s="17">
        <f t="shared" si="2"/>
        <v>0</v>
      </c>
      <c r="J65" s="60">
        <f t="shared" si="3"/>
        <v>0</v>
      </c>
      <c r="K65" s="5">
        <f t="shared" si="4"/>
        <v>0</v>
      </c>
      <c r="L65" s="4">
        <v>8</v>
      </c>
      <c r="M65" s="20">
        <v>2</v>
      </c>
      <c r="N65" s="20">
        <v>0.5571103763042027</v>
      </c>
      <c r="O65" s="75">
        <v>0</v>
      </c>
      <c r="P65" s="81">
        <v>101069.40995240996</v>
      </c>
      <c r="Q65" s="60">
        <v>3890.397551806137</v>
      </c>
      <c r="R65" s="60"/>
      <c r="S65" s="60"/>
      <c r="T65" s="60"/>
      <c r="U65" s="60"/>
      <c r="V65" s="60"/>
      <c r="W65" s="60"/>
      <c r="X65" s="60"/>
      <c r="Y65" s="60"/>
      <c r="Z65" s="60"/>
      <c r="AA65" s="82"/>
    </row>
    <row r="66" spans="7:27" ht="12.75">
      <c r="G66" s="59">
        <f t="shared" si="5"/>
        <v>127515.78362263767</v>
      </c>
      <c r="H66" s="60">
        <f t="shared" si="1"/>
        <v>81127.62775262736</v>
      </c>
      <c r="I66" s="17">
        <f t="shared" si="2"/>
        <v>0</v>
      </c>
      <c r="J66" s="60">
        <f t="shared" si="3"/>
        <v>0</v>
      </c>
      <c r="K66" s="5">
        <f t="shared" si="4"/>
        <v>0</v>
      </c>
      <c r="L66" s="4">
        <v>68</v>
      </c>
      <c r="M66" s="20">
        <v>6</v>
      </c>
      <c r="N66" s="20">
        <v>0.5789695843800509</v>
      </c>
      <c r="O66" s="75">
        <v>0</v>
      </c>
      <c r="P66" s="81">
        <v>12424.72262356059</v>
      </c>
      <c r="Q66" s="60">
        <v>4203.217203028026</v>
      </c>
      <c r="R66" s="60">
        <v>25200.20704656131</v>
      </c>
      <c r="S66" s="60">
        <v>4385.318444288851</v>
      </c>
      <c r="T66" s="60">
        <v>174.69055257152334</v>
      </c>
      <c r="U66" s="60">
        <v>81127.62775262736</v>
      </c>
      <c r="V66" s="60"/>
      <c r="W66" s="60"/>
      <c r="X66" s="60"/>
      <c r="Y66" s="60"/>
      <c r="Z66" s="60"/>
      <c r="AA66" s="82"/>
    </row>
    <row r="67" spans="7:27" ht="12.75">
      <c r="G67" s="59">
        <f t="shared" si="5"/>
        <v>197508.23778982408</v>
      </c>
      <c r="H67" s="60">
        <f t="shared" si="1"/>
        <v>72212.6375056812</v>
      </c>
      <c r="I67" s="17">
        <f t="shared" si="2"/>
        <v>0</v>
      </c>
      <c r="J67" s="60">
        <f t="shared" si="3"/>
        <v>0</v>
      </c>
      <c r="K67" s="5">
        <f t="shared" si="4"/>
        <v>0</v>
      </c>
      <c r="L67" s="4">
        <v>94</v>
      </c>
      <c r="M67" s="20">
        <v>9</v>
      </c>
      <c r="N67" s="20">
        <v>0.5890487913192717</v>
      </c>
      <c r="O67" s="75">
        <v>0</v>
      </c>
      <c r="P67" s="81">
        <v>47748.04966571799</v>
      </c>
      <c r="Q67" s="60">
        <v>13996.973792248324</v>
      </c>
      <c r="R67" s="60">
        <v>684.1559405661809</v>
      </c>
      <c r="S67" s="60">
        <v>72212.6375056812</v>
      </c>
      <c r="T67" s="60">
        <v>1109.1764978444214</v>
      </c>
      <c r="U67" s="60">
        <v>34139.27097924623</v>
      </c>
      <c r="V67" s="60">
        <v>9330.943307868336</v>
      </c>
      <c r="W67" s="60">
        <v>15287.03817455274</v>
      </c>
      <c r="X67" s="60">
        <v>2999.9919260987153</v>
      </c>
      <c r="Y67" s="60"/>
      <c r="Z67" s="60"/>
      <c r="AA67" s="82"/>
    </row>
    <row r="68" spans="7:27" ht="12.75">
      <c r="G68" s="59">
        <f t="shared" si="5"/>
        <v>214980.56427349756</v>
      </c>
      <c r="H68" s="60">
        <f t="shared" si="1"/>
        <v>84691.51168956803</v>
      </c>
      <c r="I68" s="17">
        <f t="shared" si="2"/>
        <v>0</v>
      </c>
      <c r="J68" s="60">
        <f t="shared" si="3"/>
        <v>0</v>
      </c>
      <c r="K68" s="5">
        <f t="shared" si="4"/>
        <v>0</v>
      </c>
      <c r="L68" s="4">
        <v>43</v>
      </c>
      <c r="M68" s="20">
        <v>4</v>
      </c>
      <c r="N68" s="20">
        <v>0.5966207071050835</v>
      </c>
      <c r="O68" s="75">
        <v>0</v>
      </c>
      <c r="P68" s="81">
        <v>53408.00728130078</v>
      </c>
      <c r="Q68" s="60">
        <v>84691.51168956803</v>
      </c>
      <c r="R68" s="60">
        <v>23345.986782894764</v>
      </c>
      <c r="S68" s="60">
        <v>53535.058519734</v>
      </c>
      <c r="T68" s="60"/>
      <c r="U68" s="60"/>
      <c r="V68" s="60"/>
      <c r="W68" s="60"/>
      <c r="X68" s="60"/>
      <c r="Y68" s="60"/>
      <c r="Z68" s="60"/>
      <c r="AA68" s="82"/>
    </row>
    <row r="69" spans="7:27" ht="12.75">
      <c r="G69" s="59">
        <f t="shared" si="5"/>
        <v>59795.07434921256</v>
      </c>
      <c r="H69" s="60">
        <f t="shared" si="1"/>
        <v>50826.86507622021</v>
      </c>
      <c r="I69" s="17">
        <f t="shared" si="2"/>
        <v>0</v>
      </c>
      <c r="J69" s="60">
        <f t="shared" si="3"/>
        <v>0</v>
      </c>
      <c r="K69" s="5">
        <f t="shared" si="4"/>
        <v>0</v>
      </c>
      <c r="L69" s="4">
        <v>16</v>
      </c>
      <c r="M69" s="20">
        <v>3</v>
      </c>
      <c r="N69" s="20">
        <v>0.6187590587423604</v>
      </c>
      <c r="O69" s="75">
        <v>0</v>
      </c>
      <c r="P69" s="81">
        <v>1352.8214464605671</v>
      </c>
      <c r="Q69" s="60">
        <v>50826.86507622021</v>
      </c>
      <c r="R69" s="60">
        <v>7615.387826531782</v>
      </c>
      <c r="S69" s="60"/>
      <c r="T69" s="60"/>
      <c r="U69" s="60"/>
      <c r="V69" s="60"/>
      <c r="W69" s="60"/>
      <c r="X69" s="60"/>
      <c r="Y69" s="60"/>
      <c r="Z69" s="60"/>
      <c r="AA69" s="82"/>
    </row>
    <row r="70" spans="7:27" ht="12.75">
      <c r="G70" s="59">
        <f t="shared" si="5"/>
        <v>277707.84984308813</v>
      </c>
      <c r="H70" s="60">
        <f t="shared" si="1"/>
        <v>128739.65874458023</v>
      </c>
      <c r="I70" s="17">
        <f t="shared" si="2"/>
        <v>0</v>
      </c>
      <c r="J70" s="60">
        <f t="shared" si="3"/>
        <v>0</v>
      </c>
      <c r="K70" s="5">
        <f t="shared" si="4"/>
        <v>0</v>
      </c>
      <c r="L70" s="4">
        <v>78</v>
      </c>
      <c r="M70" s="20">
        <v>7</v>
      </c>
      <c r="N70" s="20">
        <v>0.624190171932488</v>
      </c>
      <c r="O70" s="75">
        <v>0</v>
      </c>
      <c r="P70" s="81">
        <v>60693.579163019815</v>
      </c>
      <c r="Q70" s="60">
        <v>24786.055508508078</v>
      </c>
      <c r="R70" s="60">
        <v>128739.65874458023</v>
      </c>
      <c r="S70" s="60">
        <v>3799.999414963561</v>
      </c>
      <c r="T70" s="60">
        <v>6486.80526815455</v>
      </c>
      <c r="U70" s="60">
        <v>59.99436995401145</v>
      </c>
      <c r="V70" s="60">
        <v>53141.7573739079</v>
      </c>
      <c r="W70" s="60"/>
      <c r="X70" s="60"/>
      <c r="Y70" s="60"/>
      <c r="Z70" s="60"/>
      <c r="AA70" s="82"/>
    </row>
    <row r="71" spans="7:27" ht="12.75">
      <c r="G71" s="59">
        <f t="shared" si="5"/>
        <v>328586.8024586872</v>
      </c>
      <c r="H71" s="60">
        <f t="shared" si="1"/>
        <v>294298.8240195298</v>
      </c>
      <c r="I71" s="17">
        <f t="shared" si="2"/>
        <v>294298.8240195298</v>
      </c>
      <c r="J71" s="60">
        <f t="shared" si="3"/>
        <v>0</v>
      </c>
      <c r="K71" s="5">
        <f t="shared" si="4"/>
        <v>0</v>
      </c>
      <c r="L71" s="4">
        <v>19</v>
      </c>
      <c r="M71" s="20">
        <v>3</v>
      </c>
      <c r="N71" s="20">
        <v>0.6244144422131972</v>
      </c>
      <c r="O71" s="75">
        <v>1</v>
      </c>
      <c r="P71" s="81">
        <v>32907.26350538349</v>
      </c>
      <c r="Q71" s="60">
        <v>294298.8240195298</v>
      </c>
      <c r="R71" s="60">
        <v>1380.7149337739004</v>
      </c>
      <c r="S71" s="60"/>
      <c r="T71" s="60"/>
      <c r="U71" s="60"/>
      <c r="V71" s="60"/>
      <c r="W71" s="60"/>
      <c r="X71" s="60"/>
      <c r="Y71" s="60"/>
      <c r="Z71" s="60"/>
      <c r="AA71" s="82"/>
    </row>
    <row r="72" spans="7:27" ht="12.75">
      <c r="G72" s="59">
        <f t="shared" si="5"/>
        <v>210386.3535046055</v>
      </c>
      <c r="H72" s="60">
        <f t="shared" si="1"/>
        <v>174059.78791291255</v>
      </c>
      <c r="I72" s="17">
        <f t="shared" si="2"/>
        <v>0</v>
      </c>
      <c r="J72" s="60">
        <f t="shared" si="3"/>
        <v>0</v>
      </c>
      <c r="K72" s="5">
        <f t="shared" si="4"/>
        <v>0</v>
      </c>
      <c r="L72" s="4">
        <v>47</v>
      </c>
      <c r="M72" s="20">
        <v>5</v>
      </c>
      <c r="N72" s="20">
        <v>0.634075836549207</v>
      </c>
      <c r="O72" s="75">
        <v>0</v>
      </c>
      <c r="P72" s="81">
        <v>2932.883053831602</v>
      </c>
      <c r="Q72" s="60">
        <v>2209.999065606985</v>
      </c>
      <c r="R72" s="60">
        <v>7619.683253510779</v>
      </c>
      <c r="S72" s="60">
        <v>174059.78791291255</v>
      </c>
      <c r="T72" s="60">
        <v>23564.000218743568</v>
      </c>
      <c r="U72" s="60"/>
      <c r="V72" s="60"/>
      <c r="W72" s="60"/>
      <c r="X72" s="60"/>
      <c r="Y72" s="60"/>
      <c r="Z72" s="60"/>
      <c r="AA72" s="82"/>
    </row>
    <row r="73" spans="7:27" ht="12.75">
      <c r="G73" s="59">
        <f t="shared" si="5"/>
        <v>54256.313764878534</v>
      </c>
      <c r="H73" s="60">
        <f t="shared" si="1"/>
        <v>49696.43752251599</v>
      </c>
      <c r="I73" s="17">
        <f t="shared" si="2"/>
        <v>0</v>
      </c>
      <c r="J73" s="60">
        <f t="shared" si="3"/>
        <v>0</v>
      </c>
      <c r="K73" s="5">
        <f t="shared" si="4"/>
        <v>0</v>
      </c>
      <c r="L73" s="4">
        <v>5</v>
      </c>
      <c r="M73" s="20">
        <v>2</v>
      </c>
      <c r="N73" s="20">
        <v>0.6341833481779828</v>
      </c>
      <c r="O73" s="75">
        <v>0</v>
      </c>
      <c r="P73" s="81">
        <v>4559.876242362545</v>
      </c>
      <c r="Q73" s="60">
        <v>49696.43752251599</v>
      </c>
      <c r="R73" s="60"/>
      <c r="S73" s="60"/>
      <c r="T73" s="60"/>
      <c r="U73" s="60"/>
      <c r="V73" s="60"/>
      <c r="W73" s="60"/>
      <c r="X73" s="60"/>
      <c r="Y73" s="60"/>
      <c r="Z73" s="60"/>
      <c r="AA73" s="82"/>
    </row>
    <row r="74" spans="7:27" ht="12.75">
      <c r="G74" s="59">
        <f t="shared" si="5"/>
        <v>547671.6040116572</v>
      </c>
      <c r="H74" s="60">
        <f t="shared" si="1"/>
        <v>235440.97126665863</v>
      </c>
      <c r="I74" s="17">
        <f t="shared" si="2"/>
        <v>0</v>
      </c>
      <c r="J74" s="60">
        <f t="shared" si="3"/>
        <v>0</v>
      </c>
      <c r="K74" s="5">
        <f t="shared" si="4"/>
        <v>0</v>
      </c>
      <c r="L74" s="4">
        <v>74</v>
      </c>
      <c r="M74" s="20">
        <v>6</v>
      </c>
      <c r="N74" s="20">
        <v>0.6370746684500626</v>
      </c>
      <c r="O74" s="75">
        <v>0</v>
      </c>
      <c r="P74" s="81">
        <v>52145.18660831417</v>
      </c>
      <c r="Q74" s="60">
        <v>2475.4776489601795</v>
      </c>
      <c r="R74" s="60">
        <v>145107.83724797092</v>
      </c>
      <c r="S74" s="60">
        <v>103961.43714632366</v>
      </c>
      <c r="T74" s="60">
        <v>8540.694093429642</v>
      </c>
      <c r="U74" s="60">
        <v>235440.97126665863</v>
      </c>
      <c r="V74" s="60"/>
      <c r="W74" s="60"/>
      <c r="X74" s="60"/>
      <c r="Y74" s="60"/>
      <c r="Z74" s="60"/>
      <c r="AA74" s="82"/>
    </row>
    <row r="75" spans="7:27" ht="12.75">
      <c r="G75" s="59">
        <f aca="true" t="shared" si="6" ref="G75:G110">SUM(P75:AA75)</f>
        <v>44872.664621053314</v>
      </c>
      <c r="H75" s="60">
        <f t="shared" si="1"/>
        <v>19901.319569588046</v>
      </c>
      <c r="I75" s="17">
        <f t="shared" si="2"/>
        <v>0</v>
      </c>
      <c r="J75" s="60">
        <f t="shared" si="3"/>
        <v>0</v>
      </c>
      <c r="K75" s="5">
        <f t="shared" si="4"/>
        <v>1</v>
      </c>
      <c r="L75" s="4">
        <v>84</v>
      </c>
      <c r="M75" s="20">
        <v>7</v>
      </c>
      <c r="N75" s="20">
        <v>0.664180636277087</v>
      </c>
      <c r="O75" s="75">
        <v>0</v>
      </c>
      <c r="P75" s="81">
        <v>5088.024263971969</v>
      </c>
      <c r="Q75" s="60">
        <v>19901.319569588046</v>
      </c>
      <c r="R75" s="60">
        <v>614.1771617029607</v>
      </c>
      <c r="S75" s="60">
        <v>294.1054342813422</v>
      </c>
      <c r="T75" s="60">
        <v>1183.3359062695292</v>
      </c>
      <c r="U75" s="60">
        <v>1996.3574149988378</v>
      </c>
      <c r="V75" s="60">
        <v>15795.344870240633</v>
      </c>
      <c r="W75" s="60"/>
      <c r="X75" s="60"/>
      <c r="Y75" s="60"/>
      <c r="Z75" s="60"/>
      <c r="AA75" s="82"/>
    </row>
    <row r="76" spans="7:27" ht="12.75">
      <c r="G76" s="59">
        <f t="shared" si="6"/>
        <v>4953610.369699833</v>
      </c>
      <c r="H76" s="60">
        <f aca="true" t="shared" si="7" ref="H76:H110">MAX(P76:AA76)</f>
        <v>3086080.780987216</v>
      </c>
      <c r="I76" s="17">
        <f aca="true" t="shared" si="8" ref="I76:I110">SUMIF(P76:AA76,"&gt;=250000")</f>
        <v>4952765.617671597</v>
      </c>
      <c r="J76" s="60">
        <f aca="true" t="shared" si="9" ref="J76:J110">IF(SUM(SIGN(O76)+SIGN(O77))=2,1,0)</f>
        <v>1</v>
      </c>
      <c r="K76" s="5">
        <f aca="true" t="shared" si="10" ref="K76:K110">IF(SUM(SIGN(O76)+SIGN(O77)+SIGN(O78))&gt;=2,1,0)</f>
        <v>1</v>
      </c>
      <c r="L76" s="4">
        <v>44</v>
      </c>
      <c r="M76" s="20">
        <v>4</v>
      </c>
      <c r="N76" s="20">
        <v>0.6793145403778986</v>
      </c>
      <c r="O76" s="75">
        <v>3</v>
      </c>
      <c r="P76" s="81">
        <v>860644.1953127938</v>
      </c>
      <c r="Q76" s="60">
        <v>1006040.6413715868</v>
      </c>
      <c r="R76" s="60">
        <v>844.7520282360658</v>
      </c>
      <c r="S76" s="60">
        <v>3086080.780987216</v>
      </c>
      <c r="T76" s="60"/>
      <c r="U76" s="60"/>
      <c r="V76" s="60"/>
      <c r="W76" s="60"/>
      <c r="X76" s="60"/>
      <c r="Y76" s="60"/>
      <c r="Z76" s="60"/>
      <c r="AA76" s="82"/>
    </row>
    <row r="77" spans="7:27" ht="12.75">
      <c r="G77" s="59">
        <f t="shared" si="6"/>
        <v>728309.8524456095</v>
      </c>
      <c r="H77" s="60">
        <f t="shared" si="7"/>
        <v>479829.51881747827</v>
      </c>
      <c r="I77" s="17">
        <f t="shared" si="8"/>
        <v>479829.51881747827</v>
      </c>
      <c r="J77" s="60">
        <f t="shared" si="9"/>
        <v>1</v>
      </c>
      <c r="K77" s="5">
        <f t="shared" si="10"/>
        <v>1</v>
      </c>
      <c r="L77" s="4">
        <v>53</v>
      </c>
      <c r="M77" s="20">
        <v>5</v>
      </c>
      <c r="N77" s="20">
        <v>0.6869555389343551</v>
      </c>
      <c r="O77" s="75">
        <v>1</v>
      </c>
      <c r="P77" s="81">
        <v>479829.51881747827</v>
      </c>
      <c r="Q77" s="60">
        <v>3497.570688115713</v>
      </c>
      <c r="R77" s="60">
        <v>172999.99956218828</v>
      </c>
      <c r="S77" s="60">
        <v>20611.45646561318</v>
      </c>
      <c r="T77" s="60">
        <v>51371.30691221401</v>
      </c>
      <c r="U77" s="60"/>
      <c r="V77" s="60"/>
      <c r="W77" s="60"/>
      <c r="X77" s="60"/>
      <c r="Y77" s="60"/>
      <c r="Z77" s="60"/>
      <c r="AA77" s="82"/>
    </row>
    <row r="78" spans="7:27" ht="12.75">
      <c r="G78" s="59">
        <f t="shared" si="6"/>
        <v>1097427.030276817</v>
      </c>
      <c r="H78" s="60">
        <f t="shared" si="7"/>
        <v>484451.3172261188</v>
      </c>
      <c r="I78" s="17">
        <f t="shared" si="8"/>
        <v>1090557.6414310401</v>
      </c>
      <c r="J78" s="60">
        <f t="shared" si="9"/>
        <v>0</v>
      </c>
      <c r="K78" s="5">
        <f t="shared" si="10"/>
        <v>0</v>
      </c>
      <c r="L78" s="4">
        <v>39</v>
      </c>
      <c r="M78" s="20">
        <v>4</v>
      </c>
      <c r="N78" s="20">
        <v>0.6915421057596425</v>
      </c>
      <c r="O78" s="75">
        <v>3</v>
      </c>
      <c r="P78" s="81">
        <v>347555.39085128513</v>
      </c>
      <c r="Q78" s="60">
        <v>6869.388845776834</v>
      </c>
      <c r="R78" s="60">
        <v>484451.3172261188</v>
      </c>
      <c r="S78" s="60">
        <v>258550.93335363615</v>
      </c>
      <c r="T78" s="60"/>
      <c r="U78" s="60"/>
      <c r="V78" s="60"/>
      <c r="W78" s="60"/>
      <c r="X78" s="60"/>
      <c r="Y78" s="60"/>
      <c r="Z78" s="60"/>
      <c r="AA78" s="82"/>
    </row>
    <row r="79" spans="7:27" ht="12.75">
      <c r="G79" s="59">
        <f t="shared" si="6"/>
        <v>0</v>
      </c>
      <c r="H79" s="60">
        <f t="shared" si="7"/>
        <v>0</v>
      </c>
      <c r="I79" s="17">
        <f t="shared" si="8"/>
        <v>0</v>
      </c>
      <c r="J79" s="60">
        <f t="shared" si="9"/>
        <v>0</v>
      </c>
      <c r="K79" s="5">
        <f t="shared" si="10"/>
        <v>0</v>
      </c>
      <c r="L79" s="4">
        <v>1</v>
      </c>
      <c r="M79" s="20">
        <v>0</v>
      </c>
      <c r="N79" s="20">
        <v>0.7026497862332182</v>
      </c>
      <c r="O79" s="75"/>
      <c r="P79" s="81"/>
      <c r="Q79" s="60"/>
      <c r="R79" s="60"/>
      <c r="S79" s="60"/>
      <c r="T79" s="60"/>
      <c r="U79" s="60"/>
      <c r="V79" s="60"/>
      <c r="W79" s="60"/>
      <c r="X79" s="60"/>
      <c r="Y79" s="60"/>
      <c r="Z79" s="60"/>
      <c r="AA79" s="82"/>
    </row>
    <row r="80" spans="7:27" ht="12.75">
      <c r="G80" s="59">
        <f t="shared" si="6"/>
        <v>87429.72630663773</v>
      </c>
      <c r="H80" s="60">
        <f t="shared" si="7"/>
        <v>36764.948197575475</v>
      </c>
      <c r="I80" s="17">
        <f t="shared" si="8"/>
        <v>0</v>
      </c>
      <c r="J80" s="60">
        <f t="shared" si="9"/>
        <v>0</v>
      </c>
      <c r="K80" s="5">
        <f t="shared" si="10"/>
        <v>0</v>
      </c>
      <c r="L80" s="4">
        <v>31</v>
      </c>
      <c r="M80" s="20">
        <v>4</v>
      </c>
      <c r="N80" s="20">
        <v>0.7079715419052084</v>
      </c>
      <c r="O80" s="75">
        <v>0</v>
      </c>
      <c r="P80" s="81">
        <v>14088.451290397608</v>
      </c>
      <c r="Q80" s="60">
        <v>20060.23647258145</v>
      </c>
      <c r="R80" s="60">
        <v>36764.948197575475</v>
      </c>
      <c r="S80" s="60">
        <v>16516.090346083205</v>
      </c>
      <c r="T80" s="60"/>
      <c r="U80" s="60"/>
      <c r="V80" s="60"/>
      <c r="W80" s="60"/>
      <c r="X80" s="60"/>
      <c r="Y80" s="60"/>
      <c r="Z80" s="60"/>
      <c r="AA80" s="82"/>
    </row>
    <row r="81" spans="7:27" ht="12.75">
      <c r="G81" s="59">
        <f t="shared" si="6"/>
        <v>37339.31495973295</v>
      </c>
      <c r="H81" s="60">
        <f t="shared" si="7"/>
        <v>29200.963957952692</v>
      </c>
      <c r="I81" s="17">
        <f t="shared" si="8"/>
        <v>0</v>
      </c>
      <c r="J81" s="60">
        <f t="shared" si="9"/>
        <v>0</v>
      </c>
      <c r="K81" s="5">
        <f t="shared" si="10"/>
        <v>0</v>
      </c>
      <c r="L81" s="4">
        <v>13</v>
      </c>
      <c r="M81" s="20">
        <v>3</v>
      </c>
      <c r="N81" s="20">
        <v>0.7139496264420881</v>
      </c>
      <c r="O81" s="75">
        <v>0</v>
      </c>
      <c r="P81" s="81">
        <v>29200.963957952692</v>
      </c>
      <c r="Q81" s="60">
        <v>5515.710244021616</v>
      </c>
      <c r="R81" s="60">
        <v>2622.6407577586356</v>
      </c>
      <c r="S81" s="60"/>
      <c r="T81" s="60"/>
      <c r="U81" s="60"/>
      <c r="V81" s="60"/>
      <c r="W81" s="60"/>
      <c r="X81" s="60"/>
      <c r="Y81" s="60"/>
      <c r="Z81" s="60"/>
      <c r="AA81" s="82"/>
    </row>
    <row r="82" spans="7:27" ht="12.75">
      <c r="G82" s="59">
        <f t="shared" si="6"/>
        <v>1366887.8671276306</v>
      </c>
      <c r="H82" s="60">
        <f t="shared" si="7"/>
        <v>834020.624116821</v>
      </c>
      <c r="I82" s="17">
        <f t="shared" si="8"/>
        <v>1145229.9996562626</v>
      </c>
      <c r="J82" s="60">
        <f t="shared" si="9"/>
        <v>0</v>
      </c>
      <c r="K82" s="5">
        <f t="shared" si="10"/>
        <v>0</v>
      </c>
      <c r="L82" s="4">
        <v>72</v>
      </c>
      <c r="M82" s="20">
        <v>6</v>
      </c>
      <c r="N82" s="20">
        <v>0.7217641405913335</v>
      </c>
      <c r="O82" s="75">
        <v>2</v>
      </c>
      <c r="P82" s="81">
        <v>834020.624116821</v>
      </c>
      <c r="Q82" s="60">
        <v>8902.369811173352</v>
      </c>
      <c r="R82" s="60">
        <v>192459.23614444438</v>
      </c>
      <c r="S82" s="60">
        <v>311209.37553944153</v>
      </c>
      <c r="T82" s="60">
        <v>19729.077129424593</v>
      </c>
      <c r="U82" s="60">
        <v>567.1843863258073</v>
      </c>
      <c r="V82" s="60"/>
      <c r="W82" s="60"/>
      <c r="X82" s="60"/>
      <c r="Y82" s="60"/>
      <c r="Z82" s="60"/>
      <c r="AA82" s="82"/>
    </row>
    <row r="83" spans="7:27" ht="12.75">
      <c r="G83" s="59">
        <f t="shared" si="6"/>
        <v>107952.67331715538</v>
      </c>
      <c r="H83" s="60">
        <f t="shared" si="7"/>
        <v>77270.05410891068</v>
      </c>
      <c r="I83" s="17">
        <f t="shared" si="8"/>
        <v>0</v>
      </c>
      <c r="J83" s="60">
        <f t="shared" si="9"/>
        <v>0</v>
      </c>
      <c r="K83" s="5">
        <f t="shared" si="10"/>
        <v>0</v>
      </c>
      <c r="L83" s="4">
        <v>50</v>
      </c>
      <c r="M83" s="20">
        <v>5</v>
      </c>
      <c r="N83" s="20">
        <v>0.7323658667396613</v>
      </c>
      <c r="O83" s="75">
        <v>0</v>
      </c>
      <c r="P83" s="81">
        <v>9336.248842837365</v>
      </c>
      <c r="Q83" s="60">
        <v>16137.675086001558</v>
      </c>
      <c r="R83" s="60">
        <v>77270.05410891068</v>
      </c>
      <c r="S83" s="60">
        <v>2069.6439703157544</v>
      </c>
      <c r="T83" s="60">
        <v>3139.0513090900217</v>
      </c>
      <c r="U83" s="60"/>
      <c r="V83" s="60"/>
      <c r="W83" s="60"/>
      <c r="X83" s="60"/>
      <c r="Y83" s="60"/>
      <c r="Z83" s="60"/>
      <c r="AA83" s="82"/>
    </row>
    <row r="84" spans="7:27" ht="12.75">
      <c r="G84" s="59">
        <f t="shared" si="6"/>
        <v>267465.4108787221</v>
      </c>
      <c r="H84" s="60">
        <f t="shared" si="7"/>
        <v>98463.14076870748</v>
      </c>
      <c r="I84" s="17">
        <f t="shared" si="8"/>
        <v>0</v>
      </c>
      <c r="J84" s="60">
        <f t="shared" si="9"/>
        <v>0</v>
      </c>
      <c r="K84" s="5">
        <f t="shared" si="10"/>
        <v>0</v>
      </c>
      <c r="L84" s="4">
        <v>64</v>
      </c>
      <c r="M84" s="20">
        <v>6</v>
      </c>
      <c r="N84" s="20">
        <v>0.7350742090641866</v>
      </c>
      <c r="O84" s="75">
        <v>0</v>
      </c>
      <c r="P84" s="81">
        <v>5095.271506651273</v>
      </c>
      <c r="Q84" s="60">
        <v>38621.005348453145</v>
      </c>
      <c r="R84" s="60">
        <v>22896.46138856243</v>
      </c>
      <c r="S84" s="60">
        <v>35404.118364385926</v>
      </c>
      <c r="T84" s="60">
        <v>98463.14076870748</v>
      </c>
      <c r="U84" s="60">
        <v>66985.41350196181</v>
      </c>
      <c r="V84" s="60"/>
      <c r="W84" s="60"/>
      <c r="X84" s="60"/>
      <c r="Y84" s="60"/>
      <c r="Z84" s="60"/>
      <c r="AA84" s="82"/>
    </row>
    <row r="85" spans="7:27" ht="12.75">
      <c r="G85" s="59">
        <f t="shared" si="6"/>
        <v>679523.3052138487</v>
      </c>
      <c r="H85" s="60">
        <f t="shared" si="7"/>
        <v>459688.0910205247</v>
      </c>
      <c r="I85" s="17">
        <f t="shared" si="8"/>
        <v>459688.0910205247</v>
      </c>
      <c r="J85" s="60">
        <f t="shared" si="9"/>
        <v>0</v>
      </c>
      <c r="K85" s="5">
        <f t="shared" si="10"/>
        <v>1</v>
      </c>
      <c r="L85" s="4">
        <v>96</v>
      </c>
      <c r="M85" s="20">
        <v>9</v>
      </c>
      <c r="N85" s="20">
        <v>0.7445695187254646</v>
      </c>
      <c r="O85" s="75">
        <v>1</v>
      </c>
      <c r="P85" s="81">
        <v>459688.0910205247</v>
      </c>
      <c r="Q85" s="60">
        <v>1881.8276364530711</v>
      </c>
      <c r="R85" s="60">
        <v>2195.5844566439278</v>
      </c>
      <c r="S85" s="60">
        <v>59460.269110221336</v>
      </c>
      <c r="T85" s="60">
        <v>997.9457695772684</v>
      </c>
      <c r="U85" s="60">
        <v>16679.57481410852</v>
      </c>
      <c r="V85" s="60">
        <v>80552.3086153368</v>
      </c>
      <c r="W85" s="60">
        <v>37970.487801225005</v>
      </c>
      <c r="X85" s="60">
        <v>20097.215989758042</v>
      </c>
      <c r="Y85" s="60"/>
      <c r="Z85" s="60"/>
      <c r="AA85" s="82"/>
    </row>
    <row r="86" spans="7:27" ht="12.75">
      <c r="G86" s="59">
        <f t="shared" si="6"/>
        <v>207727.39907618164</v>
      </c>
      <c r="H86" s="60">
        <f t="shared" si="7"/>
        <v>123030.92113373941</v>
      </c>
      <c r="I86" s="17">
        <f t="shared" si="8"/>
        <v>0</v>
      </c>
      <c r="J86" s="60">
        <f t="shared" si="9"/>
        <v>0</v>
      </c>
      <c r="K86" s="5">
        <f t="shared" si="10"/>
        <v>1</v>
      </c>
      <c r="L86" s="4">
        <v>54</v>
      </c>
      <c r="M86" s="20">
        <v>5</v>
      </c>
      <c r="N86" s="20">
        <v>0.7496405180504775</v>
      </c>
      <c r="O86" s="75">
        <v>0</v>
      </c>
      <c r="P86" s="81">
        <v>13473.951885978899</v>
      </c>
      <c r="Q86" s="60">
        <v>21243.412172358756</v>
      </c>
      <c r="R86" s="60">
        <v>123030.92113373941</v>
      </c>
      <c r="S86" s="60">
        <v>13927.89268391624</v>
      </c>
      <c r="T86" s="60">
        <v>36051.22120018836</v>
      </c>
      <c r="U86" s="60"/>
      <c r="V86" s="60"/>
      <c r="W86" s="60"/>
      <c r="X86" s="60"/>
      <c r="Y86" s="60"/>
      <c r="Z86" s="60"/>
      <c r="AA86" s="82"/>
    </row>
    <row r="87" spans="7:27" ht="12.75">
      <c r="G87" s="59">
        <f t="shared" si="6"/>
        <v>573028.0728006599</v>
      </c>
      <c r="H87" s="60">
        <f t="shared" si="7"/>
        <v>441474.8956806181</v>
      </c>
      <c r="I87" s="17">
        <f t="shared" si="8"/>
        <v>441474.8956806181</v>
      </c>
      <c r="J87" s="60">
        <f t="shared" si="9"/>
        <v>1</v>
      </c>
      <c r="K87" s="5">
        <f t="shared" si="10"/>
        <v>1</v>
      </c>
      <c r="L87" s="4">
        <v>76</v>
      </c>
      <c r="M87" s="20">
        <v>6</v>
      </c>
      <c r="N87" s="20">
        <v>0.7541477053977628</v>
      </c>
      <c r="O87" s="75">
        <v>1</v>
      </c>
      <c r="P87" s="81">
        <v>441474.8956806181</v>
      </c>
      <c r="Q87" s="60">
        <v>81832.73999670582</v>
      </c>
      <c r="R87" s="60">
        <v>33747.44132246213</v>
      </c>
      <c r="S87" s="60">
        <v>5441.208619714016</v>
      </c>
      <c r="T87" s="60">
        <v>4939.156624680464</v>
      </c>
      <c r="U87" s="60">
        <v>5592.630556479291</v>
      </c>
      <c r="V87" s="60"/>
      <c r="W87" s="60"/>
      <c r="X87" s="60"/>
      <c r="Y87" s="60"/>
      <c r="Z87" s="60"/>
      <c r="AA87" s="82"/>
    </row>
    <row r="88" spans="7:27" ht="12.75">
      <c r="G88" s="59">
        <f t="shared" si="6"/>
        <v>870513.3808175367</v>
      </c>
      <c r="H88" s="60">
        <f t="shared" si="7"/>
        <v>629321.4602636473</v>
      </c>
      <c r="I88" s="17">
        <f t="shared" si="8"/>
        <v>629321.4602636473</v>
      </c>
      <c r="J88" s="60">
        <f t="shared" si="9"/>
        <v>1</v>
      </c>
      <c r="K88" s="5">
        <f t="shared" si="10"/>
        <v>1</v>
      </c>
      <c r="L88" s="4">
        <v>100</v>
      </c>
      <c r="M88" s="20">
        <v>12</v>
      </c>
      <c r="N88" s="20">
        <v>0.7686288654167832</v>
      </c>
      <c r="O88" s="75">
        <v>1</v>
      </c>
      <c r="P88" s="81">
        <v>465.14158478116775</v>
      </c>
      <c r="Q88" s="60">
        <v>3011.69256503802</v>
      </c>
      <c r="R88" s="60">
        <v>33523.74258807566</v>
      </c>
      <c r="S88" s="60">
        <v>22584.62731964647</v>
      </c>
      <c r="T88" s="60">
        <v>76909.3251095079</v>
      </c>
      <c r="U88" s="60">
        <v>33291.30618256382</v>
      </c>
      <c r="V88" s="60">
        <v>3109.231148548682</v>
      </c>
      <c r="W88" s="60">
        <v>629321.4602636473</v>
      </c>
      <c r="X88" s="60">
        <v>1774.9496162006942</v>
      </c>
      <c r="Y88" s="60">
        <v>9027.053021354901</v>
      </c>
      <c r="Z88" s="60">
        <v>20939.707922103156</v>
      </c>
      <c r="AA88" s="82">
        <v>36555.14349606898</v>
      </c>
    </row>
    <row r="89" spans="7:27" ht="12.75">
      <c r="G89" s="59">
        <f t="shared" si="6"/>
        <v>3165585.7689687796</v>
      </c>
      <c r="H89" s="60">
        <f t="shared" si="7"/>
        <v>1617539.2831306185</v>
      </c>
      <c r="I89" s="17">
        <f t="shared" si="8"/>
        <v>2884859.0322337225</v>
      </c>
      <c r="J89" s="60">
        <f t="shared" si="9"/>
        <v>1</v>
      </c>
      <c r="K89" s="5">
        <f t="shared" si="10"/>
        <v>1</v>
      </c>
      <c r="L89" s="4">
        <v>92</v>
      </c>
      <c r="M89" s="20">
        <v>8</v>
      </c>
      <c r="N89" s="20">
        <v>0.7702014335506187</v>
      </c>
      <c r="O89" s="75">
        <v>4</v>
      </c>
      <c r="P89" s="81">
        <v>224512.19717955653</v>
      </c>
      <c r="Q89" s="60">
        <v>53293.01017391723</v>
      </c>
      <c r="R89" s="60">
        <v>363113.77696727857</v>
      </c>
      <c r="S89" s="60">
        <v>356860.47231120645</v>
      </c>
      <c r="T89" s="60">
        <v>1444.0521635904406</v>
      </c>
      <c r="U89" s="60">
        <v>1477.4772179925912</v>
      </c>
      <c r="V89" s="60">
        <v>547345.4998246192</v>
      </c>
      <c r="W89" s="60">
        <v>1617539.2831306185</v>
      </c>
      <c r="X89" s="60"/>
      <c r="Y89" s="60"/>
      <c r="Z89" s="60"/>
      <c r="AA89" s="82"/>
    </row>
    <row r="90" spans="7:27" ht="12.75">
      <c r="G90" s="59">
        <f t="shared" si="6"/>
        <v>13082773.830993917</v>
      </c>
      <c r="H90" s="60">
        <f t="shared" si="7"/>
        <v>11196705.047409013</v>
      </c>
      <c r="I90" s="17">
        <f t="shared" si="8"/>
        <v>12793256.06650953</v>
      </c>
      <c r="J90" s="60">
        <f t="shared" si="9"/>
        <v>0</v>
      </c>
      <c r="K90" s="5">
        <f t="shared" si="10"/>
        <v>1</v>
      </c>
      <c r="L90" s="4">
        <v>97</v>
      </c>
      <c r="M90" s="20">
        <v>9</v>
      </c>
      <c r="N90" s="20">
        <v>0.7805019570852609</v>
      </c>
      <c r="O90" s="75">
        <v>2</v>
      </c>
      <c r="P90" s="81">
        <v>4211.482575224375</v>
      </c>
      <c r="Q90" s="60">
        <v>6171.158874458031</v>
      </c>
      <c r="R90" s="60">
        <v>28740.464059527494</v>
      </c>
      <c r="S90" s="60">
        <v>12838.000904019205</v>
      </c>
      <c r="T90" s="60">
        <v>216990.00002667276</v>
      </c>
      <c r="U90" s="60">
        <v>7734.69809726862</v>
      </c>
      <c r="V90" s="60">
        <v>12831.95994721634</v>
      </c>
      <c r="W90" s="60">
        <v>1596551.019100517</v>
      </c>
      <c r="X90" s="60">
        <v>11196705.047409013</v>
      </c>
      <c r="Y90" s="60"/>
      <c r="Z90" s="60"/>
      <c r="AA90" s="82"/>
    </row>
    <row r="91" spans="7:27" ht="12.75">
      <c r="G91" s="59">
        <f t="shared" si="6"/>
        <v>173456.97843983202</v>
      </c>
      <c r="H91" s="60">
        <f t="shared" si="7"/>
        <v>85233.96744046363</v>
      </c>
      <c r="I91" s="17">
        <f t="shared" si="8"/>
        <v>0</v>
      </c>
      <c r="J91" s="60">
        <f t="shared" si="9"/>
        <v>0</v>
      </c>
      <c r="K91" s="5">
        <f t="shared" si="10"/>
        <v>0</v>
      </c>
      <c r="L91" s="4">
        <v>60</v>
      </c>
      <c r="M91" s="20">
        <v>5</v>
      </c>
      <c r="N91" s="20">
        <v>0.7847627925844276</v>
      </c>
      <c r="O91" s="75">
        <v>0</v>
      </c>
      <c r="P91" s="81">
        <v>85233.96744046363</v>
      </c>
      <c r="Q91" s="60">
        <v>19399.590853271035</v>
      </c>
      <c r="R91" s="60">
        <v>1691.8591686838022</v>
      </c>
      <c r="S91" s="60">
        <v>17923.900249241764</v>
      </c>
      <c r="T91" s="60">
        <v>49207.66072817178</v>
      </c>
      <c r="U91" s="60"/>
      <c r="V91" s="60"/>
      <c r="W91" s="60"/>
      <c r="X91" s="60"/>
      <c r="Y91" s="60"/>
      <c r="Z91" s="60"/>
      <c r="AA91" s="82"/>
    </row>
    <row r="92" spans="7:27" ht="12.75">
      <c r="G92" s="59">
        <f t="shared" si="6"/>
        <v>2156307.7167508025</v>
      </c>
      <c r="H92" s="60">
        <f t="shared" si="7"/>
        <v>1463811.3020190017</v>
      </c>
      <c r="I92" s="17">
        <f t="shared" si="8"/>
        <v>2152267.262267552</v>
      </c>
      <c r="J92" s="60">
        <f t="shared" si="9"/>
        <v>0</v>
      </c>
      <c r="K92" s="5">
        <f t="shared" si="10"/>
        <v>1</v>
      </c>
      <c r="L92" s="4">
        <v>46</v>
      </c>
      <c r="M92" s="20">
        <v>5</v>
      </c>
      <c r="N92" s="20">
        <v>0.7965514844580786</v>
      </c>
      <c r="O92" s="75">
        <v>3</v>
      </c>
      <c r="P92" s="81">
        <v>255005.8737525627</v>
      </c>
      <c r="Q92" s="60">
        <v>3713.9811356306723</v>
      </c>
      <c r="R92" s="60">
        <v>433450.0864959876</v>
      </c>
      <c r="S92" s="60">
        <v>1463811.3020190017</v>
      </c>
      <c r="T92" s="60">
        <v>326.47334762002635</v>
      </c>
      <c r="U92" s="60"/>
      <c r="V92" s="60"/>
      <c r="W92" s="60"/>
      <c r="X92" s="60"/>
      <c r="Y92" s="60"/>
      <c r="Z92" s="60"/>
      <c r="AA92" s="82"/>
    </row>
    <row r="93" spans="7:27" ht="12.75">
      <c r="G93" s="59">
        <f t="shared" si="6"/>
        <v>250595.40390928285</v>
      </c>
      <c r="H93" s="60">
        <f t="shared" si="7"/>
        <v>115158.66842111158</v>
      </c>
      <c r="I93" s="17">
        <f t="shared" si="8"/>
        <v>0</v>
      </c>
      <c r="J93" s="60">
        <f t="shared" si="9"/>
        <v>0</v>
      </c>
      <c r="K93" s="5">
        <f t="shared" si="10"/>
        <v>0</v>
      </c>
      <c r="L93" s="4">
        <v>52</v>
      </c>
      <c r="M93" s="20">
        <v>5</v>
      </c>
      <c r="N93" s="20">
        <v>0.8010758228256627</v>
      </c>
      <c r="O93" s="75">
        <v>0</v>
      </c>
      <c r="P93" s="81">
        <v>71614.6749219145</v>
      </c>
      <c r="Q93" s="60">
        <v>12749.394638616135</v>
      </c>
      <c r="R93" s="60">
        <v>115158.66842111158</v>
      </c>
      <c r="S93" s="60">
        <v>49075.25514247094</v>
      </c>
      <c r="T93" s="60">
        <v>1997.4107851696788</v>
      </c>
      <c r="U93" s="60"/>
      <c r="V93" s="60"/>
      <c r="W93" s="60"/>
      <c r="X93" s="60"/>
      <c r="Y93" s="60"/>
      <c r="Z93" s="60"/>
      <c r="AA93" s="82"/>
    </row>
    <row r="94" spans="7:27" ht="12.75">
      <c r="G94" s="59">
        <f t="shared" si="6"/>
        <v>4538490.786067863</v>
      </c>
      <c r="H94" s="60">
        <f t="shared" si="7"/>
        <v>4257340.952745001</v>
      </c>
      <c r="I94" s="17">
        <f t="shared" si="8"/>
        <v>4511743.373131555</v>
      </c>
      <c r="J94" s="60">
        <f t="shared" si="9"/>
        <v>0</v>
      </c>
      <c r="K94" s="5">
        <f t="shared" si="10"/>
        <v>0</v>
      </c>
      <c r="L94" s="4">
        <v>17</v>
      </c>
      <c r="M94" s="20">
        <v>3</v>
      </c>
      <c r="N94" s="20">
        <v>0.8059122379450685</v>
      </c>
      <c r="O94" s="75">
        <v>2</v>
      </c>
      <c r="P94" s="81">
        <v>254402.42038655374</v>
      </c>
      <c r="Q94" s="60">
        <v>4257340.952745001</v>
      </c>
      <c r="R94" s="60">
        <v>26747.412936308076</v>
      </c>
      <c r="S94" s="60"/>
      <c r="T94" s="60"/>
      <c r="U94" s="60"/>
      <c r="V94" s="60"/>
      <c r="W94" s="60"/>
      <c r="X94" s="60"/>
      <c r="Y94" s="60"/>
      <c r="Z94" s="60"/>
      <c r="AA94" s="82"/>
    </row>
    <row r="95" spans="7:27" ht="12.75">
      <c r="G95" s="59">
        <f t="shared" si="6"/>
        <v>11580.015575411668</v>
      </c>
      <c r="H95" s="60">
        <f t="shared" si="7"/>
        <v>9056.69885021599</v>
      </c>
      <c r="I95" s="17">
        <f t="shared" si="8"/>
        <v>0</v>
      </c>
      <c r="J95" s="60">
        <f t="shared" si="9"/>
        <v>0</v>
      </c>
      <c r="K95" s="5">
        <f t="shared" si="10"/>
        <v>0</v>
      </c>
      <c r="L95" s="4">
        <v>21</v>
      </c>
      <c r="M95" s="20">
        <v>3</v>
      </c>
      <c r="N95" s="20">
        <v>0.820798557109325</v>
      </c>
      <c r="O95" s="75">
        <v>0</v>
      </c>
      <c r="P95" s="81">
        <v>564.7445145930479</v>
      </c>
      <c r="Q95" s="60">
        <v>1958.5722106026315</v>
      </c>
      <c r="R95" s="60">
        <v>9056.69885021599</v>
      </c>
      <c r="S95" s="60"/>
      <c r="T95" s="60"/>
      <c r="U95" s="60"/>
      <c r="V95" s="60"/>
      <c r="W95" s="60"/>
      <c r="X95" s="60"/>
      <c r="Y95" s="60"/>
      <c r="Z95" s="60"/>
      <c r="AA95" s="82"/>
    </row>
    <row r="96" spans="7:27" ht="12.75">
      <c r="G96" s="59">
        <f t="shared" si="6"/>
        <v>115352.14307244746</v>
      </c>
      <c r="H96" s="60">
        <f t="shared" si="7"/>
        <v>43545.30370512847</v>
      </c>
      <c r="I96" s="17">
        <f t="shared" si="8"/>
        <v>0</v>
      </c>
      <c r="J96" s="60">
        <f t="shared" si="9"/>
        <v>0</v>
      </c>
      <c r="K96" s="5">
        <f t="shared" si="10"/>
        <v>0</v>
      </c>
      <c r="L96" s="4">
        <v>87</v>
      </c>
      <c r="M96" s="20">
        <v>7</v>
      </c>
      <c r="N96" s="20">
        <v>0.840164880014725</v>
      </c>
      <c r="O96" s="75">
        <v>0</v>
      </c>
      <c r="P96" s="81">
        <v>3907.471805503204</v>
      </c>
      <c r="Q96" s="60">
        <v>43545.30370512847</v>
      </c>
      <c r="R96" s="60">
        <v>20934.280927765893</v>
      </c>
      <c r="S96" s="60">
        <v>1540.7694685322217</v>
      </c>
      <c r="T96" s="60">
        <v>13796.177368093278</v>
      </c>
      <c r="U96" s="60">
        <v>19323.21151665759</v>
      </c>
      <c r="V96" s="60">
        <v>12304.928280766811</v>
      </c>
      <c r="W96" s="60"/>
      <c r="X96" s="60"/>
      <c r="Y96" s="60"/>
      <c r="Z96" s="60"/>
      <c r="AA96" s="82"/>
    </row>
    <row r="97" spans="7:27" ht="12.75">
      <c r="G97" s="59">
        <f t="shared" si="6"/>
        <v>481887.5498762862</v>
      </c>
      <c r="H97" s="60">
        <f t="shared" si="7"/>
        <v>278060.4795898872</v>
      </c>
      <c r="I97" s="17">
        <f t="shared" si="8"/>
        <v>278060.4795898872</v>
      </c>
      <c r="J97" s="60">
        <f t="shared" si="9"/>
        <v>0</v>
      </c>
      <c r="K97" s="5">
        <f t="shared" si="10"/>
        <v>1</v>
      </c>
      <c r="L97" s="4">
        <v>86</v>
      </c>
      <c r="M97" s="20">
        <v>7</v>
      </c>
      <c r="N97" s="20">
        <v>0.8602521489303041</v>
      </c>
      <c r="O97" s="75">
        <v>1</v>
      </c>
      <c r="P97" s="81">
        <v>100751.4012500025</v>
      </c>
      <c r="Q97" s="60">
        <v>31953.96477202037</v>
      </c>
      <c r="R97" s="60">
        <v>11930.709294397318</v>
      </c>
      <c r="S97" s="60">
        <v>2533.709916762471</v>
      </c>
      <c r="T97" s="60">
        <v>834.4737844219479</v>
      </c>
      <c r="U97" s="60">
        <v>55822.811268794336</v>
      </c>
      <c r="V97" s="60">
        <v>278060.4795898872</v>
      </c>
      <c r="W97" s="60"/>
      <c r="X97" s="60"/>
      <c r="Y97" s="60"/>
      <c r="Z97" s="60"/>
      <c r="AA97" s="82"/>
    </row>
    <row r="98" spans="7:27" ht="12.75">
      <c r="G98" s="59">
        <f t="shared" si="6"/>
        <v>374300.9179507877</v>
      </c>
      <c r="H98" s="60">
        <f t="shared" si="7"/>
        <v>209757.02869266557</v>
      </c>
      <c r="I98" s="17">
        <f t="shared" si="8"/>
        <v>0</v>
      </c>
      <c r="J98" s="60">
        <f t="shared" si="9"/>
        <v>0</v>
      </c>
      <c r="K98" s="5">
        <f t="shared" si="10"/>
        <v>1</v>
      </c>
      <c r="L98" s="4">
        <v>58</v>
      </c>
      <c r="M98" s="20">
        <v>5</v>
      </c>
      <c r="N98" s="20">
        <v>0.8641559083494981</v>
      </c>
      <c r="O98" s="75">
        <v>0</v>
      </c>
      <c r="P98" s="81">
        <v>209757.02869266557</v>
      </c>
      <c r="Q98" s="60">
        <v>16161.83703490039</v>
      </c>
      <c r="R98" s="60">
        <v>43307.143901639385</v>
      </c>
      <c r="S98" s="60">
        <v>9888.665095737384</v>
      </c>
      <c r="T98" s="60">
        <v>95186.243225845</v>
      </c>
      <c r="U98" s="60"/>
      <c r="V98" s="60"/>
      <c r="W98" s="60"/>
      <c r="X98" s="60"/>
      <c r="Y98" s="60"/>
      <c r="Z98" s="60"/>
      <c r="AA98" s="82"/>
    </row>
    <row r="99" spans="7:27" ht="12.75">
      <c r="G99" s="59">
        <f t="shared" si="6"/>
        <v>454189.985872316</v>
      </c>
      <c r="H99" s="60">
        <f t="shared" si="7"/>
        <v>454189.985872316</v>
      </c>
      <c r="I99" s="17">
        <f t="shared" si="8"/>
        <v>454189.985872316</v>
      </c>
      <c r="J99" s="60">
        <f t="shared" si="9"/>
        <v>1</v>
      </c>
      <c r="K99" s="5">
        <f t="shared" si="10"/>
        <v>1</v>
      </c>
      <c r="L99" s="4">
        <v>2</v>
      </c>
      <c r="M99" s="20">
        <v>1</v>
      </c>
      <c r="N99" s="20">
        <v>0.8690973895394892</v>
      </c>
      <c r="O99" s="75">
        <v>1</v>
      </c>
      <c r="P99" s="81">
        <v>454189.985872316</v>
      </c>
      <c r="Q99" s="60"/>
      <c r="R99" s="60"/>
      <c r="S99" s="60"/>
      <c r="T99" s="60"/>
      <c r="U99" s="60"/>
      <c r="V99" s="60"/>
      <c r="W99" s="60"/>
      <c r="X99" s="60"/>
      <c r="Y99" s="60"/>
      <c r="Z99" s="60"/>
      <c r="AA99" s="82"/>
    </row>
    <row r="100" spans="7:27" ht="12.75">
      <c r="G100" s="59">
        <f t="shared" si="6"/>
        <v>589739.6121499633</v>
      </c>
      <c r="H100" s="60">
        <f t="shared" si="7"/>
        <v>268716.06028222415</v>
      </c>
      <c r="I100" s="17">
        <f t="shared" si="8"/>
        <v>528537.5676751446</v>
      </c>
      <c r="J100" s="60">
        <f t="shared" si="9"/>
        <v>1</v>
      </c>
      <c r="K100" s="5">
        <f t="shared" si="10"/>
        <v>1</v>
      </c>
      <c r="L100" s="4">
        <v>69</v>
      </c>
      <c r="M100" s="20">
        <v>6</v>
      </c>
      <c r="N100" s="20">
        <v>0.8866252612083054</v>
      </c>
      <c r="O100" s="75">
        <v>2</v>
      </c>
      <c r="P100" s="81">
        <v>268716.06028222415</v>
      </c>
      <c r="Q100" s="60">
        <v>259821.50739292047</v>
      </c>
      <c r="R100" s="60">
        <v>13909.821782792746</v>
      </c>
      <c r="S100" s="60">
        <v>2114.604838114121</v>
      </c>
      <c r="T100" s="60">
        <v>4752.618275843718</v>
      </c>
      <c r="U100" s="60">
        <v>40424.999578068026</v>
      </c>
      <c r="V100" s="60"/>
      <c r="W100" s="60"/>
      <c r="X100" s="60"/>
      <c r="Y100" s="60"/>
      <c r="Z100" s="60"/>
      <c r="AA100" s="82"/>
    </row>
    <row r="101" spans="7:27" ht="12.75">
      <c r="G101" s="59">
        <f t="shared" si="6"/>
        <v>3800190.9023469063</v>
      </c>
      <c r="H101" s="60">
        <f t="shared" si="7"/>
        <v>2810417.6867751023</v>
      </c>
      <c r="I101" s="17">
        <f t="shared" si="8"/>
        <v>3761005.4463782404</v>
      </c>
      <c r="J101" s="60">
        <f t="shared" si="9"/>
        <v>0</v>
      </c>
      <c r="K101" s="5">
        <f t="shared" si="10"/>
        <v>1</v>
      </c>
      <c r="L101" s="4">
        <v>51</v>
      </c>
      <c r="M101" s="20">
        <v>5</v>
      </c>
      <c r="N101" s="20">
        <v>0.8996231960758596</v>
      </c>
      <c r="O101" s="75">
        <v>3</v>
      </c>
      <c r="P101" s="81">
        <v>29688.479413873203</v>
      </c>
      <c r="Q101" s="60">
        <v>9496.976554793217</v>
      </c>
      <c r="R101" s="60">
        <v>2810417.6867751023</v>
      </c>
      <c r="S101" s="60">
        <v>374820.96693834424</v>
      </c>
      <c r="T101" s="60">
        <v>575766.7926647936</v>
      </c>
      <c r="U101" s="60"/>
      <c r="V101" s="60"/>
      <c r="W101" s="60"/>
      <c r="X101" s="60"/>
      <c r="Y101" s="60"/>
      <c r="Z101" s="60"/>
      <c r="AA101" s="82"/>
    </row>
    <row r="102" spans="7:27" ht="12.75">
      <c r="G102" s="59">
        <f t="shared" si="6"/>
        <v>159789.9768909139</v>
      </c>
      <c r="H102" s="60">
        <f t="shared" si="7"/>
        <v>81374.25981163241</v>
      </c>
      <c r="I102" s="17">
        <f t="shared" si="8"/>
        <v>0</v>
      </c>
      <c r="J102" s="60">
        <f t="shared" si="9"/>
        <v>0</v>
      </c>
      <c r="K102" s="5">
        <f t="shared" si="10"/>
        <v>1</v>
      </c>
      <c r="L102" s="4">
        <v>9</v>
      </c>
      <c r="M102" s="20">
        <v>2</v>
      </c>
      <c r="N102" s="20">
        <v>0.9046359519889684</v>
      </c>
      <c r="O102" s="75">
        <v>0</v>
      </c>
      <c r="P102" s="81">
        <v>78415.71707928149</v>
      </c>
      <c r="Q102" s="60">
        <v>81374.25981163241</v>
      </c>
      <c r="R102" s="60"/>
      <c r="S102" s="60"/>
      <c r="T102" s="60"/>
      <c r="U102" s="60"/>
      <c r="V102" s="60"/>
      <c r="W102" s="60"/>
      <c r="X102" s="60"/>
      <c r="Y102" s="60"/>
      <c r="Z102" s="60"/>
      <c r="AA102" s="82"/>
    </row>
    <row r="103" spans="7:27" ht="12.75">
      <c r="G103" s="59">
        <f t="shared" si="6"/>
        <v>1111607.1860926542</v>
      </c>
      <c r="H103" s="60">
        <f t="shared" si="7"/>
        <v>430683.63978639274</v>
      </c>
      <c r="I103" s="17">
        <f t="shared" si="8"/>
        <v>430683.63978639274</v>
      </c>
      <c r="J103" s="60">
        <f t="shared" si="9"/>
        <v>1</v>
      </c>
      <c r="K103" s="5">
        <f t="shared" si="10"/>
        <v>1</v>
      </c>
      <c r="L103" s="4">
        <v>79</v>
      </c>
      <c r="M103" s="20">
        <v>7</v>
      </c>
      <c r="N103" s="20">
        <v>0.9162736409688854</v>
      </c>
      <c r="O103" s="75">
        <v>1</v>
      </c>
      <c r="P103" s="81">
        <v>202212.6680131619</v>
      </c>
      <c r="Q103" s="60">
        <v>298.03679311127024</v>
      </c>
      <c r="R103" s="60">
        <v>40893.61615489653</v>
      </c>
      <c r="S103" s="60">
        <v>82054.83162909374</v>
      </c>
      <c r="T103" s="60">
        <v>199739.5948077978</v>
      </c>
      <c r="U103" s="60">
        <v>430683.63978639274</v>
      </c>
      <c r="V103" s="60">
        <v>155724.79890820032</v>
      </c>
      <c r="W103" s="60"/>
      <c r="X103" s="60"/>
      <c r="Y103" s="60"/>
      <c r="Z103" s="60"/>
      <c r="AA103" s="82"/>
    </row>
    <row r="104" spans="7:27" ht="12.75">
      <c r="G104" s="59">
        <f t="shared" si="6"/>
        <v>446080.4969836606</v>
      </c>
      <c r="H104" s="60">
        <f t="shared" si="7"/>
        <v>369177.70698019344</v>
      </c>
      <c r="I104" s="17">
        <f t="shared" si="8"/>
        <v>369177.70698019344</v>
      </c>
      <c r="J104" s="60">
        <f t="shared" si="9"/>
        <v>0</v>
      </c>
      <c r="K104" s="5">
        <f t="shared" si="10"/>
        <v>0</v>
      </c>
      <c r="L104" s="4">
        <v>81</v>
      </c>
      <c r="M104" s="20">
        <v>7</v>
      </c>
      <c r="N104" s="20">
        <v>0.9313454436569728</v>
      </c>
      <c r="O104" s="75">
        <v>1</v>
      </c>
      <c r="P104" s="81">
        <v>180.92566446912033</v>
      </c>
      <c r="Q104" s="60">
        <v>23041.019349282335</v>
      </c>
      <c r="R104" s="60">
        <v>369177.70698019344</v>
      </c>
      <c r="S104" s="60">
        <v>63.331564133572044</v>
      </c>
      <c r="T104" s="60">
        <v>1350.934124842939</v>
      </c>
      <c r="U104" s="60">
        <v>42064.52219370811</v>
      </c>
      <c r="V104" s="60">
        <v>10202.057107031085</v>
      </c>
      <c r="W104" s="60"/>
      <c r="X104" s="60"/>
      <c r="Y104" s="60"/>
      <c r="Z104" s="60"/>
      <c r="AA104" s="82"/>
    </row>
    <row r="105" spans="7:27" ht="12.75">
      <c r="G105" s="59">
        <f t="shared" si="6"/>
        <v>140176.997076231</v>
      </c>
      <c r="H105" s="60">
        <f t="shared" si="7"/>
        <v>131911.37480565486</v>
      </c>
      <c r="I105" s="17">
        <f t="shared" si="8"/>
        <v>0</v>
      </c>
      <c r="J105" s="60">
        <f t="shared" si="9"/>
        <v>0</v>
      </c>
      <c r="K105" s="5">
        <f t="shared" si="10"/>
        <v>0</v>
      </c>
      <c r="L105" s="4">
        <v>7</v>
      </c>
      <c r="M105" s="20">
        <v>2</v>
      </c>
      <c r="N105" s="20">
        <v>0.9355648677195791</v>
      </c>
      <c r="O105" s="75">
        <v>0</v>
      </c>
      <c r="P105" s="81">
        <v>131911.37480565486</v>
      </c>
      <c r="Q105" s="60">
        <v>8265.622270576141</v>
      </c>
      <c r="R105" s="60"/>
      <c r="S105" s="60"/>
      <c r="T105" s="60"/>
      <c r="U105" s="60"/>
      <c r="V105" s="60"/>
      <c r="W105" s="60"/>
      <c r="X105" s="60"/>
      <c r="Y105" s="60"/>
      <c r="Z105" s="60"/>
      <c r="AA105" s="82"/>
    </row>
    <row r="106" spans="7:27" ht="12.75">
      <c r="G106" s="59">
        <f t="shared" si="6"/>
        <v>101818.48939451604</v>
      </c>
      <c r="H106" s="60">
        <f t="shared" si="7"/>
        <v>94302.58099042282</v>
      </c>
      <c r="I106" s="17">
        <f t="shared" si="8"/>
        <v>0</v>
      </c>
      <c r="J106" s="60">
        <f t="shared" si="9"/>
        <v>0</v>
      </c>
      <c r="K106" s="5">
        <f t="shared" si="10"/>
        <v>0</v>
      </c>
      <c r="L106" s="4">
        <v>12</v>
      </c>
      <c r="M106" s="20">
        <v>2</v>
      </c>
      <c r="N106" s="20">
        <v>0.97449283762404</v>
      </c>
      <c r="O106" s="75">
        <v>0</v>
      </c>
      <c r="P106" s="81">
        <v>94302.58099042282</v>
      </c>
      <c r="Q106" s="60">
        <v>7515.9084040932175</v>
      </c>
      <c r="R106" s="60"/>
      <c r="S106" s="60"/>
      <c r="T106" s="60"/>
      <c r="U106" s="60"/>
      <c r="V106" s="60"/>
      <c r="W106" s="60"/>
      <c r="X106" s="60"/>
      <c r="Y106" s="60"/>
      <c r="Z106" s="60"/>
      <c r="AA106" s="82"/>
    </row>
    <row r="107" spans="7:27" ht="12.75">
      <c r="G107" s="59">
        <f t="shared" si="6"/>
        <v>51546.82160130395</v>
      </c>
      <c r="H107" s="60">
        <f t="shared" si="7"/>
        <v>22274.862281537247</v>
      </c>
      <c r="I107" s="17">
        <f t="shared" si="8"/>
        <v>0</v>
      </c>
      <c r="J107" s="60">
        <f t="shared" si="9"/>
        <v>0</v>
      </c>
      <c r="K107" s="5">
        <f t="shared" si="10"/>
        <v>0</v>
      </c>
      <c r="L107" s="4">
        <v>70</v>
      </c>
      <c r="M107" s="20">
        <v>6</v>
      </c>
      <c r="N107" s="20">
        <v>0.9750783872693902</v>
      </c>
      <c r="O107" s="75">
        <v>0</v>
      </c>
      <c r="P107" s="81">
        <v>4142.250339375427</v>
      </c>
      <c r="Q107" s="60">
        <v>6775.431934461999</v>
      </c>
      <c r="R107" s="60">
        <v>4558.196942433012</v>
      </c>
      <c r="S107" s="60">
        <v>2203.616555619173</v>
      </c>
      <c r="T107" s="60">
        <v>11592.463547877094</v>
      </c>
      <c r="U107" s="60">
        <v>22274.862281537247</v>
      </c>
      <c r="V107" s="60"/>
      <c r="W107" s="60"/>
      <c r="X107" s="60"/>
      <c r="Y107" s="60"/>
      <c r="Z107" s="60"/>
      <c r="AA107" s="82"/>
    </row>
    <row r="108" spans="7:27" ht="12.75">
      <c r="G108" s="59">
        <f t="shared" si="6"/>
        <v>64160.84603501208</v>
      </c>
      <c r="H108" s="60">
        <f t="shared" si="7"/>
        <v>62838.010090328185</v>
      </c>
      <c r="I108" s="17">
        <f t="shared" si="8"/>
        <v>0</v>
      </c>
      <c r="J108" s="60">
        <f t="shared" si="9"/>
        <v>0</v>
      </c>
      <c r="K108" s="5">
        <f t="shared" si="10"/>
        <v>0</v>
      </c>
      <c r="L108" s="4">
        <v>10</v>
      </c>
      <c r="M108" s="20">
        <v>2</v>
      </c>
      <c r="N108" s="20">
        <v>0.9755993019037705</v>
      </c>
      <c r="O108" s="75">
        <v>0</v>
      </c>
      <c r="P108" s="81">
        <v>62838.010090328185</v>
      </c>
      <c r="Q108" s="60">
        <v>1322.8359446838924</v>
      </c>
      <c r="R108" s="60"/>
      <c r="S108" s="60"/>
      <c r="T108" s="60"/>
      <c r="U108" s="60"/>
      <c r="V108" s="60"/>
      <c r="W108" s="60"/>
      <c r="X108" s="60"/>
      <c r="Y108" s="60"/>
      <c r="Z108" s="60"/>
      <c r="AA108" s="82"/>
    </row>
    <row r="109" spans="7:27" ht="12.75">
      <c r="G109" s="59">
        <f t="shared" si="6"/>
        <v>455293.29361082223</v>
      </c>
      <c r="H109" s="60">
        <f t="shared" si="7"/>
        <v>423601.7384689707</v>
      </c>
      <c r="I109" s="17">
        <f t="shared" si="8"/>
        <v>423601.7384689707</v>
      </c>
      <c r="J109" s="60">
        <f t="shared" si="9"/>
        <v>0</v>
      </c>
      <c r="K109" s="5">
        <f t="shared" si="10"/>
        <v>0</v>
      </c>
      <c r="L109" s="4">
        <v>41</v>
      </c>
      <c r="M109" s="20">
        <v>4</v>
      </c>
      <c r="N109" s="20">
        <v>0.9822874160247852</v>
      </c>
      <c r="O109" s="75">
        <v>1</v>
      </c>
      <c r="P109" s="81">
        <v>423601.7384689707</v>
      </c>
      <c r="Q109" s="60">
        <v>233.44036977617748</v>
      </c>
      <c r="R109" s="60">
        <v>2147.5927358168938</v>
      </c>
      <c r="S109" s="60">
        <v>29310.522036258466</v>
      </c>
      <c r="T109" s="60"/>
      <c r="U109" s="60"/>
      <c r="V109" s="60"/>
      <c r="W109" s="60"/>
      <c r="X109" s="60"/>
      <c r="Y109" s="60"/>
      <c r="Z109" s="60"/>
      <c r="AA109" s="82"/>
    </row>
    <row r="110" spans="7:27" ht="12.75">
      <c r="G110" s="61">
        <f t="shared" si="6"/>
        <v>344719.02867470565</v>
      </c>
      <c r="H110" s="62">
        <f t="shared" si="7"/>
        <v>137763.15309656286</v>
      </c>
      <c r="I110" s="63">
        <f t="shared" si="8"/>
        <v>0</v>
      </c>
      <c r="J110" s="62">
        <f t="shared" si="9"/>
        <v>0</v>
      </c>
      <c r="K110" s="9">
        <f t="shared" si="10"/>
        <v>0</v>
      </c>
      <c r="L110" s="7">
        <v>83</v>
      </c>
      <c r="M110" s="76">
        <v>7</v>
      </c>
      <c r="N110" s="76">
        <v>0.9925768389015603</v>
      </c>
      <c r="O110" s="77">
        <v>0</v>
      </c>
      <c r="P110" s="83">
        <v>109192.98610581801</v>
      </c>
      <c r="Q110" s="62">
        <v>137763.15309656286</v>
      </c>
      <c r="R110" s="62">
        <v>74965.77509493836</v>
      </c>
      <c r="S110" s="62">
        <v>3504.257217735335</v>
      </c>
      <c r="T110" s="62">
        <v>7519.036377897565</v>
      </c>
      <c r="U110" s="62">
        <v>6193.14334898536</v>
      </c>
      <c r="V110" s="62">
        <v>5580.677432768156</v>
      </c>
      <c r="W110" s="62"/>
      <c r="X110" s="62"/>
      <c r="Y110" s="62"/>
      <c r="Z110" s="62"/>
      <c r="AA110" s="84"/>
    </row>
  </sheetData>
  <mergeCells count="8">
    <mergeCell ref="L5:AA5"/>
    <mergeCell ref="B7:C7"/>
    <mergeCell ref="G1:K1"/>
    <mergeCell ref="G2:K2"/>
    <mergeCell ref="G3:K3"/>
    <mergeCell ref="G4:K4"/>
    <mergeCell ref="G5:K5"/>
    <mergeCell ref="G6:K6"/>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Towers Perrin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P</dc:creator>
  <cp:keywords/>
  <dc:description/>
  <cp:lastModifiedBy>Steve P</cp:lastModifiedBy>
  <dcterms:created xsi:type="dcterms:W3CDTF">1998-03-04T20:47:56Z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